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crc.local\share\Public2\Департамент торгов\ПРОЦЕДУРЫ\2-1 КОНКУРС в электронной форме\ОКЭФ-223 СМР реконструкцию снегоудерживающих сооружений Эльбрус\"/>
    </mc:Choice>
  </mc:AlternateContent>
  <bookViews>
    <workbookView xWindow="390" yWindow="570" windowWidth="14055" windowHeight="12720" activeTab="2"/>
  </bookViews>
  <sheets>
    <sheet name="ПЗ" sheetId="25" r:id="rId1"/>
    <sheet name="Протокол" sheetId="24" r:id="rId2"/>
    <sheet name="НМЦ" sheetId="23" r:id="rId3"/>
    <sheet name="Смета контракта" sheetId="22" r:id="rId4"/>
    <sheet name="ВОР" sheetId="3" r:id="rId5"/>
    <sheet name="График" sheetId="28" r:id="rId6"/>
    <sheet name="НМЦК" sheetId="5" r:id="rId7"/>
    <sheet name="Фактический индекс" sheetId="27" r:id="rId8"/>
    <sheet name="Прогнозные индексы" sheetId="26" r:id="rId9"/>
    <sheet name="ССРСС" sheetId="4" r:id="rId10"/>
    <sheet name="Смета №10 (РД)" sheetId="6" r:id="rId11"/>
    <sheet name="Смета №1 ГРО" sheetId="7" r:id="rId12"/>
    <sheet name="ЛСР-01-01-01" sheetId="8" r:id="rId13"/>
    <sheet name=" ЛСР-01-02-01" sheetId="9" r:id="rId14"/>
    <sheet name="ЛСР-02-01-01" sheetId="10" r:id="rId15"/>
    <sheet name="СР-1" sheetId="14" r:id="rId16"/>
    <sheet name="СР-2_командировочные" sheetId="15" r:id="rId17"/>
    <sheet name="СР-3 Электроэнергия " sheetId="16" r:id="rId18"/>
    <sheet name="ООС таб.6.1.1" sheetId="18" r:id="rId19"/>
    <sheet name="ООС таб.6.1.2" sheetId="19" r:id="rId20"/>
    <sheet name="ООС таб.6.1.3" sheetId="20" r:id="rId21"/>
    <sheet name="ЛСР-09-01-01" sheetId="11" r:id="rId22"/>
    <sheet name="ЛСР-09-02-01" sheetId="12" r:id="rId23"/>
  </sheets>
  <externalReferences>
    <externalReference r:id="rId24"/>
  </externalReferences>
  <definedNames>
    <definedName name="_xlnm._FilterDatabase" localSheetId="5" hidden="1">График!$B$2:$G$23</definedName>
    <definedName name="CIQWBGuid" hidden="1">"40a1927f-898a-4cb7-a024-0f9d24bdcec5"</definedName>
    <definedName name="CIQWBInfo" hidden="1">"{ ""CIQVersion"":""9.45.614.5792"" }"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44502.8488310185</definedName>
    <definedName name="IQ_QTD" hidden="1">750000</definedName>
    <definedName name="IQ_TODAY" hidden="1">0</definedName>
    <definedName name="IQ_YTDMONTH" hidden="1">130000</definedName>
    <definedName name="SAPBEXrevision" hidden="1">58</definedName>
    <definedName name="SAPBEXsysID" hidden="1">"NAW"</definedName>
    <definedName name="SAPBEXwbID" hidden="1">"1UR440HTOTSFP0YVNAJ5TLLHO"</definedName>
    <definedName name="_xlnm.Print_Area" localSheetId="8">'Прогнозные индексы'!$A$1:$M$74</definedName>
  </definedNames>
  <calcPr calcId="162913" fullPrecision="0"/>
</workbook>
</file>

<file path=xl/calcChain.xml><?xml version="1.0" encoding="utf-8"?>
<calcChain xmlns="http://schemas.openxmlformats.org/spreadsheetml/2006/main">
  <c r="C5" i="23" l="1"/>
  <c r="C7" i="23"/>
  <c r="C6" i="23"/>
  <c r="P32" i="5"/>
  <c r="P31" i="5"/>
  <c r="P30" i="5"/>
  <c r="P29" i="5"/>
  <c r="P28" i="5"/>
  <c r="P27" i="5"/>
  <c r="P25" i="5"/>
  <c r="P24" i="5"/>
  <c r="P22" i="5"/>
  <c r="P21" i="5"/>
  <c r="P20" i="5"/>
  <c r="P19" i="5"/>
  <c r="P18" i="5"/>
  <c r="P15" i="5"/>
  <c r="F62" i="26"/>
  <c r="F61" i="26"/>
  <c r="F63" i="26" s="1"/>
  <c r="F64" i="26" s="1"/>
  <c r="F71" i="26"/>
  <c r="D71" i="26"/>
  <c r="F69" i="26"/>
  <c r="D69" i="26"/>
  <c r="F67" i="26"/>
  <c r="B73" i="26" s="1"/>
  <c r="D67" i="26"/>
  <c r="F51" i="26"/>
  <c r="F50" i="26"/>
  <c r="F55" i="26"/>
  <c r="D55" i="26"/>
  <c r="F53" i="26"/>
  <c r="D53" i="26"/>
  <c r="F65" i="26" l="1"/>
  <c r="B72" i="26"/>
  <c r="F73" i="26"/>
  <c r="F72" i="26"/>
  <c r="F49" i="26"/>
  <c r="F56" i="26"/>
  <c r="B56" i="26"/>
  <c r="B74" i="26" l="1"/>
  <c r="F74" i="26"/>
  <c r="G21" i="22" l="1"/>
  <c r="H21" i="22" s="1"/>
  <c r="I19" i="22"/>
  <c r="I20" i="22"/>
  <c r="I21" i="22"/>
  <c r="J21" i="22"/>
  <c r="K21" i="22" s="1"/>
  <c r="C8" i="5"/>
  <c r="O33" i="5"/>
  <c r="O17" i="5" s="1"/>
  <c r="M33" i="5"/>
  <c r="M17" i="5" s="1"/>
  <c r="L33" i="5"/>
  <c r="K33" i="5"/>
  <c r="K17" i="5" s="1"/>
  <c r="J33" i="5"/>
  <c r="J17" i="5" s="1"/>
  <c r="H33" i="5"/>
  <c r="H17" i="5" s="1"/>
  <c r="E33" i="5"/>
  <c r="L17" i="5"/>
  <c r="E17" i="5"/>
  <c r="Q24" i="5"/>
  <c r="G19" i="22" s="1"/>
  <c r="J19" i="22" s="1"/>
  <c r="Q25" i="5"/>
  <c r="G20" i="22" s="1"/>
  <c r="H20" i="22" s="1"/>
  <c r="Q26" i="5"/>
  <c r="O23" i="5"/>
  <c r="O24" i="5"/>
  <c r="O25" i="5"/>
  <c r="O26" i="5"/>
  <c r="N25" i="5"/>
  <c r="N24" i="5"/>
  <c r="M24" i="5"/>
  <c r="M25" i="5"/>
  <c r="M26" i="5"/>
  <c r="I24" i="5"/>
  <c r="I25" i="5"/>
  <c r="I26" i="5"/>
  <c r="H24" i="5"/>
  <c r="H26" i="5"/>
  <c r="H25" i="5"/>
  <c r="N32" i="5"/>
  <c r="N31" i="5"/>
  <c r="N30" i="5"/>
  <c r="N29" i="5"/>
  <c r="N28" i="5"/>
  <c r="N27" i="5"/>
  <c r="N22" i="5"/>
  <c r="N21" i="5"/>
  <c r="N20" i="5"/>
  <c r="N19" i="5"/>
  <c r="N18" i="5"/>
  <c r="N15" i="5"/>
  <c r="B123" i="27"/>
  <c r="F123" i="27"/>
  <c r="F120" i="27"/>
  <c r="E120" i="27"/>
  <c r="F5" i="27"/>
  <c r="F6" i="27"/>
  <c r="F7" i="27"/>
  <c r="F8" i="27"/>
  <c r="F9" i="27"/>
  <c r="F10" i="27"/>
  <c r="F11" i="27"/>
  <c r="F12" i="27"/>
  <c r="F13" i="27"/>
  <c r="F14" i="27"/>
  <c r="F15" i="27"/>
  <c r="F16" i="27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37" i="27"/>
  <c r="F38" i="27"/>
  <c r="F39" i="27"/>
  <c r="F40" i="27"/>
  <c r="F41" i="27"/>
  <c r="F42" i="27"/>
  <c r="F43" i="27"/>
  <c r="F44" i="27"/>
  <c r="F45" i="27"/>
  <c r="F46" i="27"/>
  <c r="F47" i="27"/>
  <c r="F48" i="27"/>
  <c r="F49" i="27"/>
  <c r="F50" i="27"/>
  <c r="F51" i="27"/>
  <c r="F52" i="27"/>
  <c r="F53" i="27"/>
  <c r="F54" i="27"/>
  <c r="F55" i="27"/>
  <c r="F56" i="27"/>
  <c r="F57" i="27"/>
  <c r="F58" i="27"/>
  <c r="F59" i="27"/>
  <c r="F60" i="27"/>
  <c r="F61" i="27"/>
  <c r="F62" i="27"/>
  <c r="F63" i="27"/>
  <c r="F64" i="27"/>
  <c r="F65" i="27"/>
  <c r="F66" i="27"/>
  <c r="F67" i="27"/>
  <c r="F68" i="27"/>
  <c r="F69" i="27"/>
  <c r="F70" i="27"/>
  <c r="F71" i="27"/>
  <c r="F72" i="27"/>
  <c r="F73" i="27"/>
  <c r="F74" i="27"/>
  <c r="F75" i="27"/>
  <c r="F76" i="27"/>
  <c r="F77" i="27"/>
  <c r="F78" i="27"/>
  <c r="F79" i="27"/>
  <c r="F80" i="27"/>
  <c r="F81" i="27"/>
  <c r="F82" i="27"/>
  <c r="F83" i="27"/>
  <c r="F84" i="27"/>
  <c r="F85" i="27"/>
  <c r="F86" i="27"/>
  <c r="F87" i="27"/>
  <c r="F88" i="27"/>
  <c r="F89" i="27"/>
  <c r="F90" i="27"/>
  <c r="F91" i="27"/>
  <c r="F92" i="27"/>
  <c r="F93" i="27"/>
  <c r="F94" i="27"/>
  <c r="F95" i="27"/>
  <c r="F96" i="27"/>
  <c r="F97" i="27"/>
  <c r="F98" i="27"/>
  <c r="F99" i="27"/>
  <c r="F100" i="27"/>
  <c r="F101" i="27"/>
  <c r="F102" i="27"/>
  <c r="F103" i="27"/>
  <c r="F104" i="27"/>
  <c r="F105" i="27"/>
  <c r="F106" i="27"/>
  <c r="F107" i="27"/>
  <c r="F108" i="27"/>
  <c r="F109" i="27"/>
  <c r="F110" i="27"/>
  <c r="F111" i="27"/>
  <c r="F112" i="27"/>
  <c r="F113" i="27"/>
  <c r="F114" i="27"/>
  <c r="F115" i="27"/>
  <c r="F116" i="27"/>
  <c r="F117" i="27"/>
  <c r="F118" i="27"/>
  <c r="F119" i="27"/>
  <c r="F4" i="27"/>
  <c r="H34" i="22"/>
  <c r="B34" i="22"/>
  <c r="Q23" i="5" l="1"/>
  <c r="J20" i="22"/>
  <c r="K20" i="22" s="1"/>
  <c r="G18" i="22"/>
  <c r="K19" i="22"/>
  <c r="H19" i="22"/>
  <c r="J18" i="22" l="1"/>
  <c r="K18" i="22"/>
  <c r="J46" i="5" l="1"/>
  <c r="J43" i="5"/>
  <c r="J40" i="5"/>
  <c r="B46" i="5"/>
  <c r="B43" i="5"/>
  <c r="B40" i="5"/>
  <c r="M42" i="24"/>
  <c r="M39" i="24"/>
  <c r="M36" i="24"/>
  <c r="A42" i="24"/>
  <c r="A39" i="24"/>
  <c r="A36" i="24"/>
  <c r="E24" i="23"/>
  <c r="E21" i="23"/>
  <c r="E18" i="23"/>
  <c r="A24" i="23"/>
  <c r="A21" i="23"/>
  <c r="A18" i="23"/>
  <c r="G54" i="4" l="1"/>
  <c r="D34" i="4"/>
  <c r="G31" i="4"/>
  <c r="D31" i="4"/>
  <c r="H68" i="4"/>
  <c r="H62" i="4"/>
  <c r="H63" i="4"/>
  <c r="H64" i="4"/>
  <c r="H65" i="4"/>
  <c r="H61" i="4"/>
  <c r="H46" i="4"/>
  <c r="H47" i="4"/>
  <c r="H48" i="4"/>
  <c r="H49" i="4"/>
  <c r="H50" i="4"/>
  <c r="H51" i="4"/>
  <c r="H52" i="4"/>
  <c r="H53" i="4"/>
  <c r="H45" i="4"/>
  <c r="H33" i="4"/>
  <c r="H27" i="4"/>
  <c r="H28" i="4"/>
  <c r="H29" i="4"/>
  <c r="H30" i="4"/>
  <c r="H26" i="4"/>
  <c r="H31" i="4" l="1"/>
  <c r="D36" i="4"/>
  <c r="D38" i="4"/>
  <c r="H34" i="4"/>
  <c r="G36" i="4"/>
  <c r="I27" i="22"/>
  <c r="I26" i="22"/>
  <c r="I25" i="22"/>
  <c r="I24" i="22"/>
  <c r="I23" i="22"/>
  <c r="I22" i="22"/>
  <c r="I18" i="22"/>
  <c r="I17" i="22"/>
  <c r="I16" i="22"/>
  <c r="I15" i="22"/>
  <c r="I14" i="22"/>
  <c r="I13" i="22"/>
  <c r="I10" i="22"/>
  <c r="B10" i="22"/>
  <c r="B11" i="22" s="1"/>
  <c r="B12" i="22" s="1"/>
  <c r="B13" i="22" s="1"/>
  <c r="B14" i="22" s="1"/>
  <c r="B15" i="22" s="1"/>
  <c r="B16" i="22" s="1"/>
  <c r="B17" i="22" s="1"/>
  <c r="B18" i="22" s="1"/>
  <c r="B9" i="3"/>
  <c r="B10" i="3" s="1"/>
  <c r="B11" i="3" s="1"/>
  <c r="B12" i="3" s="1"/>
  <c r="B13" i="3" s="1"/>
  <c r="B14" i="3" s="1"/>
  <c r="B15" i="3" s="1"/>
  <c r="B16" i="3" s="1"/>
  <c r="B17" i="3" s="1"/>
  <c r="H30" i="5"/>
  <c r="H29" i="5"/>
  <c r="H28" i="5"/>
  <c r="B15" i="5"/>
  <c r="B16" i="5" s="1"/>
  <c r="B17" i="5" s="1"/>
  <c r="B18" i="5" s="1"/>
  <c r="B19" i="5" s="1"/>
  <c r="B20" i="5" s="1"/>
  <c r="B21" i="5" s="1"/>
  <c r="B22" i="5" s="1"/>
  <c r="B23" i="5" s="1"/>
  <c r="B24" i="5" s="1"/>
  <c r="H32" i="5"/>
  <c r="H31" i="5"/>
  <c r="E18" i="16"/>
  <c r="E14" i="16" s="1"/>
  <c r="E12" i="16" s="1"/>
  <c r="E9" i="16" s="1"/>
  <c r="F9" i="16" s="1"/>
  <c r="F8" i="16" s="1"/>
  <c r="E17" i="16"/>
  <c r="E13" i="16"/>
  <c r="D9" i="16"/>
  <c r="C8" i="16"/>
  <c r="B7" i="16"/>
  <c r="C7" i="16" s="1"/>
  <c r="D7" i="16" s="1"/>
  <c r="E7" i="16" s="1"/>
  <c r="F7" i="16" s="1"/>
  <c r="F34" i="15"/>
  <c r="D34" i="15"/>
  <c r="F24" i="15"/>
  <c r="D24" i="15"/>
  <c r="C23" i="15"/>
  <c r="F20" i="15"/>
  <c r="D17" i="15" s="1"/>
  <c r="F15" i="15"/>
  <c r="F35" i="15" s="1"/>
  <c r="F14" i="15"/>
  <c r="D14" i="15"/>
  <c r="F28" i="14"/>
  <c r="D26" i="14" s="1"/>
  <c r="F17" i="14"/>
  <c r="D19" i="14" s="1"/>
  <c r="D17" i="14"/>
  <c r="F15" i="14"/>
  <c r="F16" i="14" s="1"/>
  <c r="E21" i="5"/>
  <c r="E20" i="5"/>
  <c r="E19" i="5"/>
  <c r="G67" i="7"/>
  <c r="G66" i="7"/>
  <c r="G65" i="7"/>
  <c r="G68" i="7" s="1"/>
  <c r="G58" i="7"/>
  <c r="G62" i="7" s="1"/>
  <c r="G63" i="7" s="1"/>
  <c r="G47" i="7"/>
  <c r="G39" i="7"/>
  <c r="G30" i="7"/>
  <c r="G22" i="7"/>
  <c r="B19" i="22" l="1"/>
  <c r="B20" i="22" s="1"/>
  <c r="B21" i="22" s="1"/>
  <c r="B22" i="22" s="1"/>
  <c r="B23" i="22" s="1"/>
  <c r="B24" i="22" s="1"/>
  <c r="B25" i="22" s="1"/>
  <c r="B26" i="22" s="1"/>
  <c r="B27" i="22" s="1"/>
  <c r="B28" i="22" s="1"/>
  <c r="B18" i="3"/>
  <c r="B19" i="3" s="1"/>
  <c r="B20" i="3" s="1"/>
  <c r="B21" i="3" s="1"/>
  <c r="B22" i="3" s="1"/>
  <c r="B23" i="3" s="1"/>
  <c r="B24" i="3" s="1"/>
  <c r="B25" i="3" s="1"/>
  <c r="B26" i="3" s="1"/>
  <c r="B27" i="3" s="1"/>
  <c r="B25" i="5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H36" i="4"/>
  <c r="G41" i="4"/>
  <c r="H38" i="4"/>
  <c r="D40" i="4"/>
  <c r="H40" i="4" s="1"/>
  <c r="D41" i="4"/>
  <c r="D39" i="4"/>
  <c r="D5" i="16"/>
  <c r="H27" i="5"/>
  <c r="F16" i="15"/>
  <c r="F11" i="15" s="1"/>
  <c r="F38" i="15" s="1"/>
  <c r="H23" i="5" s="1"/>
  <c r="G55" i="7"/>
  <c r="G56" i="7" s="1"/>
  <c r="G69" i="7" s="1"/>
  <c r="G70" i="7" s="1"/>
  <c r="G71" i="7" s="1"/>
  <c r="H18" i="5" s="1"/>
  <c r="F19" i="14"/>
  <c r="D11" i="14" s="1"/>
  <c r="F33" i="15"/>
  <c r="F26" i="14"/>
  <c r="F20" i="14" s="1"/>
  <c r="D11" i="15"/>
  <c r="D33" i="15"/>
  <c r="F11" i="14"/>
  <c r="H22" i="5" s="1"/>
  <c r="D21" i="14"/>
  <c r="D43" i="4" l="1"/>
  <c r="D44" i="4"/>
  <c r="H41" i="4"/>
  <c r="G55" i="4"/>
  <c r="I136" i="6"/>
  <c r="I123" i="6"/>
  <c r="I110" i="6"/>
  <c r="I97" i="6"/>
  <c r="I84" i="6"/>
  <c r="I71" i="6"/>
  <c r="I58" i="6"/>
  <c r="I44" i="6"/>
  <c r="I30" i="6"/>
  <c r="I16" i="6"/>
  <c r="I149" i="6" s="1"/>
  <c r="I150" i="6" s="1"/>
  <c r="H15" i="5" s="1"/>
  <c r="D152" i="6"/>
  <c r="D54" i="4" l="1"/>
  <c r="H43" i="4"/>
  <c r="H54" i="4" l="1"/>
  <c r="D55" i="4"/>
  <c r="D70" i="4" l="1"/>
  <c r="H55" i="4"/>
  <c r="G57" i="4" l="1"/>
  <c r="G58" i="4"/>
  <c r="G67" i="4"/>
  <c r="G66" i="4"/>
  <c r="D73" i="4"/>
  <c r="D72" i="4"/>
  <c r="D74" i="4" l="1"/>
  <c r="H66" i="4"/>
  <c r="G69" i="4"/>
  <c r="H69" i="4" s="1"/>
  <c r="G59" i="4"/>
  <c r="H57" i="4"/>
  <c r="H59" i="4" l="1"/>
  <c r="G70" i="4"/>
  <c r="D75" i="4"/>
  <c r="D78" i="4" l="1"/>
  <c r="D77" i="4"/>
  <c r="G73" i="4"/>
  <c r="G72" i="4"/>
  <c r="H70" i="4"/>
  <c r="G74" i="4" l="1"/>
  <c r="H72" i="4"/>
  <c r="D79" i="4"/>
  <c r="D80" i="4" l="1"/>
  <c r="H74" i="4"/>
  <c r="G75" i="4"/>
  <c r="G78" i="4" l="1"/>
  <c r="G77" i="4"/>
  <c r="H75" i="4"/>
  <c r="G79" i="4" l="1"/>
  <c r="H77" i="4"/>
  <c r="H79" i="4" l="1"/>
  <c r="G80" i="4"/>
  <c r="H80" i="4" l="1"/>
  <c r="H89" i="4"/>
  <c r="K14" i="5" l="1"/>
  <c r="L14" i="5"/>
  <c r="J14" i="5"/>
  <c r="J20" i="5"/>
  <c r="L20" i="5" s="1"/>
  <c r="J21" i="5"/>
  <c r="L21" i="5" s="1"/>
  <c r="J19" i="5"/>
  <c r="L19" i="5" s="1"/>
  <c r="D104" i="4"/>
  <c r="I15" i="5"/>
  <c r="M15" i="5" s="1"/>
  <c r="I18" i="5"/>
  <c r="M18" i="5" s="1"/>
  <c r="O18" i="5" s="1"/>
  <c r="I19" i="5"/>
  <c r="I20" i="5"/>
  <c r="I21" i="5"/>
  <c r="I22" i="5"/>
  <c r="M22" i="5" s="1"/>
  <c r="O22" i="5" s="1"/>
  <c r="Q22" i="5" s="1"/>
  <c r="G17" i="22" s="1"/>
  <c r="I23" i="5"/>
  <c r="M23" i="5" s="1"/>
  <c r="I27" i="5"/>
  <c r="M27" i="5" s="1"/>
  <c r="O27" i="5" s="1"/>
  <c r="Q27" i="5" s="1"/>
  <c r="G22" i="22" s="1"/>
  <c r="I28" i="5"/>
  <c r="M28" i="5" s="1"/>
  <c r="O28" i="5" s="1"/>
  <c r="Q28" i="5" s="1"/>
  <c r="G23" i="22" s="1"/>
  <c r="I29" i="5"/>
  <c r="M29" i="5" s="1"/>
  <c r="O29" i="5" s="1"/>
  <c r="Q29" i="5" s="1"/>
  <c r="G24" i="22" s="1"/>
  <c r="I30" i="5"/>
  <c r="M30" i="5" s="1"/>
  <c r="O30" i="5" s="1"/>
  <c r="Q30" i="5" s="1"/>
  <c r="G25" i="22" s="1"/>
  <c r="I31" i="5"/>
  <c r="M31" i="5" s="1"/>
  <c r="O31" i="5" s="1"/>
  <c r="Q31" i="5" s="1"/>
  <c r="G26" i="22" s="1"/>
  <c r="I32" i="5"/>
  <c r="M32" i="5" s="1"/>
  <c r="O32" i="5" s="1"/>
  <c r="Q32" i="5" s="1"/>
  <c r="G27" i="22" s="1"/>
  <c r="H16" i="5"/>
  <c r="H14" i="5" s="1"/>
  <c r="I14" i="5" s="1"/>
  <c r="E102" i="4"/>
  <c r="F102" i="4"/>
  <c r="F103" i="4" s="1"/>
  <c r="F105" i="4" s="1"/>
  <c r="G102" i="4"/>
  <c r="G103" i="4" s="1"/>
  <c r="G105" i="4" s="1"/>
  <c r="D102" i="4"/>
  <c r="D103" i="4" s="1"/>
  <c r="H102" i="4" l="1"/>
  <c r="H24" i="22"/>
  <c r="J24" i="22"/>
  <c r="K24" i="22" s="1"/>
  <c r="H23" i="22"/>
  <c r="J23" i="22"/>
  <c r="K23" i="22" s="1"/>
  <c r="H22" i="22"/>
  <c r="J22" i="22"/>
  <c r="K22" i="22" s="1"/>
  <c r="H18" i="22"/>
  <c r="H17" i="22"/>
  <c r="J17" i="22"/>
  <c r="K17" i="22" s="1"/>
  <c r="H27" i="22"/>
  <c r="J27" i="22"/>
  <c r="K27" i="22" s="1"/>
  <c r="H26" i="22"/>
  <c r="J26" i="22"/>
  <c r="K26" i="22" s="1"/>
  <c r="E103" i="4"/>
  <c r="E105" i="4" s="1"/>
  <c r="H25" i="22"/>
  <c r="J25" i="22"/>
  <c r="K25" i="22" s="1"/>
  <c r="Q18" i="5"/>
  <c r="M16" i="5"/>
  <c r="M14" i="5" s="1"/>
  <c r="O15" i="5"/>
  <c r="I33" i="5"/>
  <c r="E34" i="5"/>
  <c r="E35" i="5" s="1"/>
  <c r="E36" i="5" s="1"/>
  <c r="K19" i="5"/>
  <c r="M19" i="5" s="1"/>
  <c r="O19" i="5" s="1"/>
  <c r="Q19" i="5" s="1"/>
  <c r="G14" i="22" s="1"/>
  <c r="K21" i="5"/>
  <c r="M21" i="5" s="1"/>
  <c r="O21" i="5" s="1"/>
  <c r="Q21" i="5" s="1"/>
  <c r="G16" i="22" s="1"/>
  <c r="K20" i="5"/>
  <c r="M20" i="5" s="1"/>
  <c r="O20" i="5" s="1"/>
  <c r="Q20" i="5" s="1"/>
  <c r="G15" i="22" s="1"/>
  <c r="L34" i="5"/>
  <c r="I16" i="5"/>
  <c r="J34" i="5"/>
  <c r="J35" i="5" s="1"/>
  <c r="J36" i="5" s="1"/>
  <c r="H34" i="5"/>
  <c r="H35" i="5" s="1"/>
  <c r="H104" i="4"/>
  <c r="D105" i="4"/>
  <c r="G13" i="22" l="1"/>
  <c r="G28" i="22" s="1"/>
  <c r="Q33" i="5"/>
  <c r="Q17" i="5" s="1"/>
  <c r="C13" i="23" s="1"/>
  <c r="H14" i="22"/>
  <c r="J14" i="22"/>
  <c r="K14" i="22" s="1"/>
  <c r="H13" i="22"/>
  <c r="J13" i="22"/>
  <c r="J28" i="22" s="1"/>
  <c r="H105" i="4"/>
  <c r="H15" i="22"/>
  <c r="J15" i="22"/>
  <c r="K15" i="22" s="1"/>
  <c r="H16" i="22"/>
  <c r="J16" i="22"/>
  <c r="K16" i="22" s="1"/>
  <c r="H103" i="4"/>
  <c r="Q15" i="5"/>
  <c r="O16" i="5"/>
  <c r="O14" i="5" s="1"/>
  <c r="M34" i="5"/>
  <c r="M35" i="5" s="1"/>
  <c r="M36" i="5" s="1"/>
  <c r="I17" i="5"/>
  <c r="I34" i="5"/>
  <c r="K34" i="5"/>
  <c r="K35" i="5" s="1"/>
  <c r="L35" i="5"/>
  <c r="L36" i="5" s="1"/>
  <c r="H36" i="5"/>
  <c r="I36" i="5" s="1"/>
  <c r="I35" i="5"/>
  <c r="H28" i="22" l="1"/>
  <c r="H12" i="22" s="1"/>
  <c r="D13" i="23"/>
  <c r="E13" i="23" s="1"/>
  <c r="K13" i="22"/>
  <c r="K28" i="22" s="1"/>
  <c r="K12" i="22" s="1"/>
  <c r="Q16" i="5"/>
  <c r="Q14" i="5" s="1"/>
  <c r="C12" i="23" s="1"/>
  <c r="G10" i="22"/>
  <c r="O34" i="5"/>
  <c r="O35" i="5" s="1"/>
  <c r="O36" i="5" s="1"/>
  <c r="K36" i="5"/>
  <c r="J10" i="22" l="1"/>
  <c r="H10" i="22"/>
  <c r="G11" i="22"/>
  <c r="H11" i="22" s="1"/>
  <c r="D12" i="23"/>
  <c r="D14" i="23" s="1"/>
  <c r="C14" i="23"/>
  <c r="Q34" i="5"/>
  <c r="Q35" i="5" s="1"/>
  <c r="Q36" i="5" s="1"/>
  <c r="E12" i="23" l="1"/>
  <c r="E14" i="23" s="1"/>
  <c r="B15" i="25"/>
  <c r="G6" i="24"/>
  <c r="H9" i="22"/>
  <c r="H29" i="22" s="1"/>
  <c r="K10" i="22"/>
  <c r="J11" i="22"/>
  <c r="A7" i="24"/>
  <c r="K11" i="22" l="1"/>
  <c r="K9" i="22" s="1"/>
  <c r="K29" i="22" s="1"/>
  <c r="K30" i="22" s="1"/>
  <c r="K31" i="22" s="1"/>
  <c r="H30" i="22"/>
  <c r="H31" i="22" s="1"/>
</calcChain>
</file>

<file path=xl/sharedStrings.xml><?xml version="1.0" encoding="utf-8"?>
<sst xmlns="http://schemas.openxmlformats.org/spreadsheetml/2006/main" count="14021" uniqueCount="1703">
  <si>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</si>
  <si>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</si>
  <si>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</si>
  <si>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АО "КАВКАЗ.РФ" </t>
  </si>
  <si>
    <t/>
  </si>
  <si>
    <t>(наименование организации)</t>
  </si>
  <si>
    <t>"Утвержден" "___"______________________2026г</t>
  </si>
  <si>
    <t>(ссылка на документ об утверждении)</t>
  </si>
  <si>
    <t>СВОДНЫЙ СМЕТНЫЙ РАСЧЕТ СТОИМОСТИ СТРОИТЕЛЬСТВА № ССРСС-1</t>
  </si>
  <si>
    <t>Выполнение проектно-изыскательских работ на реконструкцию снегоудерживающих сооружений ВТРК «Эльбрус». Этап 1</t>
  </si>
  <si>
    <t>(наименование стройки)</t>
  </si>
  <si>
    <t>Составлен в текущем уровне цен IV квартал 2025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</si>
  <si>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</si>
  <si>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</si>
  <si>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</si>
  <si>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</si>
  <si>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</si>
  <si>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</si>
  <si>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</si>
  <si>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</si>
  <si>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</si>
  <si>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1. Подготовка территории строительства, реконструкции, капитального ремонта</t>
  </si>
  <si>
    <t>1</t>
  </si>
  <si>
    <t>Приложение №3 к ДС от 13.09.2023 года к Договору от 14.09.2021 года</t>
  </si>
  <si>
    <t>Затраты на отвод земельного участка на период строительства: аренда</t>
  </si>
  <si>
    <t>2</t>
  </si>
  <si>
    <t>Соглашение об установлении срочного сервитута С-246-МХ1937 от 13.11.2025 года</t>
  </si>
  <si>
    <t>Затраты на отвод земельного участка на период строительства: сервитут</t>
  </si>
  <si>
    <t>3</t>
  </si>
  <si>
    <t>Смета №1</t>
  </si>
  <si>
    <t>Затраты по разбивке основных осей</t>
  </si>
  <si>
    <t>4</t>
  </si>
  <si>
    <t>ЛСР-01-01-01</t>
  </si>
  <si>
    <t>Демонтажные работы</t>
  </si>
  <si>
    <t>5</t>
  </si>
  <si>
    <t>ЛСР-01-02-01</t>
  </si>
  <si>
    <t>Рекультивация временных дорог и разворотных площадок ведущих к территории участка реконструкции снегоудерживающих сооружений</t>
  </si>
  <si>
    <t>Итого по Главе 1. "Подготовка территории строительства, реконструкции, капитального ремонта"</t>
  </si>
  <si>
    <t>Глава 2. Основные объекты строительства, реконструкции, капитального ремонта</t>
  </si>
  <si>
    <t>6</t>
  </si>
  <si>
    <t>ЛСР-02-01-01</t>
  </si>
  <si>
    <t>Инженерная защита территории. Снегоудерживающие барьеры. Этап 1.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</si>
  <si>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</si>
  <si>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</si>
  <si>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</si>
  <si>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</si>
  <si>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7</t>
  </si>
  <si>
    <t>Приказ от 19.06.2020 № 332/пр прил.1 п.27, п.25</t>
  </si>
  <si>
    <t>Временные здания и сооружения - Объекты производственного и сельскохозяйственного назначения в сельской местности (за исключением строительства автомобильных дорог и электрификации) - 3,1%*0,8</t>
  </si>
  <si>
    <t>3,1% от 0*0,8</t>
  </si>
  <si>
    <t>Итого по Главе 8. "Временные здания и сооружения"</t>
  </si>
  <si>
    <t>Итого по Главам 1-8</t>
  </si>
  <si>
    <t>Глава 9. Прочие работы и затраты</t>
  </si>
  <si>
    <t>8</t>
  </si>
  <si>
    <t>Приказ от 25.05.2021 № 325/пр прил.1 п.64</t>
  </si>
  <si>
    <t>Производство работ в зимнее время - Прочие искусственные дорожные сооружения - 0,9%</t>
  </si>
  <si>
    <t>0,9% от 0</t>
  </si>
  <si>
    <t>9</t>
  </si>
  <si>
    <t>СР-1</t>
  </si>
  <si>
    <t>Затраты по перевозке работников к месту работы и обратно автомобильным</t>
  </si>
  <si>
    <t>10</t>
  </si>
  <si>
    <t>СР-2</t>
  </si>
  <si>
    <t>Расходы, связанные с  командировками рабочих, привлекаемых для выполнения строительства, от места, определенного в проектной документации, до территории строительства и обратно.</t>
  </si>
  <si>
    <t>11</t>
  </si>
  <si>
    <t>СР-3</t>
  </si>
  <si>
    <t>Определение разницы в стоимости электроэнергии, получаемой от передвижных источников электроснабжения</t>
  </si>
  <si>
    <t>12</t>
  </si>
  <si>
    <t>раздел ООС Таблица 6.1.1</t>
  </si>
  <si>
    <t>Расчет платы за загрязнение атмосферного воздуха на период строительства</t>
  </si>
  <si>
    <t>13</t>
  </si>
  <si>
    <t>раздел ООС Таблица 6.1.2</t>
  </si>
  <si>
    <t>Расчет платы за размещение отходов на период строительства, включая демонтажные работы, в пределах лимита</t>
  </si>
  <si>
    <t>14</t>
  </si>
  <si>
    <t>раздел ООС Таблица 6.1.3</t>
  </si>
  <si>
    <t>Расчет  платы за проведение производственно-экологического контроля</t>
  </si>
  <si>
    <t>15</t>
  </si>
  <si>
    <t>ЛСР-09-01-01</t>
  </si>
  <si>
    <t>Расчет затрат на утилизацию строительных отходов</t>
  </si>
  <si>
    <t>16</t>
  </si>
  <si>
    <t>ЛСР-09-02-01</t>
  </si>
  <si>
    <t>Перевозка грузов с использованием вертолета Ми-8МТВ-1</t>
  </si>
  <si>
    <t>17</t>
  </si>
  <si>
    <t>СР-4</t>
  </si>
  <si>
    <t>Подготовка технического плана инженерного сооружения</t>
  </si>
  <si>
    <t>Итого по Главе 9. "Прочие работы и затраты"</t>
  </si>
  <si>
    <t>Итого по Главам 1-9</t>
  </si>
  <si>
    <t>Глава 10. Содержание службы заказчика. Строительный контроль</t>
  </si>
  <si>
    <t>18</t>
  </si>
  <si>
    <t>СР-5</t>
  </si>
  <si>
    <t>Строительный контроль 1,36%</t>
  </si>
  <si>
    <t>Итого по Главе 10. "Содержание службы заказчика. Строительный контроль"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</si>
  <si>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</si>
  <si>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19</t>
  </si>
  <si>
    <t>Сводная смета ПИР</t>
  </si>
  <si>
    <t>Проектная документация</t>
  </si>
  <si>
    <t>20</t>
  </si>
  <si>
    <t>Рабочая документация</t>
  </si>
  <si>
    <t>21</t>
  </si>
  <si>
    <t>Инженерно-изысктельские работы</t>
  </si>
  <si>
    <t>22</t>
  </si>
  <si>
    <t>Смета №2</t>
  </si>
  <si>
    <t>Экспертиза проектной документации в части проверки достоверности определения сметной стоимости</t>
  </si>
  <si>
    <t>23</t>
  </si>
  <si>
    <t>Смета №3</t>
  </si>
  <si>
    <t>Расчет стоимости экологической экспертизы</t>
  </si>
  <si>
    <t>24</t>
  </si>
  <si>
    <t>Приказ от 4.08.2020 № 421/пр п.173</t>
  </si>
  <si>
    <t>Авторский надзор - 0,2%</t>
  </si>
  <si>
    <t>25</t>
  </si>
  <si>
    <t>СР-6</t>
  </si>
  <si>
    <t>Затраты на проезд  специалистов автор. надзора</t>
  </si>
  <si>
    <t>Итого по Главе 12.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</si>
  <si>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Итого по Главам 1-12</t>
  </si>
  <si>
    <t>Непредвиденные затраты</t>
  </si>
  <si>
    <t>26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</si>
  <si>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</si>
  <si>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</si>
  <si>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2% от 0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</si>
  <si>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</si>
  <si>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</si>
  <si>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</si>
  <si>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27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</si>
  <si>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</si>
  <si>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</si>
  <si>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</si>
  <si>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</si>
  <si>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</si>
  <si>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</si>
  <si>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</si>
  <si>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</si>
  <si>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</si>
  <si>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</si>
  <si>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прочие затраты</t>
  </si>
  <si>
    <t xml:space="preserve">Руководитель проектной организации </t>
  </si>
  <si>
    <t>(Б.С.Бабаханов)</t>
  </si>
  <si>
    <t>[подпись (инициалы, фамилия)]</t>
  </si>
  <si>
    <t>Главный инженер проекта</t>
  </si>
  <si>
    <t>(В.Б.Кон)</t>
  </si>
  <si>
    <t>Начальник сметного</t>
  </si>
  <si>
    <t>(И.В.Ряховская)</t>
  </si>
  <si>
    <t>Директор департамента развития инфраструктуры АО «Кавказ. РФ» (по доверенности №922 от 15.01.2026)</t>
  </si>
  <si>
    <t>(И.В.Евдокимов)</t>
  </si>
  <si>
    <t>[должность, подпись (инициалы, фамилия)]</t>
  </si>
  <si>
    <t>Ведомость объемов конструктивных решений (элементов) и комплексов (видов) работ</t>
  </si>
  <si>
    <t>(наименование объекта)</t>
  </si>
  <si>
    <t>Номера сметных расчетов (смет) и позиций в сметных расчетах (сметах), относящиеся к соответствующим конструктивным решениям (элементам), комплексам (видам) работ</t>
  </si>
  <si>
    <t>Наименование конструктивных решений (элементов), комплексов (видов) работ</t>
  </si>
  <si>
    <t>Единица измерения</t>
  </si>
  <si>
    <t>Количество (объем работ)</t>
  </si>
  <si>
    <t>Разработка рабочей документации</t>
  </si>
  <si>
    <t>комплекс</t>
  </si>
  <si>
    <t>Строительство</t>
  </si>
  <si>
    <t>1.1</t>
  </si>
  <si>
    <t>1.2</t>
  </si>
  <si>
    <t>2.1</t>
  </si>
  <si>
    <t>2.2</t>
  </si>
  <si>
    <t>2.3</t>
  </si>
  <si>
    <t>2.4</t>
  </si>
  <si>
    <t>№ 425-ФЗ от 28.11.2025</t>
  </si>
  <si>
    <t>НДС - 22%</t>
  </si>
  <si>
    <t>22% от 0</t>
  </si>
  <si>
    <t>Затраты Заказчика</t>
  </si>
  <si>
    <t>Затраты Подрядчика</t>
  </si>
  <si>
    <t>Возврат от разборки ВЗиС 15%</t>
  </si>
  <si>
    <t>Затраты подрядчика с учетом возврата от разборки ВЗиС</t>
  </si>
  <si>
    <t>ВЗиС - 3,1%*0,8</t>
  </si>
  <si>
    <t>ЗУ - 0,9%</t>
  </si>
  <si>
    <t>Итого</t>
  </si>
  <si>
    <t>ВСЕГО с НДС</t>
  </si>
  <si>
    <t>Возврат от разборки ВЗиС - 15% от ВЗиС</t>
  </si>
  <si>
    <t>Стоимость затрат в ценах утверждения сметной документации                (IV квартал 2025 года)</t>
  </si>
  <si>
    <t>Индекс фактической инфляции (от уровня цен в сметной документации до даты формирования НМЦК)</t>
  </si>
  <si>
    <t>Стоимость затрат в ценах на дату формирования НМЦК</t>
  </si>
  <si>
    <t>Индекс прогнозной инфляции за период выполнения работ</t>
  </si>
  <si>
    <t>Начальная (максимальная) цена контракта с учетом индекса прогнозной инфляции на период выполнения работ</t>
  </si>
  <si>
    <t>Расчет начальной (максимальной) цены контракта при осуществлении закупки на выполнение подрядных работ по строительству</t>
  </si>
  <si>
    <t>Основания для расчета:</t>
  </si>
  <si>
    <t>1.</t>
  </si>
  <si>
    <t>2.</t>
  </si>
  <si>
    <t>3.</t>
  </si>
  <si>
    <r>
      <t xml:space="preserve">Приказ об утверждении проектно-сметной документации </t>
    </r>
    <r>
      <rPr>
        <sz val="12"/>
        <color rgb="FFFF0000"/>
        <rFont val="Times New Roman"/>
        <family val="1"/>
        <charset val="204"/>
      </rPr>
      <t>от 14.10.2024 № Пр-24-219</t>
    </r>
  </si>
  <si>
    <t>«Адепт: Проект в 2025.12»
© ООО «Адепт»</t>
  </si>
  <si>
    <t>форма №2П, 707/пр
от 09.12.2025г
к Договору  от 29.11.2024 г.</t>
  </si>
  <si>
    <t>Смета №10</t>
  </si>
  <si>
    <t>на проектные (изыскательские) работы</t>
  </si>
  <si>
    <t>АО "КАВКАЗ.РФ" 1 этап</t>
  </si>
  <si>
    <t>Проектная организация</t>
  </si>
  <si>
    <t>Составлена в уровне цен на IV кв. 2025 г.</t>
  </si>
  <si>
    <t>№ пп</t>
  </si>
  <si>
    <t>Наименование объекта проектирования или вида проектных работ</t>
  </si>
  <si>
    <t>Наименование, номера глав, таблиц, параграфов и пунктов НЗ на проектные работы</t>
  </si>
  <si>
    <t>Расчет стоимости</t>
  </si>
  <si>
    <t>Сметная стоимость, руб.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</si>
  <si>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30 до 50 тыс. кв.м. включительно. (Демонтаж сооружений лавинного очага №4 - 125 250 м2)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</si>
  <si>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A=6199.5 тыс.руб; B=149.31 тыс.руб;
Xмакс=50;
Осн. показ. Х=125.25 (тыс. кв.м.) 
Количество = 1</t>
  </si>
  <si>
    <t>(A + B * (0.4 * Xмакс + 0.6 * Xзад)) * Количество * Кст * Ктек * K1 * K2
(6199500 руб + 149310 руб * (0.4 * 50 + 0.6 * 125.25)) * 1 * 0.6 * 1.49 * 1.04 * 0.35 * 1.3</t>
  </si>
  <si>
    <t>Коэффициенты</t>
  </si>
  <si>
    <t>Стадия: Рабочая документация Кст = 0.6</t>
  </si>
  <si>
    <t>Ктек = 1.49 инд.4кв.2025г.к 01.01.2022 на пр.раб. Письмо Минстроя России от 20.10.2025 №62725-ИФ/09</t>
  </si>
  <si>
    <t>K1 = 1.04 Выполнение по поручению застройщика (технического заказчика) работ по ОВОС в составе П, когда вышеуказанные работы не выполнялись в составе подготовки предпроектной документации - до 4 % от стоимости П+Р или по пункту 143 Методики Методика, 707/пр. Приложение 4, табл.4.1, п.10 (Ценообразующий)</t>
  </si>
  <si>
    <t>K2 = 0.35 Стоимость проектных работ по демонтажу линейных объектов определяется с применением корректирующего коэффициента к параметрам цены проектных работ Глава 2, п.16 (Ценообразующий)</t>
  </si>
  <si>
    <t>K3 = 1.30 (РПД 1-2, 2.1-2, 3) Коэффициент, учитывающий сейсмичность: 9 баллов и более. Коэффициент применяется к стоимости проектирования следующих разделов П+Р: ПЗУ (ППО в части вертикальной планировки и организации рельефа, транспорта); в полном объеме АР и КР (ТКР, ИЛО); в части монтажных элементов ИОС; доля СМ на выполняемый объем Методика, 707/пр. Приложение 5, табл.5.1, п.2.3 Усложняющий</t>
  </si>
  <si>
    <t>Разделы документации</t>
  </si>
  <si>
    <t>1. Про пол отв. Схе пла орг зем уча для пло объ 11% * (1 + 0.30)</t>
  </si>
  <si>
    <t>2. Тех и кон реш</t>
  </si>
  <si>
    <t>2.1. Кон реш 22% * (1 + 0.30) [из 102.7%]</t>
  </si>
  <si>
    <t>2.2. Тех реш 57% * (1 + 0.30) [из 102.7%]</t>
  </si>
  <si>
    <t>3. Сме на стр, рек, кап рем объ кап стр 10% * (1 + 0.30)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</si>
  <si>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30 до 50 тыс. кв.м. включительно. (Демонтаж сооружений лавинного очага №5 - 129 100 м2)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</si>
  <si>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A=6199.5 тыс.руб; B=149.31 тыс.руб;
Xмакс=50;
Осн. показ. Х=129.1 (тыс. кв.м.) 
Количество = 1</t>
  </si>
  <si>
    <t>(A + B * (0.4 * Xмакс + 0.6 * Xзад)) * Количество * Кст * Ктек * K1 * K2
(6199500 руб + 149310 руб * (0.4 * 50 + 0.6 * 129.1)) * 1 * 0.6 * 1.49 * 1.04 * 0.35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</si>
  <si>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2 до 6 тыс. кв.м. включительно. (Демонтаж сооружений лавинных очагов №2а, №26 - 3 200 м2)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</si>
  <si>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A=1681.8 тыс.руб; B=334.48 тыс.руб;
Осн. показ. Х=3.2 (тыс. кв.м.) 
Количество = 1</t>
  </si>
  <si>
    <t>(A + B * Xзад) * Количество * Кст * Ктек * K1 * K2
(1681800 руб + 334480 руб * 3.2) * 1 * 0.6 * 1.49 * 1.04 * 0.35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</si>
  <si>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6 до 15 тыс. кв.м. включительно. Участок I_4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</si>
  <si>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A=1689 тыс.руб; B=333.28 тыс.руб;
Осн. показ. Х=6.28 (тыс. кв.м.) 
Количество = 1</t>
  </si>
  <si>
    <t>(A + B * Xзад) * Количество * Кст * Ктек * K1
(1689000 руб + 333280 руб * 6.28) * 1 * 0.6 * 1.49 * 1.04 * 1.3</t>
  </si>
  <si>
    <t>K2 = 1.30 (РПД 1-2, 2.1-2, 3) Коэффициент, учитывающий сейсмичность: 9 баллов и более. Коэффициент применяется к стоимости проектирования следующих разделов П+Р: ПЗУ (ППО в части вертикальной планировки и организации рельефа, транспорта); в полном объеме АР и КР (ТКР, ИЛО); в части монтажных элементов ИОС; доля СМ на выполняемый объем Методика, 707/пр. Приложение 5, табл.5.1, п.2.3 Усложняющий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</si>
  <si>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2 до 6 тыс. кв.м. включительно. Участок I_5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</si>
  <si>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A=1681.8 тыс.руб; B=334.48 тыс.руб;
Xмин=2; 
Осн. показ. Х=1.723 (тыс. кв.м.) 
Количество = 1</t>
  </si>
  <si>
    <t>(A + B * (0.4 * Xмин + 0.6 * Xзад)) * Количество * Кст * Ктек * K1
(1681800 руб + 334480 руб * (0.4 * 2 + 0.6 * 1.723)) * 1 * 0.6 * 1.49 * 1.04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</si>
  <si>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2 до 6 тыс. кв.м. включительно. Участок I_6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</si>
  <si>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A=1681.8 тыс.руб; B=334.48 тыс.руб;
Осн. показ. Х=5.185 (тыс. кв.м.) 
Количество = 1</t>
  </si>
  <si>
    <t>(A + B * Xзад) * Количество * Кст * Ктек * K1
(1681800 руб + 334480 руб * 5.185) * 1 * 0.6 * 1.49 * 1.04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</si>
  <si>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30 до 50 тыс. кв.м. включительно. Участок I_7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</si>
  <si>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A=6199.5 тыс.руб; B=149.31 тыс.руб;
Xмакс=50;
Осн. показ. Х=106.995 (тыс. кв.м.) 
Количество = 1</t>
  </si>
  <si>
    <t>(A + B * (0.4 * Xмакс + 0.6 * Xзад)) * Количество * Кст * Ктек * K1
(6199500 руб + 149310 руб * (0.4 * 50 + 0.6 * 106.995)) * 1 * 0.6 * 1.49 * 1.04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</si>
  <si>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30 до 50 тыс. кв.м. включительно. Участок I_45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</si>
  <si>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A=6199.5 тыс.руб; B=149.31 тыс.руб;
Xмакс=50;
Осн. показ. Х=109 (тыс. кв.м.) 
Количество = 1</t>
  </si>
  <si>
    <t>(A + B * (0.4 * Xмакс + 0.6 * Xзад)) * Количество * Кст * Ктек * K1
(6199500 руб + 149310 руб * (0.4 * 50 + 0.6 * 109)) * 1 * 0.6 * 1.49 * 1.04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</si>
  <si>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30 до 50 тыс. кв.м. включительно. Участок I_46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</si>
  <si>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A=6199.5 тыс.руб; B=149.31 тыс.руб;
Xмакс=50;
Осн. показ. Х=239.819 (тыс. кв.м.) 
Количество = 1</t>
  </si>
  <si>
    <t>(A + B * (0.4 * Xмакс + 0.6 * Xзад)) * Количество * Кст * Ктек * K1
(6199500 руб + 149310 руб * (0.4 * 50 + 0.6 * 239.819)) * 1 * 0.6 * 1.49 * 1.04 * 1.3</t>
  </si>
  <si>
    <t>Устройство противоэрозионной защиты, уположение и поверхностное закрепление склонов (откосов). Анкеров и металлической сетки. Площадь от 30 до 50 тыс. кв.м. включительно. Участок I_47</t>
  </si>
  <si>
    <t>НЗ №912/пр Инженерная защита территорий, зданий и сооружений от опасных геологических процессов. 2023 г. Таблица 3.1. Противооползневые сооружения и мероприятия, п.1.3
A=6199.5 тыс.руб; B=149.31 тыс.руб;
Осн. показ. Х=36.678 (тыс. кв.м.) 
Количество = 1</t>
  </si>
  <si>
    <t>(A + B * Xзад) * Количество * Кст * Ктек * K1
(6199500 руб + 149310 руб * 36.678) * 1 * 0.6 * 1.49 * 1.04 * 1.3</t>
  </si>
  <si>
    <t>Итого по смете:</t>
  </si>
  <si>
    <t>Всего по смете:</t>
  </si>
  <si>
    <t>Всего по смете (руб.):</t>
  </si>
  <si>
    <t>Примечание:</t>
  </si>
  <si>
    <t>126 826 663,80 (п.1-10)</t>
  </si>
  <si>
    <t>Стоимость проектной документации для расчета ООС, стадия ПД и РД (руб.)</t>
  </si>
  <si>
    <t>Руководитель проектной организации</t>
  </si>
  <si>
    <t>Начальник</t>
  </si>
  <si>
    <t>отдела</t>
  </si>
  <si>
    <t>[наименование]</t>
  </si>
  <si>
    <t>«Адепт: Проект в 2025.10»
© ООО «Адепт»</t>
  </si>
  <si>
    <t xml:space="preserve">форма №2П
</t>
  </si>
  <si>
    <t>на изыскательские работы</t>
  </si>
  <si>
    <t>по объекту:</t>
  </si>
  <si>
    <t xml:space="preserve">Реконструкция снегоудерживающих сооружений ВТРК «Эльбрус»			
</t>
  </si>
  <si>
    <t>Наименование объекта изысканий:</t>
  </si>
  <si>
    <t>Создание геодезической разбивочной основы (ГРО)</t>
  </si>
  <si>
    <t>Заказчик:</t>
  </si>
  <si>
    <t>АО «КАВКАЗ.РФ»</t>
  </si>
  <si>
    <t xml:space="preserve">Подрядчик: </t>
  </si>
  <si>
    <t>АО «Стройинжениринг»</t>
  </si>
  <si>
    <t>Сметный расчет составлен в ценах IV кв. 2025 г.</t>
  </si>
  <si>
    <t>Наименование работ и затрат</t>
  </si>
  <si>
    <t>Ед.
Изм</t>
  </si>
  <si>
    <t>Кол-
во.</t>
  </si>
  <si>
    <t>Обоснование стоимости</t>
  </si>
  <si>
    <t>Стоимость, руб.</t>
  </si>
  <si>
    <t>Раздел</t>
  </si>
  <si>
    <t>Полевые работы</t>
  </si>
  <si>
    <t>Строительство снегоудерживающих барьеров Dk=3000 м</t>
  </si>
  <si>
    <t>Закрепление основных осей: сети инженерно-технического обеспечения.Категория сложности III</t>
  </si>
  <si>
    <t>1 км</t>
  </si>
  <si>
    <t>СБЦи5.1_0-3-16-4-3 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16. Восстановление и закрепление на местности участков трасс линейных сооружений для строительства железных и автомобильных дорог, магистральных трубопроводов, каналов, коллекторов, линий электропередачи и связи и др. п.4
A=3458 руб; 
Количество = 13.012 (1 км)</t>
  </si>
  <si>
    <t>Полный комплекс работ
(100%):
A * Количество * Ктек * K1 * K2
3458 руб * 13.012 * 1 * 1.25 * 1.2</t>
  </si>
  <si>
    <t>Стадия: Изыскания</t>
  </si>
  <si>
    <t xml:space="preserve">Ктек = 1 Коэфф.перехода в тек.цены </t>
  </si>
  <si>
    <t>K1 = 1.25 Выполнение изысканий в горных и высокогорных районах. Горный и высокогорный район с абсолютными высотами поверхности участка над уровнем моря св 3000 м СБЦ Инженерно-геодезические изыскания при строит-ве и эксплуатации зданий и сооружений. 2006 г, ОУ п. 8а табл. 1 п.4 (Ценообразующий)</t>
  </si>
  <si>
    <t>K2 = 1.2 Стоимость восстановления и закрепления трасс длиной до 5 км определяется с применением коэффициента 1,2 Часть II, Глава 3, Прим.1 к табл.16 (Ценообразующий)</t>
  </si>
  <si>
    <t>1. Пол ком раб 100%</t>
  </si>
  <si>
    <t>Рабочие пункты: металлические трубки (штыри), дюбель-гвоздь и др.Категория сложности III</t>
  </si>
  <si>
    <t>1 знак</t>
  </si>
  <si>
    <t>СБЦи5.1_0-3-10-6-3 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10. Закладка центров геодезических знаков п.6
A=54 руб; 
Количество = 598 (1 знак)</t>
  </si>
  <si>
    <t>Полный комплекс работ
(100%):
A * Количество * Ктек * K1 * (1 + дроб.ч. K2)
54 руб * 598 * 1 * 1.25 * (1 + 0.2)</t>
  </si>
  <si>
    <t>K2 = 1.2 Цены на изготовление и установку геодезических знаков даны для условий местности I категории сложности. Стоимость закладки этих знаков на местности III категории сложности определяется по соответствующим ценам с применением коэффициента 1,2. Часть I, Глава 1, п.4 (Усложняющий)</t>
  </si>
  <si>
    <t>Строительство снегоудерживающих барьеров Dk=2500 м</t>
  </si>
  <si>
    <t>1.3</t>
  </si>
  <si>
    <t>СБЦи5.1_0-3-16-4-3 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16. Восстановление и закрепление на местности участков трасс линейных сооружений для строительства железных и автомобильных дорог, магистральных трубопроводов, каналов, коллекторов, линий электропередачи и связи и др. п.4
A=3458 руб; 
Количество = 6.356 (1 км)</t>
  </si>
  <si>
    <t>Полный комплекс работ
(100%):
A * Количество * Ктек * K1 * K2
3458 руб * 6.356 * 1 * 1.2 * 1.2</t>
  </si>
  <si>
    <t>K1 = 1.2 Выполнение изысканий в горных и высокогорных районах. Горный и высокогорный район с абсолютными высотами поверхности участка над уровнем моря св 2000 м до 3000 м СБЦ Инженерно-геодезические изыскания при строит-ве и эксплуатации зданий и сооружений. 2006 г, ОУ п. 8а табл. 1 п.3 (Ценообразующий)</t>
  </si>
  <si>
    <t>1.4</t>
  </si>
  <si>
    <t>СБЦи5.1_0-3-10-6-3 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10. Закладка центров геодезических знаков п.6
A=54 руб; 
Количество = 336 (1 знак)</t>
  </si>
  <si>
    <t>Полный комплекс работ
(100%):
A * Количество * Ктек * K1 * (1 + дроб.ч. K2)
54 руб * 336 * 1 * 1.2 * (1 + 0.2)</t>
  </si>
  <si>
    <t>1.5</t>
  </si>
  <si>
    <t>Итого Полевые работы:</t>
  </si>
  <si>
    <t>1.6</t>
  </si>
  <si>
    <t>Всего Полевые работы:</t>
  </si>
  <si>
    <t>Камеральные работы</t>
  </si>
  <si>
    <t>Составление технического отчета (пояснительной записки) по результатам инженерно-геодезических работ. Стоимость полевых и камеральных работ св. 100 до 250 тыс.руб.</t>
  </si>
  <si>
    <t>-</t>
  </si>
  <si>
    <t>СБЦи5.1_0-14-68-2 Инженерно-геодезические изыскания при строительстве и эксплуатации зданий и сооружений. 2006 г. Таблица 68. Составление технического отчета (пояснительной записки) по результатам инженерно-геодезических работ. п.2
Количество = 1</t>
  </si>
  <si>
    <t>п.1.6 - 100000 руб) * 3.6 / 100 + 6600 руб
Сумма * Количество
9253 руб * 1</t>
  </si>
  <si>
    <t xml:space="preserve">Ктек = Коэфф.перехода в тек.цены </t>
  </si>
  <si>
    <t>Итого Камеральные работы:</t>
  </si>
  <si>
    <t>Всего Камеральные работы:</t>
  </si>
  <si>
    <t>Прочие расходы</t>
  </si>
  <si>
    <t>3.1</t>
  </si>
  <si>
    <t>Расходы по внутреннему транспорту. Расстояние от базы до участка изысканий св. 15 до 20 км Сметная стоимость полевых изыск.работ до 75 тыс.руб</t>
  </si>
  <si>
    <t>О.у. п.9 табл 4</t>
  </si>
  <si>
    <t>16.25% от п.1.6</t>
  </si>
  <si>
    <t>3.2</t>
  </si>
  <si>
    <t>Расходы по внешнему транспорту. Расстояние проезда и перевозки в одном направлении св. 300 до 500 км Продолжительность экспедиции до 1 мес</t>
  </si>
  <si>
    <t>О.у. п.10 табл 5</t>
  </si>
  <si>
    <t>25.2% от п.1.6, 3.1</t>
  </si>
  <si>
    <t>3.3</t>
  </si>
  <si>
    <t>Расходы по организации и ликвидации работ</t>
  </si>
  <si>
    <t>О.у. п.13</t>
  </si>
  <si>
    <t>6% от п.1.6, 3.1</t>
  </si>
  <si>
    <t>3.4</t>
  </si>
  <si>
    <t>Всего Прочие расходы:</t>
  </si>
  <si>
    <t>Индекс на IV квартал 2025 года на изыскательские работы к уровню цен на 01.01.2001</t>
  </si>
  <si>
    <t>Письмо Минстроя России от 20.10.2025 №62725-ИФ/09</t>
  </si>
  <si>
    <t>Коэф - т 6.87 от п.4</t>
  </si>
  <si>
    <t>1 883 706 (Один миллион восемьсот восемьдесят три тысячи семьсот шесть рублей, 00 копеек)</t>
  </si>
  <si>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</si>
  <si>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</si>
  <si>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</si>
  <si>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</si>
  <si>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</si>
  <si>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</si>
  <si>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</si>
  <si>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</si>
  <si>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</si>
  <si>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21.11.2025 № 71782-ИФ/09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</si>
  <si>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</si>
  <si>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</si>
  <si>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Кабардино-Балкарской Республики от 04.03.2025 № 34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</si>
  <si>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</si>
  <si>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</si>
  <si>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07. Кабардино-Балкарская Республика</t>
  </si>
  <si>
    <t xml:space="preserve">Наименование зоны субъекта Российской Федерации </t>
  </si>
  <si>
    <t>Кабардино-Балкарская Республика</t>
  </si>
  <si>
    <t>Линейный объект</t>
  </si>
  <si>
    <t>(наименование объекта капитального строительства)</t>
  </si>
  <si>
    <t>ЛОКАЛЬНЫЙ СМЕТНЫЙ РАСЧЕТ (СМЕТА) № ЛСР-01-01-01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</si>
  <si>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</si>
  <si>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</si>
  <si>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</si>
  <si>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</si>
  <si>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</si>
  <si>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СТ5494-580.01-ПОС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</si>
  <si>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</si>
  <si>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</si>
  <si>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</si>
  <si>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Сметная стоимость </t>
  </si>
  <si>
    <t>тыс.руб.</t>
  </si>
  <si>
    <t>строительных работ</t>
  </si>
  <si>
    <t>Средства на оплату труда рабочих</t>
  </si>
  <si>
    <t>Средства на оплату труда машинистов</t>
  </si>
  <si>
    <t>Нормативные затраты труда рабочих</t>
  </si>
  <si>
    <t>чел.-ч.</t>
  </si>
  <si>
    <t>Нормативные затраты труда машинистов</t>
  </si>
  <si>
    <t>Количество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</si>
  <si>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</si>
  <si>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</si>
  <si>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</si>
  <si>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</si>
  <si>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</si>
  <si>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</si>
  <si>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</si>
  <si>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Сооружения снегоудерживающие лавинного очага №2а. Подвесной щит Н=3. Демонтажные работы.</t>
  </si>
  <si>
    <t>Подвесной щит Н=3</t>
  </si>
  <si>
    <t>ГЭСН46-04-001-02</t>
  </si>
  <si>
    <t>Разборка: бетонных фундаментов</t>
  </si>
  <si>
    <t>м3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</si>
  <si>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</si>
  <si>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</si>
  <si>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</si>
  <si>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</si>
  <si>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</si>
  <si>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</si>
  <si>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</si>
  <si>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</si>
  <si>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47-1</t>
  </si>
  <si>
    <t>Погрузка в автотранспортное средство: мусор строительный с погрузкой вручную</t>
  </si>
  <si>
    <t>1т груза</t>
  </si>
  <si>
    <t>Вывоз бетонного боя на 235,0 км в соответствии с согласованной  ТС ПОС.</t>
  </si>
  <si>
    <t>02-15-1-01-0235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</si>
  <si>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235 км</t>
  </si>
  <si>
    <t>ГЭСН09-03-031-01</t>
  </si>
  <si>
    <t>Монтаж щитов и блоков встроенных площадок с настилом из листовой стали, ребрами жесткости, составного сечения</t>
  </si>
  <si>
    <t>т</t>
  </si>
  <si>
    <t>Объем=1,776+8,64+113,6+0,24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</si>
  <si>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</si>
  <si>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</si>
  <si>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</si>
  <si>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</si>
  <si>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33-1</t>
  </si>
  <si>
    <t>Погрузка в автотранспортное средство: сталь профилей крупных (в частности, балки, сваи, квадратная сечением более 40 х 40 миллиметров, круглая диаметром более 40 миллиметров, толстолистовая, тюбиги, швеллеры, шпунт металлический)</t>
  </si>
  <si>
    <t>Вывоз металллического лома на расстояние 107,0 км от места демонтажа до места приема лома  в соответствии с ТС ПОС согласованной с Заказчиком</t>
  </si>
  <si>
    <t>01-20-1-01-0107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</si>
  <si>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107 км</t>
  </si>
  <si>
    <t>33-2</t>
  </si>
  <si>
    <t>Разгрузка с автотранспортного средства: сталь профилей крупных (в частности, балки, сваи, квадратная сечением более 40 х 40 миллиметров, круглая диаметром более 40 миллиметров, толстолистовая, тюбиги, швеллеры, шпунт металлический)</t>
  </si>
  <si>
    <t>Итоги по разделу 1 Сооружения снегоудерживающие лавинного очага №2а. Подвесной щит Н=3. Демонтажные работы.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</si>
  <si>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</si>
  <si>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</si>
  <si>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</si>
  <si>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</si>
  <si>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</si>
  <si>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</si>
  <si>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</si>
  <si>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</si>
  <si>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</si>
  <si>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</si>
  <si>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</si>
  <si>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</si>
  <si>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</si>
  <si>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</si>
  <si>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</si>
  <si>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</si>
  <si>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</si>
  <si>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</si>
  <si>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Сооружения снегоудерживающие лавинного очага №2а. Подвесной щит Н=3. Демонтажные работы.</t>
  </si>
  <si>
    <t xml:space="preserve">     справочно:</t>
  </si>
  <si>
    <t xml:space="preserve">          Затраты труда рабочих</t>
  </si>
  <si>
    <t>1723,01516</t>
  </si>
  <si>
    <t xml:space="preserve">          Затраты труда машинистов</t>
  </si>
  <si>
    <t>180,916736</t>
  </si>
  <si>
    <t>Раздел 2. Сооружения снегоудерживающие лавинного очага №2б. Подвесной щит Н=3.  Демонтажные работы.</t>
  </si>
  <si>
    <t>Объем=1,924+9,36+123,5+0,26</t>
  </si>
  <si>
    <t>Итоги по разделу 2 Сооружения снегоудерживающие лавинного очага №2б. Подвесной щит Н=3.  Демонтажные работы. :</t>
  </si>
  <si>
    <t>Всего по разделу 2 Сооружения снегоудерживающие лавинного очага №2б. Подвесной щит Н=3.  Демонтажные работы.</t>
  </si>
  <si>
    <t>1872,53684</t>
  </si>
  <si>
    <t>196,624064</t>
  </si>
  <si>
    <t>Раздел 3. Сооружения снегоудерживающие лавинного очага №4 (верхняя зона). Щит металлический. "Щит 39" (Длина щита 3 м). Демонтажные работы.</t>
  </si>
  <si>
    <t>Щит металлический. "Щит 39" (Длина щита 3 м)</t>
  </si>
  <si>
    <t>Объем=11,573+9,291+19,745+18,43</t>
  </si>
  <si>
    <t>Итоги по разделу 3 Сооружения снегоудерживающие лавинного очага №4 (верхняя зона). Щит металлический. "Щит 39" (Длина щита 3 м). Демонтажные работы. :</t>
  </si>
  <si>
    <t>Всего по разделу 3 Сооружения снегоудерживающие лавинного очага №4 (верхняя зона). Щит металлический. "Щит 39" (Длина щита 3 м). Демонтажные работы.</t>
  </si>
  <si>
    <t>825,06194</t>
  </si>
  <si>
    <t>85,960784</t>
  </si>
  <si>
    <t>Раздел 4. Щит металлический. "СНУЩ1" (Длина щита 3 м).</t>
  </si>
  <si>
    <t>Объем=3,301+5,978+9,23+7,72</t>
  </si>
  <si>
    <t>Итоги по разделу 4 Щит металлический. "СНУЩ1" (Длина щита 3 м). :</t>
  </si>
  <si>
    <t>Всего по разделу 4 Щит металлический. "СНУЩ1" (Длина щита 3 м).</t>
  </si>
  <si>
    <t>363,53394</t>
  </si>
  <si>
    <t>38,189424</t>
  </si>
  <si>
    <t>Раздел 5. Щит металлический. "СНУЩ2" (Длина щита 3 м)</t>
  </si>
  <si>
    <t>Объем=4,278+7,7464+11,96+10,01</t>
  </si>
  <si>
    <t>28</t>
  </si>
  <si>
    <t>29</t>
  </si>
  <si>
    <t>30</t>
  </si>
  <si>
    <t>Итоги по разделу 5 Щит металлический. "СНУЩ2" (Длина щита 3 м) :</t>
  </si>
  <si>
    <t>Всего по разделу 5 Щит металлический. "СНУЩ2" (Длина щита 3 м)</t>
  </si>
  <si>
    <t>471,15684</t>
  </si>
  <si>
    <t>49,495264</t>
  </si>
  <si>
    <t>Раздел 6. Щит металлический. "СНУЩ3" (Длина щита 3 м)</t>
  </si>
  <si>
    <t>31</t>
  </si>
  <si>
    <t>Объем=13,93+24,8352+41,98</t>
  </si>
  <si>
    <t>32</t>
  </si>
  <si>
    <t>33</t>
  </si>
  <si>
    <t>34</t>
  </si>
  <si>
    <t>Итоги по разделу 6 Щит металлический. "СНУЩ3" (Длина щита 3 м) :</t>
  </si>
  <si>
    <t>Всего по разделу 6 Щит металлический. "СНУЩ3" (Длина щита 3 м)</t>
  </si>
  <si>
    <t>1119,1257</t>
  </si>
  <si>
    <t>117,56472</t>
  </si>
  <si>
    <t>Раздел 7. Подвесной щит Н-2 (Длина щита 3 м)</t>
  </si>
  <si>
    <t>35</t>
  </si>
  <si>
    <t>36</t>
  </si>
  <si>
    <t>37</t>
  </si>
  <si>
    <t>38</t>
  </si>
  <si>
    <t>39</t>
  </si>
  <si>
    <t>Объем=2,31+5,69+5,3 +1,41</t>
  </si>
  <si>
    <t>40</t>
  </si>
  <si>
    <t>41</t>
  </si>
  <si>
    <t>42</t>
  </si>
  <si>
    <t>Итоги по разделу 7 Подвесной щит Н-2 (Длина щита 3 м) :</t>
  </si>
  <si>
    <t>Всего по разделу 7 Подвесной щит Н-2 (Длина щита 3 м)</t>
  </si>
  <si>
    <t>207,1886</t>
  </si>
  <si>
    <t>21,41776</t>
  </si>
  <si>
    <t>Раздел 8. Подвесной щит Н-3 (Длина щита 3 м)</t>
  </si>
  <si>
    <t>43</t>
  </si>
  <si>
    <t>44</t>
  </si>
  <si>
    <t>45</t>
  </si>
  <si>
    <t>46</t>
  </si>
  <si>
    <t>47</t>
  </si>
  <si>
    <t>Объем=3,444+13,66+10,55+2,1</t>
  </si>
  <si>
    <t>48</t>
  </si>
  <si>
    <t>49</t>
  </si>
  <si>
    <t>50</t>
  </si>
  <si>
    <t>Итоги по разделу 8 Подвесной щит Н-3 (Длина щита 3 м) :</t>
  </si>
  <si>
    <t>Всего по разделу 8 Подвесной щит Н-3 (Длина щита 3 м)</t>
  </si>
  <si>
    <t>417,26974</t>
  </si>
  <si>
    <t>43,321824</t>
  </si>
  <si>
    <t>Раздел 9. Сооружения снегоудерживающие лавинного очага №4 нижняя зона). Демонтажные работы.</t>
  </si>
  <si>
    <t>51</t>
  </si>
  <si>
    <t>52</t>
  </si>
  <si>
    <t>53</t>
  </si>
  <si>
    <t>54</t>
  </si>
  <si>
    <t>55</t>
  </si>
  <si>
    <t>Объем=9,301+7,468+15,869+19,74</t>
  </si>
  <si>
    <t>56</t>
  </si>
  <si>
    <t>57</t>
  </si>
  <si>
    <t>58</t>
  </si>
  <si>
    <t>Итоги по разделу 9 Сооружения снегоудерживающие лавинного очага №4 нижняя зона). Демонтажные работы. :</t>
  </si>
  <si>
    <t>Всего по разделу 9 Сооружения снегоудерживающие лавинного очага №4 нижняя зона). Демонтажные работы.</t>
  </si>
  <si>
    <t>731,41728</t>
  </si>
  <si>
    <t>76,262368</t>
  </si>
  <si>
    <t>Раздел 10. Сооружения снегоудерживающие лавинного очага №5. Верхняя зона</t>
  </si>
  <si>
    <t>Щит металлический. "СНУЩ1" (Длина щита 3 м).</t>
  </si>
  <si>
    <t>59</t>
  </si>
  <si>
    <t>Объем=2,18+3,96+6,11+5,11</t>
  </si>
  <si>
    <t>60</t>
  </si>
  <si>
    <t>61</t>
  </si>
  <si>
    <t>62</t>
  </si>
  <si>
    <t>Итоги по разделу 10 Сооружения снегоудерживающие лавинного очага №5. Верхняя зона :</t>
  </si>
  <si>
    <t>Всего по разделу 10 Сооружения снегоудерживающие лавинного очага №5. Верхняя зона</t>
  </si>
  <si>
    <t>240,6096</t>
  </si>
  <si>
    <t>25,27616</t>
  </si>
  <si>
    <t>Раздел 11. Щит металлический. "СНУЩ2" (Длина щита 3 м)</t>
  </si>
  <si>
    <t>Щит металлический. "СНУЩ2" (Длина щита 3 м)</t>
  </si>
  <si>
    <t>63</t>
  </si>
  <si>
    <t>Объем=2,37+4,29+6,63+5,55</t>
  </si>
  <si>
    <t>64</t>
  </si>
  <si>
    <t>65</t>
  </si>
  <si>
    <t>66</t>
  </si>
  <si>
    <t>Итоги по разделу 11 Щит металлический. "СНУЩ2" (Длина щита 3 м) :</t>
  </si>
  <si>
    <t>Всего по разделу 11 Щит металлический. "СНУЩ2" (Длина щита 3 м)</t>
  </si>
  <si>
    <t>261,1224</t>
  </si>
  <si>
    <t>27,43104</t>
  </si>
  <si>
    <t>Раздел 12. Сооружения снегоудерживающие лавинного очага №5. Нижняя зона</t>
  </si>
  <si>
    <t>Щит металлический. "СНУЩ4 (Длина щита 3 м)</t>
  </si>
  <si>
    <t>67</t>
  </si>
  <si>
    <t>68</t>
  </si>
  <si>
    <t>69</t>
  </si>
  <si>
    <t>70</t>
  </si>
  <si>
    <t>Объем=6,364+8,96+18,59</t>
  </si>
  <si>
    <t>71</t>
  </si>
  <si>
    <t>72</t>
  </si>
  <si>
    <t>73</t>
  </si>
  <si>
    <t>Итоги по разделу 12 Сооружения снегоудерживающие лавинного очага №5. Нижняя зона :</t>
  </si>
  <si>
    <t>Всего по разделу 12 Сооружения снегоудерживающие лавинного очага №5. Нижняя зона</t>
  </si>
  <si>
    <t>473,10794</t>
  </si>
  <si>
    <t>49,378784</t>
  </si>
  <si>
    <t>Раздел 13. Щит металлический. "Щит 39" (Длина щита 3 м)</t>
  </si>
  <si>
    <t>74</t>
  </si>
  <si>
    <t>75</t>
  </si>
  <si>
    <t>76</t>
  </si>
  <si>
    <t>77</t>
  </si>
  <si>
    <t>78</t>
  </si>
  <si>
    <t>Объем=10,295+8,265+17,56+36,42</t>
  </si>
  <si>
    <t>79</t>
  </si>
  <si>
    <t>80</t>
  </si>
  <si>
    <t>81</t>
  </si>
  <si>
    <t>Итоги по разделу 13 Щит металлический. "Щит 39" (Длина щита 3 м) :</t>
  </si>
  <si>
    <t>Всего по разделу 13 Щит металлический. "Щит 39" (Длина щита 3 м)</t>
  </si>
  <si>
    <t>1011,5242</t>
  </si>
  <si>
    <t>105,61824</t>
  </si>
  <si>
    <t>Раздел 14. "Зонтик"</t>
  </si>
  <si>
    <t>"Зонтик"</t>
  </si>
  <si>
    <t>82</t>
  </si>
  <si>
    <t>Объем=1,155+2,1+0,15+0,349</t>
  </si>
  <si>
    <t>83</t>
  </si>
  <si>
    <t>84</t>
  </si>
  <si>
    <t>85</t>
  </si>
  <si>
    <t>Итоги по разделу 14 "Зонтик" :</t>
  </si>
  <si>
    <t>Всего по разделу 14 "Зонтик"</t>
  </si>
  <si>
    <t>52,03044</t>
  </si>
  <si>
    <t>5,465824</t>
  </si>
  <si>
    <t>Итоги по смете:</t>
  </si>
  <si>
    <t>ВСЕГО по смете</t>
  </si>
  <si>
    <t>9768,70062</t>
  </si>
  <si>
    <t>1022,922992</t>
  </si>
  <si>
    <t>Список переменных по смете:</t>
  </si>
  <si>
    <t>Составил:</t>
  </si>
  <si>
    <t>гл.специалист отдела смет</t>
  </si>
  <si>
    <t>Проверил:</t>
  </si>
  <si>
    <t>ЛОКАЛЬНЫЙ СМЕТНЫЙ РАСЧЕТ (СМЕТА) № ЛСР-01-02-01</t>
  </si>
  <si>
    <t>Раздел 1. Рекультивация временных дорог и разворотных площадок ведущих к территории участка реконструкции снегоудерживающих сооружений</t>
  </si>
  <si>
    <t>ГЭСН01-02-032-07</t>
  </si>
  <si>
    <t>Рыхление грунтов бульдозерами-рыхлителями мощностью: 132 кВт (180 л.с.), глубина рыхления до 0,5 м, длина разрыхляемого участка до 100 м</t>
  </si>
  <si>
    <t>1000 м3</t>
  </si>
  <si>
    <t>Объем=(0,74865*10000*0,2) / 1000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</si>
  <si>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</si>
  <si>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</si>
  <si>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</si>
  <si>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</si>
  <si>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ГЭСН01-01-036-03</t>
  </si>
  <si>
    <t>Планировка площадей бульдозерами мощностью: 132 кВт (180 л.с.)</t>
  </si>
  <si>
    <t>1000 м2</t>
  </si>
  <si>
    <t>Объем=(0,74865*10000) / 1000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</si>
  <si>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</si>
  <si>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</si>
  <si>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</si>
  <si>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</si>
  <si>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Итоги по разделу 1 Рекультивация временных дорог и разворотных площадок ведущих к территории участка реконструкции снегоудерживающих сооружений :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</si>
  <si>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</si>
  <si>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</si>
  <si>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</si>
  <si>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</si>
  <si>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>Всего по разделу 1 Рекультивация временных дорог и разворотных площадок ведущих к территории участка реконструкции снегоудерживающих сооружений</t>
  </si>
  <si>
    <t>2,635248</t>
  </si>
  <si>
    <t>ЛОКАЛЬНЫЙ СМЕТНЫЙ РАСЧЕТ (СМЕТА) № ЛСР-02-01-01</t>
  </si>
  <si>
    <t>СТ5494-580.01-КР-ВР; СТ5494-580.01-КР-C; СТ5494-580.01-ПОС</t>
  </si>
  <si>
    <t>Раздел 1. Устройство снегоудерживающих барьеров в очаге I4. Свыше отм.+1500 м. до отм. +2500 м. над уровнем моря</t>
  </si>
  <si>
    <t>Монтаж стоек</t>
  </si>
  <si>
    <t>ГЭСН09-04-006-01</t>
  </si>
  <si>
    <t>Монтаж фахверка</t>
  </si>
  <si>
    <t>Установка снегоудерживающих барьеров</t>
  </si>
  <si>
    <t>ГЭСН01-02-140-06</t>
  </si>
  <si>
    <t>Устройство сетчатой системы укрепления склонов вида «нагель-сеть» на основе сети из высокопрочной стальной проволоки и анкерных прижимных пластин с креплением к буроинъекционным нагелям для склонов: средней крутизны</t>
  </si>
  <si>
    <t>100 м2</t>
  </si>
  <si>
    <t>Объем=428,4 / 100</t>
  </si>
  <si>
    <t>ТЦ_59.1.01.07_18_1832068404_22.08.2025_01-1_1.1</t>
  </si>
  <si>
    <t>Комплект поставки снегоудерживающей конструкции
БарС-3-ЭВ2.75-Ц</t>
  </si>
  <si>
    <t>м</t>
  </si>
  <si>
    <t>ТЦ_59.1.01.07_18_1832068404_22.08.2025_01-1_2.1</t>
  </si>
  <si>
    <t>Пластина стальная угловая 200х238х112х8, отверстие 36мм</t>
  </si>
  <si>
    <t>шт</t>
  </si>
  <si>
    <t>Итоги по разделу 1 Устройство снегоудерживающих барьеров в очаге I4. Свыше отм.+1500 м. до отм. +2500 м. над уровнем моря :</t>
  </si>
  <si>
    <t xml:space="preserve">               Материалы</t>
  </si>
  <si>
    <t xml:space="preserve">               оплата труда</t>
  </si>
  <si>
    <t xml:space="preserve">               материалы</t>
  </si>
  <si>
    <t>Всего по разделу 1 Устройство снегоудерживающих барьеров в очаге I4. Свыше отм.+1500 м. до отм. +2500 м. над уровнем моря</t>
  </si>
  <si>
    <t xml:space="preserve">          Материальные ресурсы, отсутствующие в ФРСН</t>
  </si>
  <si>
    <t>1514,20328</t>
  </si>
  <si>
    <t>273,9058</t>
  </si>
  <si>
    <t>Раздел 2. Устройство грунтовых анкеров в очаге I4. Ниже 2500 м</t>
  </si>
  <si>
    <t>Дополнительная перевозка материалов от временного склада №1 до временного склада №2 на 11,1 км согласно ТС ПОС, согласованной с Заказчиком</t>
  </si>
  <si>
    <t>ГЭСН05-03-007-03</t>
  </si>
  <si>
    <t>Устройство крепления стен котлована грунтовыми стержневыми инъекционными анкерами (АИ) с расчетной несущей способностью анкера по тяге до 42 тс при бурении скважин в грунтах группы: 3</t>
  </si>
  <si>
    <t>м анкера</t>
  </si>
  <si>
    <t>Пр/812-005.3-1</t>
  </si>
  <si>
    <t>НР Закрепление грунтов</t>
  </si>
  <si>
    <t>Пр/774-005.3</t>
  </si>
  <si>
    <t>СП Закрепление грунтов</t>
  </si>
  <si>
    <t>01.4.01.03-0147</t>
  </si>
  <si>
    <t>Долото трехшарошечное III 1460К-ПВ</t>
  </si>
  <si>
    <t>01.7.03.01-0001</t>
  </si>
  <si>
    <t>Вода</t>
  </si>
  <si>
    <t>03.2.01.01-0003</t>
  </si>
  <si>
    <t>Портландцемент бездобавочный общестроительный ЦЕМ 0 42,5Н</t>
  </si>
  <si>
    <t>23.8.01.07-1004</t>
  </si>
  <si>
    <t>Муфты полимерные соединительные компрессионные, диаметр 50х50 мм</t>
  </si>
  <si>
    <t>10 шт</t>
  </si>
  <si>
    <t>24.3.04.11-1000</t>
  </si>
  <si>
    <t>Трубка из поливинилхлоридного пластиката, наружный диаметр 51 мм</t>
  </si>
  <si>
    <t>ГЭСН05-03-007-04</t>
  </si>
  <si>
    <t>Устройство крепления стен котлована грунтовыми стержневыми инъекционными анкерами (АИ) с расчетной несущей способностью анкера по тяге до 42 тс при бурении скважин в грунтах группы: 4</t>
  </si>
  <si>
    <t>Грунтовый анкер 30/11-9,0 - 54 шт/486 м</t>
  </si>
  <si>
    <t>ФСБЦ-03.2.01.01-0036</t>
  </si>
  <si>
    <t>Портландцемент общестроительный ЦЕМ I 42,5Н</t>
  </si>
  <si>
    <t>ФСБЦ-01.7.03.01-0001</t>
  </si>
  <si>
    <t>ТЦ_59.1.01.07_77_7743252339_04.12.2025_01-1_3.3</t>
  </si>
  <si>
    <t>Трубчатая винтовая штанга 30/11, 1,5м, необработанная</t>
  </si>
  <si>
    <t>ТЦ_59.1.01.07_23_2311298739_26.08.2025_01-1_5.2</t>
  </si>
  <si>
    <t>Шайба стальная сферическая</t>
  </si>
  <si>
    <t>ТЦ_59.1.01.07_77_7743252339_04.12.2025_01-1_4.3</t>
  </si>
  <si>
    <t>Гайка стальная сферическая</t>
  </si>
  <si>
    <t>ТЦ_59.1.01.07_77_7743252339_04.12.2025_01-1_9.3</t>
  </si>
  <si>
    <t>Пластина стальная обычная 200х200х8, отверстие 36мм</t>
  </si>
  <si>
    <t>ТЦ_59.1.01.07_77_7743252339_04.12.2025_01-1_6.3</t>
  </si>
  <si>
    <t>Муфта стальная обычная 38,7х110мм</t>
  </si>
  <si>
    <t>ТЦ_59.1.01.07_77_7743252339_04.12.2025_01-1_7.3</t>
  </si>
  <si>
    <t>Центратор стальной обычный Ø76мм</t>
  </si>
  <si>
    <t>ТЦ_59.1.01.07_77_7743252339_04.12.2025_01-1_8.3</t>
  </si>
  <si>
    <t>Коронка твердосплавная бородавчатая Ø76</t>
  </si>
  <si>
    <t>ГЭСН13-03-004-28</t>
  </si>
  <si>
    <t>Окраска металлических огрунтованных поверхностей: грунт-краской цинконаполненной однокомпонентной полиуретановой</t>
  </si>
  <si>
    <t>Объем=14,04 / 100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</si>
  <si>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</si>
  <si>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</si>
  <si>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</si>
  <si>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</si>
  <si>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14.4.01.17-0004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</si>
  <si>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</si>
  <si>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кг</t>
  </si>
  <si>
    <t>ФСБЦ-14.2.01.06-0006</t>
  </si>
  <si>
    <t>Композиция (краска) цинконаполненная для защиты металла от коррозии, доля цинка в сухом покрытии 90 %, толщина одного слоя 40-50 мкм, цвет серый матовый</t>
  </si>
  <si>
    <t>Грунтовый анкер 30/11-3,0 - 46 шт./138 м</t>
  </si>
  <si>
    <t>Объем=11,96 / 100</t>
  </si>
  <si>
    <t>Итоги по разделу 2 Устройство грунтовых анкеров в очаге I4. Ниже 2500 м :</t>
  </si>
  <si>
    <t>Всего по разделу 2 Устройство грунтовых анкеров в очаге I4. Ниже 2500 м</t>
  </si>
  <si>
    <t>1438,5534</t>
  </si>
  <si>
    <t>591,8836</t>
  </si>
  <si>
    <t>Раздел 3. Устройство снегоудерживающих барьеров в очаге I5. Ниже  2500 м</t>
  </si>
  <si>
    <t>Объем=183,6 / 100</t>
  </si>
  <si>
    <t>Итоги по разделу 3 Устройство снегоудерживающих барьеров в очаге I5. Ниже  2500 м :</t>
  </si>
  <si>
    <t>Всего по разделу 3 Устройство снегоудерживающих барьеров в очаге I5. Ниже  2500 м</t>
  </si>
  <si>
    <t>652,45012</t>
  </si>
  <si>
    <t>117,815</t>
  </si>
  <si>
    <t>Раздел 4. Устройство грунтовых анкеров в очаге  I5. Ниже 2500 м.</t>
  </si>
  <si>
    <t>Грунтовый анкер 30/11-9,0 - 22 шт/ 198 м</t>
  </si>
  <si>
    <t>Объем=5,72 / 100</t>
  </si>
  <si>
    <t>Грунтовый анкер 30/11-3,0 - 20 шт/ 60 м</t>
  </si>
  <si>
    <t>Объем=5,2 / 100</t>
  </si>
  <si>
    <t>Итоги по разделу 4 Устройство грунтовых анкеров в очаге  I5. Ниже 2500 м. :</t>
  </si>
  <si>
    <t>Всего по разделу 4 Устройство грунтовых анкеров в очаге  I5. Ниже 2500 м.</t>
  </si>
  <si>
    <t>762,935356</t>
  </si>
  <si>
    <t>314,472184</t>
  </si>
  <si>
    <t>Раздел 5. Устройство снегоудерживающих барьеров в очаге I6. Ниже  2500 м</t>
  </si>
  <si>
    <t>Объем=581,4 / 100</t>
  </si>
  <si>
    <t>Итоги по разделу 5 Устройство снегоудерживающих барьеров в очаге I6. Ниже  2500 м :</t>
  </si>
  <si>
    <t>Всего по разделу 5 Устройство снегоудерживающих барьеров в очаге I6. Ниже  2500 м</t>
  </si>
  <si>
    <t>2071,99538</t>
  </si>
  <si>
    <t>373,7995</t>
  </si>
  <si>
    <t>Раздел 6. Устройство грунтовых анкеров в очаге  I6. Ниже 2500 м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</si>
  <si>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</si>
  <si>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</si>
  <si>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</si>
  <si>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</si>
  <si>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</si>
  <si>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</si>
  <si>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</si>
  <si>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</si>
  <si>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</si>
  <si>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</si>
  <si>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</si>
  <si>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Грунтовый анкер 30/11-9,0 -72 шт/648 м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</si>
  <si>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</si>
  <si>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</si>
  <si>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</si>
  <si>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</si>
  <si>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</si>
  <si>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</si>
  <si>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</si>
  <si>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</si>
  <si>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</si>
  <si>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</si>
  <si>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Объем=18,72 / 100</t>
  </si>
  <si>
    <t>107</t>
  </si>
  <si>
    <t>108</t>
  </si>
  <si>
    <t>Грунтовый анкер 30/11-3,0	-64 шт/192 м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</si>
  <si>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</si>
  <si>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</si>
  <si>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</si>
  <si>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</si>
  <si>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</si>
  <si>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</si>
  <si>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</si>
  <si>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</si>
  <si>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</si>
  <si>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</si>
  <si>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Объем=16,64 / 100</t>
  </si>
  <si>
    <t>119</t>
  </si>
  <si>
    <t>120</t>
  </si>
  <si>
    <t>Итоги по разделу 6 Устройство грунтовых анкеров в очаге  I6. Ниже 2500 м :</t>
  </si>
  <si>
    <t>Всего по разделу 6 Устройство грунтовых анкеров в очаге  I6. Ниже 2500 м</t>
  </si>
  <si>
    <t>1960,091348</t>
  </si>
  <si>
    <t>807,857472</t>
  </si>
  <si>
    <t>Раздел 7. Устройство снегоудерживающих барьеров в очаге I7. Ниже  2500 м</t>
  </si>
  <si>
    <t>121</t>
  </si>
  <si>
    <t>122</t>
  </si>
  <si>
    <t>Объем=3682,2 / 100</t>
  </si>
  <si>
    <t>123</t>
  </si>
  <si>
    <t>124</t>
  </si>
  <si>
    <t>Итоги по разделу 7 Устройство снегоудерживающих барьеров в очаге I7. Ниже  2500 м :</t>
  </si>
  <si>
    <t>Всего по разделу 7 Устройство снегоудерживающих барьеров в очаге I7. Ниже  2500 м</t>
  </si>
  <si>
    <t>13057,70074</t>
  </si>
  <si>
    <t>2359,4915</t>
  </si>
  <si>
    <t>Раздел 8. Устройство грунтовых анкеров в очаге I7  Ниже 2500 м</t>
  </si>
  <si>
    <t>125</t>
  </si>
  <si>
    <t>126</t>
  </si>
  <si>
    <t>127</t>
  </si>
  <si>
    <t>128</t>
  </si>
  <si>
    <t>129</t>
  </si>
  <si>
    <t>130</t>
  </si>
  <si>
    <t>131</t>
  </si>
  <si>
    <t>Объем=2156,83+2373,31</t>
  </si>
  <si>
    <t>132</t>
  </si>
  <si>
    <t>133</t>
  </si>
  <si>
    <t>134</t>
  </si>
  <si>
    <t>135</t>
  </si>
  <si>
    <t>136</t>
  </si>
  <si>
    <t>Устройство грунтовых анкеров ТВШ 30/11, L=9,0  - 450 шт./ 4050 м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</si>
  <si>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</si>
  <si>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</si>
  <si>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</si>
  <si>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</si>
  <si>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</si>
  <si>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</si>
  <si>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</si>
  <si>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</si>
  <si>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</si>
  <si>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</si>
  <si>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Объем=117 / 100</t>
  </si>
  <si>
    <t>147</t>
  </si>
  <si>
    <t>148</t>
  </si>
  <si>
    <t>Устройство грунтовых анкеров ТВШ 30/11 L=3,0 м -424 шт./1272 м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</si>
  <si>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</si>
  <si>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</si>
  <si>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</si>
  <si>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</si>
  <si>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</si>
  <si>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</si>
  <si>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</si>
  <si>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</si>
  <si>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</si>
  <si>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</si>
  <si>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Объем=109,98 / 100</t>
  </si>
  <si>
    <t>159</t>
  </si>
  <si>
    <t>160</t>
  </si>
  <si>
    <t>Итоги по разделу 8 Устройство грунтовых анкеров в очаге I7  Ниже 2500 м :</t>
  </si>
  <si>
    <t>Всего по разделу 8 Устройство грунтовых анкеров в очаге I7  Ниже 2500 м</t>
  </si>
  <si>
    <t>12378,994614</t>
  </si>
  <si>
    <t>5099,606196</t>
  </si>
  <si>
    <t>Раздел 9. Устройство снегоудерживающих барьеров в очаге I45. Ниже  2500 м</t>
  </si>
  <si>
    <t>161</t>
  </si>
  <si>
    <t>Установка снегоудерживающих барьеров. 4 м длина секции</t>
  </si>
  <si>
    <t>162</t>
  </si>
  <si>
    <t>Объем=387,6 / 100</t>
  </si>
  <si>
    <t>163</t>
  </si>
  <si>
    <t>164</t>
  </si>
  <si>
    <t>Итоги по разделу 9 Устройство снегоудерживающих барьеров в очаге I45. Ниже  2500 м :</t>
  </si>
  <si>
    <t>Всего по разделу 9 Устройство снегоудерживающих барьеров в очаге I45. Ниже  2500 м</t>
  </si>
  <si>
    <t>1380,48692</t>
  </si>
  <si>
    <t>249,097</t>
  </si>
  <si>
    <t>Раздел 10. Устройство грунтовых анкеров в очаге  I45 Ниже 2500 м</t>
  </si>
  <si>
    <t>165</t>
  </si>
  <si>
    <t>166</t>
  </si>
  <si>
    <t>167</t>
  </si>
  <si>
    <t>168</t>
  </si>
  <si>
    <t>169</t>
  </si>
  <si>
    <t>170</t>
  </si>
  <si>
    <t>171</t>
  </si>
  <si>
    <t>Объем=330,14+216,66</t>
  </si>
  <si>
    <t>172</t>
  </si>
  <si>
    <t>173</t>
  </si>
  <si>
    <t>174</t>
  </si>
  <si>
    <t>175</t>
  </si>
  <si>
    <t>176</t>
  </si>
  <si>
    <t>Устройство грунтовых анкеров ТВШ 30/11, L=9,0  56 шт / 504  м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</si>
  <si>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</si>
  <si>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</si>
  <si>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</si>
  <si>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</si>
  <si>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</si>
  <si>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</si>
  <si>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</si>
  <si>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</si>
  <si>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</si>
  <si>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</si>
  <si>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Объем=14,56 / 100</t>
  </si>
  <si>
    <t>187</t>
  </si>
  <si>
    <t>188</t>
  </si>
  <si>
    <t>Устройство грунтовых анкеров ТВШ 30/11 L=3,0 м - 54 шт./162 м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</si>
  <si>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</si>
  <si>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</si>
  <si>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</si>
  <si>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</si>
  <si>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</si>
  <si>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</si>
  <si>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</si>
  <si>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</si>
  <si>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</si>
  <si>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</si>
  <si>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</si>
  <si>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</si>
  <si>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Итоги по разделу 10 Устройство грунтовых анкеров в очаге  I45 Ниже 2500 м :</t>
  </si>
  <si>
    <t>Всего по разделу 10 Устройство грунтовых анкеров в очаге  I45 Ниже 2500 м</t>
  </si>
  <si>
    <t>1545,53098</t>
  </si>
  <si>
    <t>636,48972</t>
  </si>
  <si>
    <t>Раздел 11. Устройство снегоудерживающих барьеров в очаге I46. Ниже  2500 м</t>
  </si>
  <si>
    <t>201</t>
  </si>
  <si>
    <t>202</t>
  </si>
  <si>
    <t>Объем=2386,8 / 100</t>
  </si>
  <si>
    <t>203</t>
  </si>
  <si>
    <t>204</t>
  </si>
  <si>
    <t>Итоги по разделу 11 Устройство снегоудерживающих барьеров в очаге I46. Ниже  2500 м :</t>
  </si>
  <si>
    <t>Всего по разделу 11 Устройство снегоудерживающих барьеров в очаге I46. Ниже  2500 м</t>
  </si>
  <si>
    <t>8478,81556</t>
  </si>
  <si>
    <t>1531,2254</t>
  </si>
  <si>
    <t>Раздел 12. Устройство грунтовых анкеров в очаге  I46 Ниже 2500 м</t>
  </si>
  <si>
    <t>205</t>
  </si>
  <si>
    <t>206</t>
  </si>
  <si>
    <t>207</t>
  </si>
  <si>
    <t>208</t>
  </si>
  <si>
    <t>209</t>
  </si>
  <si>
    <t>210</t>
  </si>
  <si>
    <t>211</t>
  </si>
  <si>
    <t>Объем=958+2150,6</t>
  </si>
  <si>
    <t>212</t>
  </si>
  <si>
    <t>213</t>
  </si>
  <si>
    <t>214</t>
  </si>
  <si>
    <t>215</t>
  </si>
  <si>
    <t>216</t>
  </si>
  <si>
    <t>Устройство грунтовых анкеров ТВШ 30/11, L=9,0  - 314 шт. /2826 м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</si>
  <si>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</si>
  <si>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</si>
  <si>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</si>
  <si>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</si>
  <si>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</si>
  <si>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</si>
  <si>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</si>
  <si>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</si>
  <si>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</si>
  <si>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</si>
  <si>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Объем=81,64 / 100</t>
  </si>
  <si>
    <t>227</t>
  </si>
  <si>
    <t>228</t>
  </si>
  <si>
    <t>Устройство грунтовых анкеров ТВШ 30/11 L=3,0 м - 290 шт./ 870 м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</si>
  <si>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</si>
  <si>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</si>
  <si>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</si>
  <si>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</si>
  <si>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</si>
  <si>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</si>
  <si>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</si>
  <si>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</si>
  <si>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</si>
  <si>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</si>
  <si>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Объем=75,4 / 100</t>
  </si>
  <si>
    <t>239</t>
  </si>
  <si>
    <t>240</t>
  </si>
  <si>
    <t>Итоги по разделу 12 Устройство грунтовых анкеров в очаге  I46 Ниже 2500 м :</t>
  </si>
  <si>
    <t>Всего по разделу 12 Устройство грунтовых анкеров в очаге  I46 Ниже 2500 м</t>
  </si>
  <si>
    <t>8589,558072</t>
  </si>
  <si>
    <t>3538,159408</t>
  </si>
  <si>
    <t>Раздел 13. Устройство снегоудерживающих барьеров в очаге I47. Ниже  2500 м</t>
  </si>
  <si>
    <t>241</t>
  </si>
  <si>
    <t>242</t>
  </si>
  <si>
    <t>Объем=1407,6 / 100</t>
  </si>
  <si>
    <t>243</t>
  </si>
  <si>
    <t>244</t>
  </si>
  <si>
    <t>Итоги по разделу 13 Устройство снегоудерживающих барьеров в очаге I47. Ниже  2500 м :</t>
  </si>
  <si>
    <t>Всего по разделу 13 Устройство снегоудерживающих барьеров в очаге I47. Ниже  2500 м</t>
  </si>
  <si>
    <t>5005,74392</t>
  </si>
  <si>
    <t>903,6898</t>
  </si>
  <si>
    <t>Раздел 14. Устройство грунтовых анкеров в очаге I47 Ниже 2500 м</t>
  </si>
  <si>
    <t>245</t>
  </si>
  <si>
    <t>246</t>
  </si>
  <si>
    <t>247</t>
  </si>
  <si>
    <t>248</t>
  </si>
  <si>
    <t>249</t>
  </si>
  <si>
    <t>250</t>
  </si>
  <si>
    <t>251</t>
  </si>
  <si>
    <t>Объем=1004+693</t>
  </si>
  <si>
    <t>252</t>
  </si>
  <si>
    <t>253</t>
  </si>
  <si>
    <t>254</t>
  </si>
  <si>
    <t>255</t>
  </si>
  <si>
    <t>256</t>
  </si>
  <si>
    <t>Устройство грунтовых анкеров ТВШ 30/11, L=9,0 - 178 шт./1602 м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</si>
  <si>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</si>
  <si>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</si>
  <si>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</si>
  <si>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</si>
  <si>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</si>
  <si>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</si>
  <si>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</si>
  <si>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</si>
  <si>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</si>
  <si>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</si>
  <si>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Объем=46,28 / 100</t>
  </si>
  <si>
    <t>267</t>
  </si>
  <si>
    <t>268</t>
  </si>
  <si>
    <t>Устройство грунтовых анкеров ТВШ 30/11 L=3,0 м - 166 шт./498 м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</si>
  <si>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</si>
  <si>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</si>
  <si>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</si>
  <si>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</si>
  <si>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</si>
  <si>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</si>
  <si>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</si>
  <si>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</si>
  <si>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</si>
  <si>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</si>
  <si>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Объем=43,16 / 100</t>
  </si>
  <si>
    <t>279</t>
  </si>
  <si>
    <t>280</t>
  </si>
  <si>
    <t>Итоги по разделу 14 Устройство грунтовых анкеров в очаге I47 Ниже 2500 м :</t>
  </si>
  <si>
    <t>Всего по разделу 14 Устройство грунтовых анкеров в очаге I47 Ниже 2500 м</t>
  </si>
  <si>
    <t>4868,663392</t>
  </si>
  <si>
    <t>2004,777888</t>
  </si>
  <si>
    <t>Раздел 15. Устройство снегоудерживающих щитов в очаге  I7. Выше 2500 м</t>
  </si>
  <si>
    <t>281</t>
  </si>
  <si>
    <t>282</t>
  </si>
  <si>
    <t>Объем=7507,2 / 100</t>
  </si>
  <si>
    <t>283</t>
  </si>
  <si>
    <t>284</t>
  </si>
  <si>
    <t>ТЦ_59.1.01.07_18_1832068404_22.08.2025_01-1_16.1</t>
  </si>
  <si>
    <t>Пластина стальная угловая 200х238х112х12, отверстие 56мм</t>
  </si>
  <si>
    <t>шт.</t>
  </si>
  <si>
    <t>285</t>
  </si>
  <si>
    <t>Итоги по разделу 15 Устройство снегоудерживающих щитов в очаге  I7. Выше 2500 м :</t>
  </si>
  <si>
    <t>Всего по разделу 15 Устройство снегоудерживающих щитов в очаге  I7. Выше 2500 м</t>
  </si>
  <si>
    <t>26579,23424</t>
  </si>
  <si>
    <t>4805,3056</t>
  </si>
  <si>
    <t>Раздел 16. Устройство грунтовых анкеров в очаге  I7  Выше  2500 м</t>
  </si>
  <si>
    <t>286</t>
  </si>
  <si>
    <t>287</t>
  </si>
  <si>
    <t>288</t>
  </si>
  <si>
    <t>289</t>
  </si>
  <si>
    <t>290</t>
  </si>
  <si>
    <t>291</t>
  </si>
  <si>
    <t>292</t>
  </si>
  <si>
    <t>Объем=4745,04+5221,3</t>
  </si>
  <si>
    <t>293</t>
  </si>
  <si>
    <t>294</t>
  </si>
  <si>
    <t>295</t>
  </si>
  <si>
    <t>296</t>
  </si>
  <si>
    <t>297</t>
  </si>
  <si>
    <t>Устройство грунтовых анкеров ТВШ 40/18, L=10,5 302 шт./3171 м</t>
  </si>
  <si>
    <t>298</t>
  </si>
  <si>
    <t>299</t>
  </si>
  <si>
    <t>300</t>
  </si>
  <si>
    <t>ТЦ_59.1.01.07_77_7743252339_04.12.2025_01-1_10.3</t>
  </si>
  <si>
    <t>Трубчатая винтовая штанга 40/18, 1,5м, необработанная</t>
  </si>
  <si>
    <t>301</t>
  </si>
  <si>
    <t>ТЦ_59.1.01.07_23_2311298739_26.08.2025_01-1_17.2</t>
  </si>
  <si>
    <t>302</t>
  </si>
  <si>
    <t>303</t>
  </si>
  <si>
    <t>ТЦ_59.1.01.07_77_7743252339_04.12.2025_01-1_15.3</t>
  </si>
  <si>
    <t>Пластина стальная обычная 200х200х12, отверстие 56мм</t>
  </si>
  <si>
    <t>304</t>
  </si>
  <si>
    <t>ТЦ_59.1.01.07_77_7743252339_04.12.2025_01-1_12.3</t>
  </si>
  <si>
    <t>Муфта стальная обычная 57х140мм</t>
  </si>
  <si>
    <t>305</t>
  </si>
  <si>
    <t>ТЦ_59.1.01.07_77_7743252339_04.12.2025_01-1_13.3</t>
  </si>
  <si>
    <t>Центратор стальной обычный Ø88мм</t>
  </si>
  <si>
    <t>306</t>
  </si>
  <si>
    <t>ТЦ_59.1.01.07_23_2311298739_26.08.2025_01-1_14.2</t>
  </si>
  <si>
    <t>Коронка твердосплавная бородавчатая Ø90</t>
  </si>
  <si>
    <t>307</t>
  </si>
  <si>
    <t>Объем=78,52 / 100</t>
  </si>
  <si>
    <t>308</t>
  </si>
  <si>
    <t>309</t>
  </si>
  <si>
    <t>Грунтовый анкер 30/11-10,5 - 218 шт./2289 м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</si>
  <si>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</si>
  <si>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</si>
  <si>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</si>
  <si>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</si>
  <si>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</si>
  <si>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</si>
  <si>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</si>
  <si>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</si>
  <si>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</si>
  <si>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</si>
  <si>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Объем=56,68 / 100</t>
  </si>
  <si>
    <t>320</t>
  </si>
  <si>
    <t>321</t>
  </si>
  <si>
    <t>Устройство грунтовых анкеров ТВШ 30/11, L=9,0  - 356 шт./ 3204 м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</si>
  <si>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</si>
  <si>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</si>
  <si>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</si>
  <si>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</si>
  <si>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</si>
  <si>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</si>
  <si>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</si>
  <si>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</si>
  <si>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</si>
  <si>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</si>
  <si>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Объем=92,56 / 100</t>
  </si>
  <si>
    <t>332</t>
  </si>
  <si>
    <t>333</t>
  </si>
  <si>
    <t>Устройство грунтовых анкеров ТВШ 30/11, L=4,5  - 285 шт./ 1282,5 м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</si>
  <si>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</si>
  <si>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</si>
  <si>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</si>
  <si>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</si>
  <si>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</si>
  <si>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</si>
  <si>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</si>
  <si>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</si>
  <si>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</si>
  <si>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</si>
  <si>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Объем=74,1 / 100</t>
  </si>
  <si>
    <t>344</t>
  </si>
  <si>
    <t>345</t>
  </si>
  <si>
    <t>Устройство грунтовых анкеров ТВШ 30/11 L=3,0 м - 545 шт./1635 м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</si>
  <si>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</si>
  <si>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</si>
  <si>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</si>
  <si>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</si>
  <si>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</si>
  <si>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</si>
  <si>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</si>
  <si>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</si>
  <si>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</si>
  <si>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</si>
  <si>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Объем=141,7 / 100</t>
  </si>
  <si>
    <t>356</t>
  </si>
  <si>
    <t>357</t>
  </si>
  <si>
    <t>Итоги по разделу 16 Устройство грунтовых анкеров в очаге  I7  Выше  2500 м :</t>
  </si>
  <si>
    <t>Всего по разделу 16 Устройство грунтовых анкеров в очаге  I7  Выше  2500 м</t>
  </si>
  <si>
    <t>27232,507508</t>
  </si>
  <si>
    <t>11219,153512</t>
  </si>
  <si>
    <t>Раздел 17. Устройство снегоудерживающих щитов в очаге  I45. Выше 2500 м</t>
  </si>
  <si>
    <t>358</t>
  </si>
  <si>
    <t>359</t>
  </si>
  <si>
    <t>Объем=6760,8 / 100</t>
  </si>
  <si>
    <t>360</t>
  </si>
  <si>
    <t>361</t>
  </si>
  <si>
    <t>362</t>
  </si>
  <si>
    <t>Итоги по разделу 17 Устройство снегоудерживающих щитов в очаге  I45. Выше 2500 м :</t>
  </si>
  <si>
    <t>Всего по разделу 17 Устройство снегоудерживающих щитов в очаге  I45. Выше 2500 м</t>
  </si>
  <si>
    <t>24035,23436</t>
  </si>
  <si>
    <t>4339,5472</t>
  </si>
  <si>
    <t>Раздел 18. Устройство грунтовых анкеров в очаге  I45  Выше  2500 м</t>
  </si>
  <si>
    <t>363</t>
  </si>
  <si>
    <t>364</t>
  </si>
  <si>
    <t>365</t>
  </si>
  <si>
    <t>366</t>
  </si>
  <si>
    <t>367</t>
  </si>
  <si>
    <t>368</t>
  </si>
  <si>
    <t>369</t>
  </si>
  <si>
    <t>Объем=5727,58+3758,83</t>
  </si>
  <si>
    <t>370</t>
  </si>
  <si>
    <t>371</t>
  </si>
  <si>
    <t>372</t>
  </si>
  <si>
    <t>373</t>
  </si>
  <si>
    <t>374</t>
  </si>
  <si>
    <t>Устройство грунтовых анкеров ТВШ 40/18, L=10,5 - 537 шт./ 5638,5 м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</si>
  <si>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</si>
  <si>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</si>
  <si>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</si>
  <si>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</si>
  <si>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</si>
  <si>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</si>
  <si>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</si>
  <si>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</si>
  <si>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</si>
  <si>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</si>
  <si>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Объем=139,6 / 100</t>
  </si>
  <si>
    <t>385</t>
  </si>
  <si>
    <t>386</t>
  </si>
  <si>
    <t>Устройство грунтовых анкеров ТВШ 30/11, L=10,5 - 174 шт/ 1827 м</t>
  </si>
  <si>
    <t>387</t>
  </si>
  <si>
    <t>388</t>
  </si>
  <si>
    <t>Объем=102,8601*0,7</t>
  </si>
  <si>
    <t>389</t>
  </si>
  <si>
    <t>390</t>
  </si>
  <si>
    <t>391</t>
  </si>
  <si>
    <t>392</t>
  </si>
  <si>
    <t>393</t>
  </si>
  <si>
    <t>394</t>
  </si>
  <si>
    <t>395</t>
  </si>
  <si>
    <t>396</t>
  </si>
  <si>
    <t>Объем=45,24 / 100</t>
  </si>
  <si>
    <t>397</t>
  </si>
  <si>
    <t>398</t>
  </si>
  <si>
    <t>Устройство грунтовых анкеров ТВШ 30/11, L=9,0  - 112  шт/1008 м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</si>
  <si>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</si>
  <si>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</si>
  <si>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</si>
  <si>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</si>
  <si>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</si>
  <si>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</si>
  <si>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</si>
  <si>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</si>
  <si>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</si>
  <si>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</si>
  <si>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Объем=31,72 / 100</t>
  </si>
  <si>
    <t>409</t>
  </si>
  <si>
    <t>410</t>
  </si>
  <si>
    <t>Устройство грунтовых анкеров ТВШ 30/11, L=4,5  486 шт./2187 м</t>
  </si>
  <si>
    <t>411</t>
  </si>
  <si>
    <t>Объем=0,056*2187</t>
  </si>
  <si>
    <t>412</t>
  </si>
  <si>
    <t>Объем=0,7*122,47</t>
  </si>
  <si>
    <t>413</t>
  </si>
  <si>
    <t>414</t>
  </si>
  <si>
    <t>415</t>
  </si>
  <si>
    <t>416</t>
  </si>
  <si>
    <t>417</t>
  </si>
  <si>
    <t>418</t>
  </si>
  <si>
    <t>419</t>
  </si>
  <si>
    <t>420</t>
  </si>
  <si>
    <t>Объем=126,36 / 100</t>
  </si>
  <si>
    <t>421</t>
  </si>
  <si>
    <t>422</t>
  </si>
  <si>
    <t>Устройство грунтовых анкеров ТВШ 30/11 L=3,0 м  - 262 шт/786 м</t>
  </si>
  <si>
    <t>423</t>
  </si>
  <si>
    <t>Объем=0,056*786</t>
  </si>
  <si>
    <t>424</t>
  </si>
  <si>
    <t>Объем=0,7*44,02</t>
  </si>
  <si>
    <t>425</t>
  </si>
  <si>
    <t>426</t>
  </si>
  <si>
    <t>427</t>
  </si>
  <si>
    <t>428</t>
  </si>
  <si>
    <t>429</t>
  </si>
  <si>
    <t>430</t>
  </si>
  <si>
    <t>431</t>
  </si>
  <si>
    <t>432</t>
  </si>
  <si>
    <t>Объем=68,12 / 100</t>
  </si>
  <si>
    <t>433</t>
  </si>
  <si>
    <t>434</t>
  </si>
  <si>
    <t>Итоги по разделу 18 Устройство грунтовых анкеров в очаге  I45  Выше  2500 м :</t>
  </si>
  <si>
    <t>Всего по разделу 18 Устройство грунтовых анкеров в очаге  I45  Выше  2500 м</t>
  </si>
  <si>
    <t>26826,878772</t>
  </si>
  <si>
    <t>11048,783408</t>
  </si>
  <si>
    <t>Раздел 19. Устройство снегоудерживающих щитов в очаге ЛО-I46. Выше 2500 м</t>
  </si>
  <si>
    <t>435</t>
  </si>
  <si>
    <t>436</t>
  </si>
  <si>
    <t>Объем=18196,8 / 100</t>
  </si>
  <si>
    <t>437</t>
  </si>
  <si>
    <t>438</t>
  </si>
  <si>
    <t>439</t>
  </si>
  <si>
    <t>Итоги по разделу 19 Устройство снегоудерживающих щитов в очаге ЛО-I46. Выше 2500 м :</t>
  </si>
  <si>
    <t>Всего по разделу 19 Устройство снегоудерживающих щитов в очаге ЛО-I46. Выше 2500 м</t>
  </si>
  <si>
    <t>64495,34956</t>
  </si>
  <si>
    <t>11656,1156</t>
  </si>
  <si>
    <t>Раздел 20. Устройство грунтовых анкеров в очаге I46  Выше  2500 м</t>
  </si>
  <si>
    <t>440</t>
  </si>
  <si>
    <t>441</t>
  </si>
  <si>
    <t>442</t>
  </si>
  <si>
    <t>443</t>
  </si>
  <si>
    <t>444</t>
  </si>
  <si>
    <t>445</t>
  </si>
  <si>
    <t>446</t>
  </si>
  <si>
    <t>Объем=7550,7+16949,6</t>
  </si>
  <si>
    <t>447</t>
  </si>
  <si>
    <t>448</t>
  </si>
  <si>
    <t>449</t>
  </si>
  <si>
    <t>450</t>
  </si>
  <si>
    <t>451</t>
  </si>
  <si>
    <t>Устройство грунтовых анкеров ТВШ 40/18, L=10,5 - 867 шт./ 9103,5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</si>
  <si>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</si>
  <si>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</si>
  <si>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</si>
  <si>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</si>
  <si>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</si>
  <si>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</si>
  <si>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</si>
  <si>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</si>
  <si>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</si>
  <si>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</si>
  <si>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Объем=225,4 / 100</t>
  </si>
  <si>
    <t>462</t>
  </si>
  <si>
    <t>463</t>
  </si>
  <si>
    <t>Устройство грунтовых анкеров ТВШ 30/11, L=10,5   - 661 шт./6940,5 м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</si>
  <si>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</si>
  <si>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</si>
  <si>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</si>
  <si>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</si>
  <si>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</si>
  <si>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</si>
  <si>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</si>
  <si>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</si>
  <si>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</si>
  <si>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</si>
  <si>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</si>
  <si>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Объем=171,86 / 100</t>
  </si>
  <si>
    <t>475</t>
  </si>
  <si>
    <t>476</t>
  </si>
  <si>
    <t>Устройство грунтовых анкеров ТВШ 30/11, L=9,0   - 615 шт/5535 м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</si>
  <si>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</si>
  <si>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</si>
  <si>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</si>
  <si>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</si>
  <si>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</si>
  <si>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</si>
  <si>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</si>
  <si>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</si>
  <si>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</si>
  <si>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</si>
  <si>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Объем=159,9 / 100</t>
  </si>
  <si>
    <t>487</t>
  </si>
  <si>
    <t>488</t>
  </si>
  <si>
    <t>Устройство грунтовых анкеров ТВШ 30/11, L=4,5 - 790 шт/ 3555 м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</si>
  <si>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</si>
  <si>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</si>
  <si>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</si>
  <si>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</si>
  <si>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</si>
  <si>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</si>
  <si>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</si>
  <si>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</si>
  <si>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</si>
  <si>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</si>
  <si>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Объем=205,4 / 100</t>
  </si>
  <si>
    <t>499</t>
  </si>
  <si>
    <t>500</t>
  </si>
  <si>
    <t>Устройство грунтовых анкеров ТВШ 30/11 L=3,0 м - 1227 шт. / 3681 м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</si>
  <si>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</si>
  <si>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</si>
  <si>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</si>
  <si>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</si>
  <si>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</si>
  <si>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</si>
  <si>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</si>
  <si>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</si>
  <si>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</si>
  <si>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</si>
  <si>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Объем=319,02 / 100</t>
  </si>
  <si>
    <t>511</t>
  </si>
  <si>
    <t>512</t>
  </si>
  <si>
    <t>Итоги по разделу 20 Устройство грунтовых анкеров в очаге I46  Выше  2500 м :</t>
  </si>
  <si>
    <t>Всего по разделу 20 Устройство грунтовых анкеров в очаге I46  Выше  2500 м</t>
  </si>
  <si>
    <t>67694,733394</t>
  </si>
  <si>
    <t>27885,940316</t>
  </si>
  <si>
    <t>Раздел 21. Устройство снегоудерживающих щитов в очаге I47. Выше 2500 м</t>
  </si>
  <si>
    <t>513</t>
  </si>
  <si>
    <t>514</t>
  </si>
  <si>
    <t>Объем=1882,8 / 100</t>
  </si>
  <si>
    <t>515</t>
  </si>
  <si>
    <t>516</t>
  </si>
  <si>
    <t>Итоги по разделу 21 Устройство снегоудерживающих щитов в очаге I47. Выше 2500 м :</t>
  </si>
  <si>
    <t>Всего по разделу 21 Устройство снегоудерживающих щитов в очаге I47. Выше 2500 м</t>
  </si>
  <si>
    <t>6704,63276</t>
  </si>
  <si>
    <t>1209,8638</t>
  </si>
  <si>
    <t>Раздел 22. Устройство грунтовых анкеров в очаге I47  Выше  2500 м</t>
  </si>
  <si>
    <t>517</t>
  </si>
  <si>
    <t>518</t>
  </si>
  <si>
    <t>519</t>
  </si>
  <si>
    <t>520</t>
  </si>
  <si>
    <t>521</t>
  </si>
  <si>
    <t>522</t>
  </si>
  <si>
    <t>523</t>
  </si>
  <si>
    <t>Объем=1361+940</t>
  </si>
  <si>
    <t>524</t>
  </si>
  <si>
    <t>525</t>
  </si>
  <si>
    <t>526</t>
  </si>
  <si>
    <t>527</t>
  </si>
  <si>
    <t>528</t>
  </si>
  <si>
    <t>Устройство грунтовых анкеров ТВШ 30/11, L=10,5 - 47 шт / 493,5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</si>
  <si>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</si>
  <si>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</si>
  <si>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</si>
  <si>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</si>
  <si>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</si>
  <si>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</si>
  <si>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</si>
  <si>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</si>
  <si>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</si>
  <si>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</si>
  <si>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Объем=12,22 / 100</t>
  </si>
  <si>
    <t>539</t>
  </si>
  <si>
    <t>540</t>
  </si>
  <si>
    <t>Устройство грунтовых анкеров ТВШ 30/11, L=9,0 м   182 шт/ 1638 м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</si>
  <si>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</si>
  <si>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</si>
  <si>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</si>
  <si>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</si>
  <si>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</si>
  <si>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</si>
  <si>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</si>
  <si>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</si>
  <si>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</si>
  <si>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</si>
  <si>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Объем=47,32 / 100</t>
  </si>
  <si>
    <t>551</t>
  </si>
  <si>
    <t>552</t>
  </si>
  <si>
    <t>Устройство грунтовых анкеров ТВШ 30/11 L=3,0 м - 203 шт/ 609 м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</si>
  <si>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</si>
  <si>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</si>
  <si>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</si>
  <si>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</si>
  <si>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</si>
  <si>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</si>
  <si>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</si>
  <si>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</si>
  <si>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</si>
  <si>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</si>
  <si>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Объем=52,78 / 100</t>
  </si>
  <si>
    <t>563</t>
  </si>
  <si>
    <t>564</t>
  </si>
  <si>
    <t>Итоги по разделу 22 Устройство грунтовых анкеров в очаге I47  Выше  2500 м :</t>
  </si>
  <si>
    <t>Всего по разделу 22 Устройство грунтовых анкеров в очаге I47  Выше  2500 м</t>
  </si>
  <si>
    <t>6597,089376</t>
  </si>
  <si>
    <t>2716,597464</t>
  </si>
  <si>
    <t>313871,383052</t>
  </si>
  <si>
    <t>93683,577368</t>
  </si>
  <si>
    <t>ЛОКАЛЬНЫЙ СМЕТНЫЙ РАСЧЕТ (СМЕТА) № ЛСР-09-01-01</t>
  </si>
  <si>
    <t>Раздел 1. Расчет затрат на утилизацию строительных отходов</t>
  </si>
  <si>
    <t>ТЦ_38.21.00.00_07_0726008909_01.10.2026_01_19.2</t>
  </si>
  <si>
    <t>Строительные отходы:
Лом бетонных изделий, отходы бетона в кусковой форме
8 22 201 01 21 5</t>
  </si>
  <si>
    <t>Итоги по разделу 1 Расчет затрат на утилизацию строительных отходов :</t>
  </si>
  <si>
    <t xml:space="preserve">     Прочие затраты</t>
  </si>
  <si>
    <t xml:space="preserve">          Отдельные виды работ и затрат, относимые на стоимость прочих работ</t>
  </si>
  <si>
    <t xml:space="preserve">                    материалы</t>
  </si>
  <si>
    <t>Всего по разделу 1 Расчет затрат на утилизацию строительных отходов</t>
  </si>
  <si>
    <t>ЛОКАЛЬНЫЙ СМЕТНЫЙ РАСЧЕТ (СМЕТА) № ЛСР-09-02-01</t>
  </si>
  <si>
    <t>СТ5494-580.01-ПОС.ТЧ_1</t>
  </si>
  <si>
    <t>Раздел 1. Устройство снегоудерживающих барьеров в очаге I4.</t>
  </si>
  <si>
    <t>ТЦ_50_7743124016_14.10.2025_18.3</t>
  </si>
  <si>
    <t>Перевозка грузов с использованием вертолета Ми-8МТВ-1 ( в том числе стоимость перебазировки вертолётной техники  от места постоянного базирования к месту временного базирования)</t>
  </si>
  <si>
    <t>рейс</t>
  </si>
  <si>
    <t>Итоги по разделу 1 Устройство снегоудерживающих барьеров в очаге I4. :</t>
  </si>
  <si>
    <t>Всего по разделу 1 Устройство снегоудерживающих барьеров в очаге I4.</t>
  </si>
  <si>
    <t>"Выполнение проектно-изыскательских работ на реконструкцию
снегоудерживающих сооружений ВТРК «Эльбрус». Этап 1"</t>
  </si>
  <si>
    <t>СМЕТНЫЙ РАСЧЕТ № СР-1</t>
  </si>
  <si>
    <t xml:space="preserve">
Затраты по перевозке работников от места временного проживания к месту производства  работ и обратно автомобильным транспортом</t>
  </si>
  <si>
    <t>Основание:</t>
  </si>
  <si>
    <t>Обоснование:</t>
  </si>
  <si>
    <t>Методика определения сметной стоимости строительства, реконструкции, капитального ремонта, сноса объектов капитального строительства, работ по сохранению объектов культурного наследия (памятников истории и культуры) народов Российской Федерации на территории Российской Федерации (Приказ Минстроя России от 04.08.2020 N 421/пр (в ред. Приказов Минстроя РФ от 07.07.2022 N 557/пр, от 30.01.2024 N 55/пр, от 25.01.2025 №30/пр))</t>
  </si>
  <si>
    <t>№№</t>
  </si>
  <si>
    <t>Наименование затрат</t>
  </si>
  <si>
    <t>Формула расчета</t>
  </si>
  <si>
    <t>Ед изм.</t>
  </si>
  <si>
    <t>Кол-во/цена</t>
  </si>
  <si>
    <t>Затраты на проезд работников от места временного проживания до места производства работ и обратно</t>
  </si>
  <si>
    <t>руб</t>
  </si>
  <si>
    <t>Количество смен</t>
  </si>
  <si>
    <t>СТ5494-580.01-ПОС; лист  13</t>
  </si>
  <si>
    <t>смена</t>
  </si>
  <si>
    <t>Продолжительность рабочей смены</t>
  </si>
  <si>
    <t>час.</t>
  </si>
  <si>
    <t>Продолжительность рабочей недели</t>
  </si>
  <si>
    <t>дней</t>
  </si>
  <si>
    <t>Количество работающих всех категорий при двухсменном режиме работы</t>
  </si>
  <si>
    <t xml:space="preserve">СТ5494-580.01-ПОС; лист  66 </t>
  </si>
  <si>
    <t>137*2 (в две смены все работающие)</t>
  </si>
  <si>
    <t>чел</t>
  </si>
  <si>
    <t>Количество рейсов в 1 сутки от места проживания до места производства работ и обратно без выезда на обед.</t>
  </si>
  <si>
    <t xml:space="preserve">СТ5494-580.01-ПОС; лист 38  </t>
  </si>
  <si>
    <t>274/28 (1.4/1.16)</t>
  </si>
  <si>
    <t>Количество рабочих дней в 1 месяц</t>
  </si>
  <si>
    <t>1.7</t>
  </si>
  <si>
    <t xml:space="preserve">Срок строительства объекта </t>
  </si>
  <si>
    <t>Директивный срок строительства, определен Заказчиком
Письмо №60-26-3857 от 31.08.2026 (приложение 10 СТ5494-580.01-ПОС);
СТ5494-580.01-ПОС лист 71</t>
  </si>
  <si>
    <t>мес</t>
  </si>
  <si>
    <t>1.8</t>
  </si>
  <si>
    <t>Кол-во рабочих дней за период строительства</t>
  </si>
  <si>
    <t>1.9</t>
  </si>
  <si>
    <t>Цт- цена перевозки одного командированного работника автомобильным транспортом</t>
  </si>
  <si>
    <t>формула 3.1 Приказа №318/пр от 15.06.2020 (в ред. от 28.12.2021)</t>
  </si>
  <si>
    <t xml:space="preserve">Цт= ((Пп*2)/С+Во)*1,035*Сцэ/N     </t>
  </si>
  <si>
    <t>руб/чел</t>
  </si>
  <si>
    <t>1.10</t>
  </si>
  <si>
    <t>2-коэффициент, учитывающий расстояние от места временного проживания до места производства работ и обратно;</t>
  </si>
  <si>
    <t>1.11</t>
  </si>
  <si>
    <t>1,035 - коэффициент, учитывающий подготовительно-заключительное время для выполнения необходимых работ перед выездом на рейс и по возвращении на автотранспортное предприятие, а также на проведение предрейсового медицинского осмотра</t>
  </si>
  <si>
    <t>1.12</t>
  </si>
  <si>
    <t>Пп -плечо перевозки (Согласно ПОС расстояние перевозки с. Терскол до места производства работ)</t>
  </si>
  <si>
    <t>СТ5494-580.01-ПОС; лист 116</t>
  </si>
  <si>
    <t>км</t>
  </si>
  <si>
    <t>1.13</t>
  </si>
  <si>
    <t>Скорость передвижения автобуса в горных условиях  со скоростью - 24 км/час</t>
  </si>
  <si>
    <t>СТ5494-580.01-ПОС; лист  24</t>
  </si>
  <si>
    <t>С</t>
  </si>
  <si>
    <t>км/час</t>
  </si>
  <si>
    <t>1.14</t>
  </si>
  <si>
    <t>Сцэ - сметная цена в уровне цен, сложившемся ко времени составления сметной документации (далее - текущий уровень цен), или сметная цена в уровне цен, сложившемся на определенную дату, принятую в качестве базисного уровня (далее - базисный уровень цен), на эксплуатацию автотранспортного средства с учетом заработной платы водителя автотранспортного средства, накладных расходов и сметной прибыли (нормативы накладных расходов и сметной прибыли принимаются в размере, предусмотренном сметными нормативами,
сведения о которых включены в ФРСН, на перевозку работников автомобильным транспортом)</t>
  </si>
  <si>
    <t>руб/маш-ч</t>
  </si>
  <si>
    <t>Автобусы вахтовые вместимостью, до 30 человек</t>
  </si>
  <si>
    <t>ФСЭМ-91.13.03-072</t>
  </si>
  <si>
    <t>маш-ч</t>
  </si>
  <si>
    <t>Сметная цена в уровне цен  по состоянию на 4 кв. 2025 года, руб.</t>
  </si>
  <si>
    <t>Индекс изменения сметной стоимости к группе однородных строительных ресурсов</t>
  </si>
  <si>
    <t>IV кв.2025г</t>
  </si>
  <si>
    <t>Средний разряд машинистов 5,0</t>
  </si>
  <si>
    <t>4-100-050</t>
  </si>
  <si>
    <t>Накладные расходы</t>
  </si>
  <si>
    <t>п.110</t>
  </si>
  <si>
    <t>Приложения к Приказу 812/пр от 21.12.2020 (в ред приказа 611/пр)</t>
  </si>
  <si>
    <t>Сметная прибыль</t>
  </si>
  <si>
    <t>Приложения к Приказу 774/пр от 11.12.2020 (в ред приказа 317/пр)</t>
  </si>
  <si>
    <t>1.15</t>
  </si>
  <si>
    <t>Во - время на запланированные остановки при длительном нахождении в пути (в составе приведенной в ПОС схемы перевозки)</t>
  </si>
  <si>
    <t>Во</t>
  </si>
  <si>
    <t>час/рейс</t>
  </si>
  <si>
    <t>1.16</t>
  </si>
  <si>
    <t>N- количество мест пассажиров</t>
  </si>
  <si>
    <t>СТ5494-580.01-ПОС; л.21</t>
  </si>
  <si>
    <t>вахтовый автобус
42261, на базе
КАМАЗ-43118 6х6</t>
  </si>
  <si>
    <t>кол-во мест</t>
  </si>
  <si>
    <t>Составил: ___________________________ И.В.Ряховская</t>
  </si>
  <si>
    <t>(должность, подпись, расшифровка)</t>
  </si>
  <si>
    <t>Выполнение проектно-изыскательских работ на реконструкцию
снегоудерживающих сооружений ВТРК «Эльбрус». Этап 1</t>
  </si>
  <si>
    <t>СМЕТНЫЙ РАСЧЕТ № СР-2</t>
  </si>
  <si>
    <t xml:space="preserve">Расходы, связанные с  командировками рабочих, привлекаемых для выполнения строительства, от места сбора до территории строительства и обратно. </t>
  </si>
  <si>
    <t>Затраты на проезд работников от пункта сбора (г. Нальчик) до места временного проживания (с. Терскол) и обратно</t>
  </si>
  <si>
    <t>Продолжительность пребывания работников в командировке</t>
  </si>
  <si>
    <t>СТ5494-580.01-ПОС, л.13</t>
  </si>
  <si>
    <t>Кол-во рейсов (туда и обратно)</t>
  </si>
  <si>
    <t>Количество работающих всех категорий при двухсменном режиме работы , с учетом 30 % местного населения 
Письмо АО "КАВКАЗ РФ" №60-26-3860 от 31.08.2026</t>
  </si>
  <si>
    <t>СТ5494-580.01-ПОС, л.66, 19</t>
  </si>
  <si>
    <t>137*2*0,7</t>
  </si>
  <si>
    <t xml:space="preserve">Цт- цена перевозки одного работника автомобильным транспортом </t>
  </si>
  <si>
    <t>2-коэффициент, учитывающий расстояние от места проживания  до места производства
работ и обратно;</t>
  </si>
  <si>
    <t>Пп -плечо перевозки (Согласно усредненное расстояние ПОС г. Нальчик - г. Тырныауз)</t>
  </si>
  <si>
    <t>СТ5494-580.01-ПОС; лист 24</t>
  </si>
  <si>
    <r>
      <t>Пп</t>
    </r>
    <r>
      <rPr>
        <vertAlign val="subscript"/>
        <sz val="11"/>
        <color theme="1"/>
        <rFont val="Times New Roman"/>
        <family val="1"/>
        <charset val="204"/>
      </rPr>
      <t>1</t>
    </r>
  </si>
  <si>
    <t>Пп -плечо перевозки (Согласно ПОС усредненное расстояние г. Тырныауз - с. Терскол)</t>
  </si>
  <si>
    <r>
      <t>Пп</t>
    </r>
    <r>
      <rPr>
        <vertAlign val="subscript"/>
        <sz val="11"/>
        <color theme="1"/>
        <rFont val="Times New Roman"/>
        <family val="1"/>
        <charset val="204"/>
      </rPr>
      <t>2</t>
    </r>
  </si>
  <si>
    <t>Скорость передвижения автобуса по дорогам общего пользования (г. Нальчик- г. Тырныауз) 84 км со скоростью -51 км/час</t>
  </si>
  <si>
    <r>
      <t>С</t>
    </r>
    <r>
      <rPr>
        <vertAlign val="subscript"/>
        <sz val="11"/>
        <color theme="1"/>
        <rFont val="Times New Roman"/>
        <family val="1"/>
        <charset val="204"/>
      </rPr>
      <t>1</t>
    </r>
  </si>
  <si>
    <t>Скорость передвижения автобуса в горных условиях 42 км (г. Тырныауз - с. Терскол) - 24 км/час</t>
  </si>
  <si>
    <r>
      <t>С</t>
    </r>
    <r>
      <rPr>
        <vertAlign val="subscript"/>
        <sz val="11"/>
        <color theme="1"/>
        <rFont val="Times New Roman"/>
        <family val="1"/>
        <charset val="204"/>
      </rPr>
      <t>2</t>
    </r>
  </si>
  <si>
    <t>Сметная цена в уровне цен  по состоянию на 4 кв. 2025, руб.</t>
  </si>
  <si>
    <t>п.110, гр. 3 приложения
к Методике № 812/пр</t>
  </si>
  <si>
    <t>п.110 приложения
к Методике № 774/пр</t>
  </si>
  <si>
    <t>СТ5494-580.01-ПОС; лист 28</t>
  </si>
  <si>
    <t xml:space="preserve">Затраты на оплату проживания и суточные рабочих  в уровне цен IV кв 2025г
</t>
  </si>
  <si>
    <t>руб.</t>
  </si>
  <si>
    <t>Директивный срок строительства, определен Заказчиком
Письмо №60-26-3857 от 31.08.2026 (приложение 10 СТ5494-580.01-ПОС)
СТ5494-580.01-ПОС лист 71</t>
  </si>
  <si>
    <t>дни</t>
  </si>
  <si>
    <t>СТ5494-580.01-ПОС, л.66</t>
  </si>
  <si>
    <t>Затраты по найму жилого помещения на 1чел. в сутки</t>
  </si>
  <si>
    <t>Результат конъюнктурного анализа ТЦ_55.2.00.00_77_780217741950_25.03.2026_01_21.1</t>
  </si>
  <si>
    <t>Затраты на выплату суточных на 1чел. в сутки</t>
  </si>
  <si>
    <t xml:space="preserve"> ПП РФ №729 п.1б)</t>
  </si>
  <si>
    <t>ВСЕГО расходы на перевозку и проживание рабочих , привлекаемых для строительно-монтажных работ</t>
  </si>
  <si>
    <t>объект:</t>
  </si>
  <si>
    <t>РАСЧЕТ № СР-6</t>
  </si>
  <si>
    <t>Общая стоимость на 4 кв. 2025г.</t>
  </si>
  <si>
    <t>Шифр сметного расчета</t>
  </si>
  <si>
    <r>
      <t xml:space="preserve">Расход электроэнергии на объект капитального строительства*,
</t>
    </r>
    <r>
      <rPr>
        <b/>
        <sz val="11"/>
        <color theme="1"/>
        <rFont val="Times New Roman"/>
        <family val="1"/>
        <charset val="204"/>
      </rPr>
      <t>кВт-ч</t>
    </r>
  </si>
  <si>
    <r>
      <t xml:space="preserve">Сметная цена электроэнергии, получаемой от </t>
    </r>
    <r>
      <rPr>
        <b/>
        <sz val="11"/>
        <color theme="1"/>
        <rFont val="Times New Roman"/>
        <family val="1"/>
        <charset val="204"/>
      </rPr>
      <t xml:space="preserve">постоянных </t>
    </r>
    <r>
      <rPr>
        <sz val="11"/>
        <color theme="1"/>
        <rFont val="Times New Roman"/>
        <family val="1"/>
        <charset val="204"/>
      </rPr>
      <t xml:space="preserve">источников </t>
    </r>
    <r>
      <rPr>
        <b/>
        <sz val="11"/>
        <color theme="1"/>
        <rFont val="Times New Roman"/>
        <family val="1"/>
        <charset val="204"/>
      </rPr>
      <t>в текущем уровне цен по состоянию
на 4 квартал 2025 г. 
для КБР</t>
    </r>
    <r>
      <rPr>
        <sz val="11"/>
        <color theme="1"/>
        <rFont val="Times New Roman"/>
        <family val="1"/>
        <charset val="204"/>
      </rPr>
      <t xml:space="preserve">**, </t>
    </r>
    <r>
      <rPr>
        <b/>
        <sz val="11"/>
        <color theme="1"/>
        <rFont val="Times New Roman"/>
        <family val="1"/>
        <charset val="204"/>
      </rPr>
      <t>руб./кВт-ч</t>
    </r>
  </si>
  <si>
    <r>
      <t xml:space="preserve">Сметная цена электроэнергии, получаемой от </t>
    </r>
    <r>
      <rPr>
        <b/>
        <sz val="11"/>
        <color theme="1"/>
        <rFont val="Times New Roman"/>
        <family val="1"/>
        <charset val="204"/>
      </rPr>
      <t xml:space="preserve">передвижных </t>
    </r>
    <r>
      <rPr>
        <sz val="11"/>
        <color theme="1"/>
        <rFont val="Times New Roman"/>
        <family val="1"/>
        <charset val="204"/>
      </rPr>
      <t xml:space="preserve">источников </t>
    </r>
    <r>
      <rPr>
        <b/>
        <sz val="11"/>
        <color theme="1"/>
        <rFont val="Times New Roman"/>
        <family val="1"/>
        <charset val="204"/>
      </rPr>
      <t>в текущем уровне цен по состоянию
на 4 квартал 2025 г. 
для КБР</t>
    </r>
    <r>
      <rPr>
        <sz val="11"/>
        <color theme="1"/>
        <rFont val="Times New Roman"/>
        <family val="1"/>
        <charset val="204"/>
      </rPr>
      <t xml:space="preserve">***, </t>
    </r>
    <r>
      <rPr>
        <b/>
        <sz val="11"/>
        <color theme="1"/>
        <rFont val="Times New Roman"/>
        <family val="1"/>
        <charset val="204"/>
      </rPr>
      <t>руб./кВт-ч</t>
    </r>
  </si>
  <si>
    <r>
      <t xml:space="preserve">Разница в стоимости электроэнергии </t>
    </r>
    <r>
      <rPr>
        <b/>
        <sz val="11"/>
        <color theme="1"/>
        <rFont val="Times New Roman"/>
        <family val="1"/>
        <charset val="204"/>
      </rPr>
      <t>в текущем уровне цен по состоянию
на 4 квартал 2025 г. 
для КБР</t>
    </r>
    <r>
      <rPr>
        <sz val="11"/>
        <color theme="1"/>
        <rFont val="Times New Roman"/>
        <family val="1"/>
        <charset val="204"/>
      </rPr>
      <t xml:space="preserve">, </t>
    </r>
    <r>
      <rPr>
        <b/>
        <sz val="11"/>
        <color theme="1"/>
        <rFont val="Times New Roman"/>
        <family val="1"/>
        <charset val="204"/>
      </rPr>
      <t>руб.</t>
    </r>
    <r>
      <rPr>
        <sz val="11"/>
        <color theme="1"/>
        <rFont val="Times New Roman"/>
        <family val="1"/>
        <charset val="204"/>
      </rPr>
      <t xml:space="preserve">
ст.3 х (ст.5 - ст.4)</t>
    </r>
  </si>
  <si>
    <t>ЛСР № 02-01-01</t>
  </si>
  <si>
    <t>* в соответствии с данными проектной и (или) иной технической документации (на объект в целом или по локальным (объектным) сметным расчетам (сметам))</t>
  </si>
  <si>
    <t>** Сметная цена электроэнергии от постоянных источников в текущем уровне цен ФСБЦ-01.7.03.04-0001:</t>
  </si>
  <si>
    <t>руб./кВт-ч</t>
  </si>
  <si>
    <t>*** Сметная цена электроэнергии от передвижных источников в текущем уровне цен:</t>
  </si>
  <si>
    <t>мощность электростанций передвижных
(дизельные электростанции АД-20 мощностью 20 кВт - 9 шт.):</t>
  </si>
  <si>
    <t>кВт</t>
  </si>
  <si>
    <t>сметная цена электростанций передвижных, мощностью 20 кВт (91.16.01-003) в уровне цен по состоянию на 01.01.2022:</t>
  </si>
  <si>
    <t>руб./маш.-ч</t>
  </si>
  <si>
    <t>индекс по ГОСР для КБР на 4 квартал 2025 г.:</t>
  </si>
  <si>
    <t xml:space="preserve">оплата труда машинистов (4 разряд) в текущем уровне цен по состоянию на 4 квартал 2025 г. </t>
  </si>
  <si>
    <t>накладные расходы
(п.109 Методики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утвержденной приказом Минстроя России от 21.12.2020 № 812/пр</t>
  </si>
  <si>
    <t>сметная прибыль
(п. 109 Методики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утвержденной приказом Минстроя России от 11.12.2020 № 774/пр)</t>
  </si>
  <si>
    <t>__гл специалист отдела смет____________________________________________</t>
  </si>
  <si>
    <t>_______________И.В.Ряховская_____________</t>
  </si>
  <si>
    <t>____________________________</t>
  </si>
  <si>
    <t>(должность)</t>
  </si>
  <si>
    <t>(подпись)</t>
  </si>
  <si>
    <t>(расшифровка подписи)</t>
  </si>
  <si>
    <t>Ур. (для нумерации позиций)</t>
  </si>
  <si>
    <t>Смета контракта</t>
  </si>
  <si>
    <t>Цена, руб</t>
  </si>
  <si>
    <t>Коэффициент конкурсного снижения</t>
  </si>
  <si>
    <t>Всего</t>
  </si>
  <si>
    <t>НДС 22%</t>
  </si>
  <si>
    <t>РАСЧЕТ НАЧАЛЬНОЙ МАКСИМАЛЬНОЙ ЦЕНЫ ДОГОВОРА</t>
  </si>
  <si>
    <t>на выполнение подрядных работ по строительству объекта:</t>
  </si>
  <si>
    <t xml:space="preserve">Продолжительность работ </t>
  </si>
  <si>
    <t xml:space="preserve">Начало работ - </t>
  </si>
  <si>
    <t xml:space="preserve">Окончание работ - </t>
  </si>
  <si>
    <t>№ п.п.</t>
  </si>
  <si>
    <t>Перечень видов работ</t>
  </si>
  <si>
    <t xml:space="preserve"> Стоимость в прогнозных   ценах, руб.</t>
  </si>
  <si>
    <t>без учета НДС</t>
  </si>
  <si>
    <t>с учетом НДС</t>
  </si>
  <si>
    <t xml:space="preserve">Разработка рабочей документации </t>
  </si>
  <si>
    <t>ВСЕГО</t>
  </si>
  <si>
    <t>НДС-22 %</t>
  </si>
  <si>
    <t>Строительство (строительные работы, прочие затраты)</t>
  </si>
  <si>
    <t>Е.А. Татаринова</t>
  </si>
  <si>
    <t>Протокол</t>
  </si>
  <si>
    <t>начальной (максимальной) цены контракта</t>
  </si>
  <si>
    <t xml:space="preserve">Начальная (максимальная ) цена контракта составляет </t>
  </si>
  <si>
    <t>руб. с учетом НДС</t>
  </si>
  <si>
    <t>Начальная (максимальная ) цена контракта включает в себя расходы:</t>
  </si>
  <si>
    <t>Разработка рабочей документации;</t>
  </si>
  <si>
    <t>Затраты на оплату труда рабочих-строителей и рабочих, обслуживающих строительные машины и механизмы;</t>
  </si>
  <si>
    <t>4.</t>
  </si>
  <si>
    <t>Затраты на эксплуатацию машин и механизмов;</t>
  </si>
  <si>
    <t>5.</t>
  </si>
  <si>
    <t>Затраты на приобретение материалов, изделий и конструкций;</t>
  </si>
  <si>
    <t>6.</t>
  </si>
  <si>
    <t>7.</t>
  </si>
  <si>
    <t>8.</t>
  </si>
  <si>
    <t>Сметную прибыль;</t>
  </si>
  <si>
    <t>9.</t>
  </si>
  <si>
    <t>Затраты на строительство временных зданий и сооружений (ВЗИС) с учетом возврата от разборки ВЗИС в размере 15 %
от суммы затрат на их возведение;</t>
  </si>
  <si>
    <t>10.</t>
  </si>
  <si>
    <t>Затраты на зимнее удорожание;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</si>
  <si>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</si>
  <si>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</si>
  <si>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</si>
  <si>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</si>
  <si>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</si>
  <si>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</si>
  <si>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</si>
  <si>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</si>
  <si>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</si>
  <si>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</si>
  <si>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</si>
  <si>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Резерв средств на непредвиденные работы и затраты;</t>
  </si>
  <si>
    <t>Индекс прогнозной инфляции для пересчета из уровня цен на дату определения НМЦК в уровень цен соответствующего периода реализации проекта;</t>
  </si>
  <si>
    <t>Приложение:</t>
  </si>
  <si>
    <t>Расчет начальной (максимальной) цены контракта.</t>
  </si>
  <si>
    <t>Затраты по разбивке основных осей;</t>
  </si>
  <si>
    <t>Накладные расходы;</t>
  </si>
  <si>
    <t>Затраты по перевозке работников к месту работы и обратно автомобильным транспортом</t>
  </si>
  <si>
    <t>Затраты по перевозке работников к месту работы и обратно автомобильным транспортом;</t>
  </si>
  <si>
    <t>Расходы, связанные с  командировками рабочих, привлекаемых для выполнения строительства, от места, определенного в проектной документации, до территории строительства и обратно;</t>
  </si>
  <si>
    <t>Расчет платы за загрязнение атмосферного воздуха на период строительства;</t>
  </si>
  <si>
    <t>Расчет  платы за проведение производственно-экологического контроля;</t>
  </si>
  <si>
    <t>Расчет затрат на утилизацию строительных отходов;</t>
  </si>
  <si>
    <t>Перевозка грузов с использованием вертолета Ми-8МТВ-1;</t>
  </si>
  <si>
    <t>Индекс фактической инфляции от цен утвержденной сметной документации (4 квартала 2025 г.) до цен на дату формирования НМЦК;</t>
  </si>
  <si>
    <t>Налог на добавленную стоимость в размере 22%.</t>
  </si>
  <si>
    <t>ПОЯСНИТЕЛЬНАЯ ЗАПИСКА</t>
  </si>
  <si>
    <t>К РАСЧЕТУ НАЧАЛЬНОЙ МАКСИМАЛЬНОЙ ЦЕНЫ ДОГОВОРА</t>
  </si>
  <si>
    <t xml:space="preserve">Начальная максимальная цена договора (далее - НМЦД) определена в соответствии с требованием Федерального Закона  от 05.04.2013 г. № 44 "О контрактной системе в сфере закупок товаров, работ, услуг для обеспечения государственных и муниципальных нужд", Порядком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в сфере градостроительной деятельности (за исключением территориального планирования), утвержденным приказом Министерства строительства и жилищно-коммунального хозяйства Российской Федерации от 23 декабря 2019 г. № 841/пр. </t>
  </si>
  <si>
    <t>Расчет стоимости строительства выполнен проектно- сметным методом.</t>
  </si>
  <si>
    <t>Описание метода расчета стоимости проектных работ и строительства</t>
  </si>
  <si>
    <t xml:space="preserve">Индекс фактической инфляции для пересчета сметной стоимости из уровня цен утверждения проектной документации в уровень цен на дату определения НМЦК определен с применением официальной статистической информации об индексах цен на продукцию (затраты, услуги) инвестиционного назначения по видам экономической деятельности (строительство), публикуемой Федеральной службой государственной статистики для соответствующего периода в целом по Российской Федерации. </t>
  </si>
  <si>
    <t>Итоговая начальная максимальная цена  работ  составляет:</t>
  </si>
  <si>
    <t>рублей с учетом НДС</t>
  </si>
  <si>
    <t>Цена работ учитывает все затраты Подрядчика, включая стоимость проектных работ стадии "Рабочая документация", стоимость приобретения материалов, заготовительно-складские расходы, стоимость строительно-монтажных работ и прочих затрат согласно перечню затрат, учтенному сводным сметным расчетом стоимости строительства, накладных расходов, сметной прибыли.</t>
  </si>
  <si>
    <t>В расчете учтены затраты на временные здания и сооружения в размере 3,1*0,8% от суммы строительно-монтажных работ, зимнее удорожание в размере 0,9% от суммы строительно-монтажных работ, непредвиденные затраты в размере согласно сводному сметному расчету 2 %  от итоговой суммы затрат по смете контракта  и возврат от разборки временных зданий и сооружений в размере 15% от суммы затрат на их возведение.</t>
  </si>
  <si>
    <t>Налог на добавленную стоимость - 22 %</t>
  </si>
  <si>
    <t>Разработал:</t>
  </si>
  <si>
    <t>Начальник отдела ценообразования Управления проектов 
Департамента развития инфраструктуры</t>
  </si>
  <si>
    <t>А.Ю. Татаринов</t>
  </si>
  <si>
    <t>Согласовал:</t>
  </si>
  <si>
    <t>Директор Департамента развития инфраструктуры</t>
  </si>
  <si>
    <t>И.В. Евдокимов</t>
  </si>
  <si>
    <t>Расчет платы за размещение отходов на период строительства, включая демонтажные работы, в пределах лимита;</t>
  </si>
  <si>
    <t>Заместитель директора департамента
по ценообразованию и сметному регулированию
Департамента развития инфраструктуры</t>
  </si>
  <si>
    <t>Индексы цен на продукцию (затраты, услуги) инвестиционного назначения с 2017 г. (процент)</t>
  </si>
  <si>
    <t>К предыдущему месяцу</t>
  </si>
  <si>
    <t>Российская Федерация</t>
  </si>
  <si>
    <t xml:space="preserve">    СТРОИТЕЛЬСТВО</t>
  </si>
  <si>
    <t>2017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</si>
  <si>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</si>
  <si>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</si>
  <si>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</si>
  <si>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</si>
  <si>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</si>
  <si>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</si>
  <si>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</si>
  <si>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</si>
  <si>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</si>
  <si>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</si>
  <si>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</si>
  <si>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</si>
  <si>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2018</t>
  </si>
  <si>
    <t>2019</t>
  </si>
  <si>
    <t>2020</t>
  </si>
  <si>
    <t>2021</t>
  </si>
  <si>
    <t>2022</t>
  </si>
  <si>
    <t xml:space="preserve">    Российская Федерация без учета новых субъектов (с 01.01.2023)</t>
  </si>
  <si>
    <t>2023</t>
  </si>
  <si>
    <t>2024</t>
  </si>
  <si>
    <t>2025</t>
  </si>
  <si>
    <t>2026</t>
  </si>
  <si>
    <t>в виде К</t>
  </si>
  <si>
    <t>сентябрь*</t>
  </si>
  <si>
    <t>* принят равным последнему опубликованному индексу.</t>
  </si>
  <si>
    <t>Суточные</t>
  </si>
  <si>
    <t>Затраты на проживание рабочих</t>
  </si>
  <si>
    <t>СР-2 п.1</t>
  </si>
  <si>
    <t>СР-2 п.2</t>
  </si>
  <si>
    <t>Индекс фактической инфляции от уровня цен в сметной документации 4 квартал 2025 года (01.01.2026) к уровню цен на дату формирования НМЦК (01.10.2026)</t>
  </si>
  <si>
    <t>Сводный сметный расчет сметной стоимостью 3 907 776,33 тыс. руб.</t>
  </si>
  <si>
    <t>Заключение Федерального автономного учреждения "Главное управление государственной экспертизы" от 15.10.2026 № 07-1-1-3-051344-2026</t>
  </si>
  <si>
    <t>Для расчета цены строительства  использован сводный сметный расчет, локальные сметные расчеты и расчеты прочих затрат в ценах 4 квартала 2025 года, получившие положительное заключение ФАУ "Главгосэкспертиза России" от 15.10.2026 № 07-1-1-3-051344-2026.</t>
  </si>
  <si>
    <t>График производства работ  "Реконструкция снегоудерживающих сооружений ВТРК «Эльбрус». Этап 1</t>
  </si>
  <si>
    <t>№ ЛСР</t>
  </si>
  <si>
    <t>Наименование работ</t>
  </si>
  <si>
    <t>Ед.Изм.</t>
  </si>
  <si>
    <t>Начало</t>
  </si>
  <si>
    <t>Окончание</t>
  </si>
  <si>
    <t>Передача фундамента в монтаж</t>
  </si>
  <si>
    <t>Октябрь</t>
  </si>
  <si>
    <t>Ноябрь</t>
  </si>
  <si>
    <t>Декабрь</t>
  </si>
  <si>
    <t>ВТРК "Эльбрус"</t>
  </si>
  <si>
    <t>Реконструкция снегоудерживающих сооружений. Этап 1</t>
  </si>
  <si>
    <t>Работы подготовительного периода</t>
  </si>
  <si>
    <t>подписание сторонами акта о соответствии состояния земельного участка (объекта капитального строительства, подлежащего реконструкции) условиям контракта</t>
  </si>
  <si>
    <t>комп</t>
  </si>
  <si>
    <t>передача подрядчику копии разрешения на строительство, реконструкцию объекта; копии решения собственника имущества о его сносе (при необходимости); копии разрешения на вырубку зеленых и лесных насаждений; копии технических условий и разрешений на временное присоединение объекта к сетям инженерно-технического обеспечения в соответствии с проектом организации строительства</t>
  </si>
  <si>
    <t>передача подрядчику копий документов, подтверждающих согласование производства отдельных работ, если необходимость такого согласования установлена законодательством Российской Федерации</t>
  </si>
  <si>
    <t>Обустройство временных дорог и площадок на территории производства работ</t>
  </si>
  <si>
    <t xml:space="preserve">Демонтажные работы </t>
  </si>
  <si>
    <t>ССР на ПИР</t>
  </si>
  <si>
    <t>Создание ГРО</t>
  </si>
  <si>
    <t>4.1</t>
  </si>
  <si>
    <t>Разбивка основных осей</t>
  </si>
  <si>
    <t>ОС 02-01</t>
  </si>
  <si>
    <t xml:space="preserve">Строительно-монтажные работы </t>
  </si>
  <si>
    <t>5.1</t>
  </si>
  <si>
    <t>ЛС 02-01-01</t>
  </si>
  <si>
    <t>5.2</t>
  </si>
  <si>
    <t>Ввод объекта в эксплуатацию</t>
  </si>
  <si>
    <t>6.1</t>
  </si>
  <si>
    <t>Подключение объекта к сетям инженерно-технического обеспечения в соответствии с техническими условиями, предусмотренными проектной документацией</t>
  </si>
  <si>
    <t>не требуется</t>
  </si>
  <si>
    <t>6.2</t>
  </si>
  <si>
    <t>Подписание акта о соответствии состояния земельного участка условиям контракта при завершении строительства, реконструкции объекта</t>
  </si>
  <si>
    <t>6.3</t>
  </si>
  <si>
    <t>Получение заключения о соответствии (ЗОС) от госстройнадзора</t>
  </si>
  <si>
    <t>6.4</t>
  </si>
  <si>
    <t>Получение разрешения на ввод объекта в эксплуатацию</t>
  </si>
  <si>
    <t>Дата формирования НМЦК</t>
  </si>
  <si>
    <t>конец текущего года</t>
  </si>
  <si>
    <t>Продолжительность выполнения работ, мес.</t>
  </si>
  <si>
    <t>Начало работ</t>
  </si>
  <si>
    <t>начало следующего года</t>
  </si>
  <si>
    <t>Окончание работ</t>
  </si>
  <si>
    <t>ежемесячный прогнозный индекс на 2026 год</t>
  </si>
  <si>
    <t>^(1/12)</t>
  </si>
  <si>
    <t>ежемесячный прогнозный индекс на 2027 год</t>
  </si>
  <si>
    <t>Индекс прогнозной инфляции</t>
  </si>
  <si>
    <t>1. Разработка рабочей документации</t>
  </si>
  <si>
    <t>2. Строительство</t>
  </si>
  <si>
    <t>окончание первого года</t>
  </si>
  <si>
    <t>окончание второго года</t>
  </si>
  <si>
    <t>начало третьего года</t>
  </si>
  <si>
    <t>Доля сметной стоимости, подлежащая выполнению подрядчиком в 2027 году</t>
  </si>
  <si>
    <t>Доля сметной стоимости, подлежащая выполнению подрядчиком в 2028 году</t>
  </si>
  <si>
    <t>ежемесячный прогнозный индекс на 2028 год</t>
  </si>
  <si>
    <t>К на 2027 =</t>
  </si>
  <si>
    <t>К на 2028 =</t>
  </si>
  <si>
    <t>Расчет индексов прогнозной инфляции на период выполнения работ:</t>
  </si>
  <si>
    <t>Индекс Минэкономразвития РФ на 2026 г.  (Письмо Минэкономразвития России от 30.09.2026 № 36459-ПК/Д03и)</t>
  </si>
  <si>
    <t>Индекс Минэкономразвития РФ на 2027 г. (Письмо Минэкономразвития России от 30.09.2026 № 36459-ПК/Д03и)</t>
  </si>
  <si>
    <t>Индекс Минэкономразвития РФ на 2028 г.  (Письмо Минэкономразвития России от 30.09.2026 № 36459-ПК/Д03и)</t>
  </si>
  <si>
    <t>Индексы прогнозной инфляции для пересчета из уровня цен на дату определения НМЦК в уровень цен соответствующего периода реализации проекта определены с применением индексов-дефляторов Министерства экономического развития Российской Федерации по строке "Инвестиции в основной капитал" согласно письму от 30.09.2026 № 36459-ПК/Д03и.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</si>
</sst>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0.000"/>
    <numFmt numFmtId="167" formatCode="0.0000"/>
    <numFmt numFmtId="168" formatCode="0.000000"/>
    <numFmt numFmtId="169" formatCode="0.00000"/>
    <numFmt numFmtId="170" formatCode="#,##0.0"/>
    <numFmt numFmtId="171" formatCode="#,##0.00_ ;\-#,##0.00\ "/>
    <numFmt numFmtId="172" formatCode="#,##0.####"/>
    <numFmt numFmtId="173" formatCode="#,##0.0000"/>
    <numFmt numFmtId="174" formatCode="0.0000000"/>
  </numFmts>
  <fonts count="82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name val="Tahoma"/>
      <family val="2"/>
      <charset val="204"/>
    </font>
    <font>
      <u/>
      <sz val="10"/>
      <name val="Arial"/>
      <family val="2"/>
      <charset val="204"/>
    </font>
    <font>
      <sz val="11"/>
      <name val="Calibri"/>
      <family val="2"/>
      <charset val="204"/>
    </font>
    <font>
      <sz val="8"/>
      <color rgb="FFFFFFFF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10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8"/>
      <name val="Arial"/>
      <family val="2"/>
      <charset val="204"/>
    </font>
    <font>
      <i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1"/>
      <color rgb="FF0070C0"/>
      <name val="Arial"/>
      <family val="2"/>
      <charset val="204"/>
    </font>
    <font>
      <b/>
      <sz val="28"/>
      <color theme="1"/>
      <name val="Times New Roman"/>
      <family val="1"/>
      <charset val="204"/>
    </font>
    <font>
      <b/>
      <sz val="18"/>
      <color rgb="FF36363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u/>
      <sz val="18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3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24" fillId="0" borderId="0"/>
    <xf numFmtId="0" fontId="24" fillId="0" borderId="0"/>
    <xf numFmtId="0" fontId="33" fillId="0" borderId="0"/>
    <xf numFmtId="0" fontId="14" fillId="0" borderId="0"/>
    <xf numFmtId="0" fontId="2" fillId="0" borderId="0"/>
    <xf numFmtId="0" fontId="24" fillId="0" borderId="0"/>
    <xf numFmtId="0" fontId="46" fillId="0" borderId="0"/>
    <xf numFmtId="0" fontId="13" fillId="0" borderId="0"/>
    <xf numFmtId="0" fontId="46" fillId="0" borderId="0"/>
    <xf numFmtId="0" fontId="13" fillId="0" borderId="0"/>
    <xf numFmtId="9" fontId="13" fillId="0" borderId="0" applyFont="0" applyFill="0" applyBorder="0" applyAlignment="0" applyProtection="0"/>
    <xf numFmtId="0" fontId="33" fillId="0" borderId="0"/>
    <xf numFmtId="0" fontId="24" fillId="0" borderId="0"/>
    <xf numFmtId="0" fontId="2" fillId="0" borderId="0"/>
    <xf numFmtId="0" fontId="46" fillId="0" borderId="0"/>
    <xf numFmtId="0" fontId="24" fillId="0" borderId="0"/>
    <xf numFmtId="0" fontId="46" fillId="0" borderId="0"/>
    <xf numFmtId="0" fontId="65" fillId="0" borderId="0"/>
    <xf numFmtId="0" fontId="1" fillId="0" borderId="0"/>
  </cellStyleXfs>
  <cellXfs count="936">
    <xf numFmtId="0" fontId="0" fillId="0" borderId="0" xfId="0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right"/>
    </xf>
    <xf numFmtId="0" fontId="3" fillId="0" borderId="0" xfId="2" applyNumberFormat="1" applyFont="1" applyFill="1" applyBorder="1" applyAlignment="1" applyProtection="1">
      <alignment horizontal="left" wrapText="1"/>
    </xf>
    <xf numFmtId="0" fontId="3" fillId="0" borderId="0" xfId="2" applyNumberFormat="1" applyFont="1" applyFill="1" applyBorder="1" applyAlignment="1" applyProtection="1">
      <alignment horizontal="center" wrapText="1"/>
    </xf>
    <xf numFmtId="0" fontId="3" fillId="0" borderId="0" xfId="2" applyNumberFormat="1" applyFont="1" applyFill="1" applyBorder="1" applyAlignment="1" applyProtection="1">
      <alignment wrapText="1"/>
    </xf>
    <xf numFmtId="0" fontId="4" fillId="0" borderId="0" xfId="2" applyNumberFormat="1" applyFont="1" applyFill="1" applyBorder="1" applyAlignment="1" applyProtection="1"/>
    <xf numFmtId="49" fontId="4" fillId="0" borderId="0" xfId="2" applyNumberFormat="1" applyFont="1" applyFill="1" applyBorder="1" applyAlignment="1" applyProtection="1">
      <alignment horizontal="right"/>
    </xf>
    <xf numFmtId="0" fontId="4" fillId="0" borderId="0" xfId="2" applyNumberFormat="1" applyFont="1" applyFill="1" applyBorder="1" applyAlignment="1" applyProtection="1">
      <alignment horizontal="left" wrapText="1"/>
    </xf>
    <xf numFmtId="0" fontId="4" fillId="0" borderId="0" xfId="2" applyNumberFormat="1" applyFont="1" applyFill="1" applyBorder="1" applyAlignment="1" applyProtection="1">
      <alignment horizontal="center"/>
    </xf>
    <xf numFmtId="0" fontId="6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horizontal="center"/>
    </xf>
    <xf numFmtId="0" fontId="4" fillId="0" borderId="0" xfId="2" applyNumberFormat="1" applyFont="1" applyFill="1" applyBorder="1" applyAlignment="1" applyProtection="1">
      <alignment wrapText="1"/>
    </xf>
    <xf numFmtId="0" fontId="4" fillId="0" borderId="0" xfId="2" applyNumberFormat="1" applyFont="1" applyFill="1" applyBorder="1" applyAlignment="1" applyProtection="1">
      <alignment horizontal="center" wrapText="1"/>
    </xf>
    <xf numFmtId="0" fontId="5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left" vertical="center" wrapText="1"/>
    </xf>
    <xf numFmtId="0" fontId="3" fillId="0" borderId="0" xfId="2" applyNumberFormat="1" applyFont="1" applyFill="1" applyBorder="1" applyAlignment="1" applyProtection="1">
      <alignment horizontal="right" vertical="top" wrapText="1"/>
    </xf>
    <xf numFmtId="0" fontId="3" fillId="0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center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horizontal="left"/>
    </xf>
    <xf numFmtId="0" fontId="3" fillId="0" borderId="7" xfId="2" applyNumberFormat="1" applyFont="1" applyFill="1" applyBorder="1" applyAlignment="1" applyProtection="1">
      <alignment horizontal="left" wrapText="1"/>
    </xf>
    <xf numFmtId="0" fontId="3" fillId="0" borderId="10" xfId="2" applyNumberFormat="1" applyFont="1" applyFill="1" applyBorder="1" applyAlignment="1" applyProtection="1">
      <alignment horizontal="center" vertical="top" wrapText="1"/>
    </xf>
    <xf numFmtId="0" fontId="9" fillId="0" borderId="0" xfId="2" applyNumberFormat="1" applyFont="1" applyFill="1" applyBorder="1" applyAlignment="1" applyProtection="1">
      <alignment horizontal="left" wrapText="1"/>
    </xf>
    <xf numFmtId="0" fontId="9" fillId="0" borderId="0" xfId="2" applyNumberFormat="1" applyFont="1" applyFill="1" applyBorder="1" applyAlignment="1" applyProtection="1">
      <alignment horizontal="center" wrapText="1"/>
    </xf>
    <xf numFmtId="0" fontId="9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/>
    <xf numFmtId="49" fontId="3" fillId="0" borderId="10" xfId="2" applyNumberFormat="1" applyFont="1" applyFill="1" applyBorder="1" applyAlignment="1" applyProtection="1">
      <alignment horizontal="center" vertical="top" wrapText="1"/>
    </xf>
    <xf numFmtId="0" fontId="3" fillId="0" borderId="10" xfId="2" applyNumberFormat="1" applyFont="1" applyFill="1" applyBorder="1" applyAlignment="1" applyProtection="1">
      <alignment horizontal="left" vertical="top" wrapText="1"/>
    </xf>
    <xf numFmtId="4" fontId="3" fillId="0" borderId="10" xfId="2" applyNumberFormat="1" applyFont="1" applyFill="1" applyBorder="1" applyAlignment="1" applyProtection="1">
      <alignment horizontal="right" vertical="top" wrapText="1"/>
    </xf>
    <xf numFmtId="0" fontId="11" fillId="0" borderId="10" xfId="2" applyNumberFormat="1" applyFont="1" applyFill="1" applyBorder="1" applyAlignment="1" applyProtection="1"/>
    <xf numFmtId="4" fontId="11" fillId="0" borderId="10" xfId="2" applyNumberFormat="1" applyFont="1" applyFill="1" applyBorder="1" applyAlignment="1" applyProtection="1">
      <alignment horizontal="right" vertical="top" wrapText="1"/>
    </xf>
    <xf numFmtId="4" fontId="11" fillId="0" borderId="10" xfId="2" applyNumberFormat="1" applyFont="1" applyFill="1" applyBorder="1" applyAlignment="1" applyProtection="1">
      <alignment horizontal="right" vertical="top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11" fillId="0" borderId="10" xfId="2" applyNumberFormat="1" applyFont="1" applyFill="1" applyBorder="1" applyAlignment="1" applyProtection="1">
      <alignment horizontal="right" vertical="top" wrapText="1"/>
    </xf>
    <xf numFmtId="0" fontId="3" fillId="0" borderId="1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left" vertical="top"/>
    </xf>
    <xf numFmtId="0" fontId="4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center" vertical="top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horizontal="center" vertical="top"/>
    </xf>
    <xf numFmtId="0" fontId="3" fillId="0" borderId="0" xfId="2" applyNumberFormat="1" applyFont="1" applyFill="1" applyBorder="1" applyAlignment="1" applyProtection="1">
      <alignment horizontal="center" vertical="top"/>
    </xf>
    <xf numFmtId="0" fontId="13" fillId="0" borderId="0" xfId="2"/>
    <xf numFmtId="0" fontId="4" fillId="0" borderId="1" xfId="2" applyNumberFormat="1" applyFont="1" applyFill="1" applyBorder="1" applyAlignment="1" applyProtection="1">
      <alignment horizontal="left" vertical="top"/>
    </xf>
    <xf numFmtId="0" fontId="4" fillId="0" borderId="0" xfId="2" applyNumberFormat="1" applyFont="1" applyFill="1" applyBorder="1" applyAlignment="1" applyProtection="1">
      <alignment horizontal="left" vertical="top" wrapText="1"/>
    </xf>
    <xf numFmtId="49" fontId="3" fillId="2" borderId="10" xfId="2" applyNumberFormat="1" applyFont="1" applyFill="1" applyBorder="1" applyAlignment="1" applyProtection="1">
      <alignment horizontal="center" vertical="top" wrapText="1"/>
    </xf>
    <xf numFmtId="0" fontId="3" fillId="2" borderId="10" xfId="2" applyNumberFormat="1" applyFont="1" applyFill="1" applyBorder="1" applyAlignment="1" applyProtection="1">
      <alignment horizontal="left" vertical="top" wrapText="1"/>
    </xf>
    <xf numFmtId="4" fontId="3" fillId="2" borderId="10" xfId="2" applyNumberFormat="1" applyFont="1" applyFill="1" applyBorder="1" applyAlignment="1" applyProtection="1">
      <alignment horizontal="right" vertical="top" wrapText="1"/>
    </xf>
    <xf numFmtId="0" fontId="3" fillId="2" borderId="0" xfId="2" applyNumberFormat="1" applyFont="1" applyFill="1" applyBorder="1" applyAlignment="1" applyProtection="1"/>
    <xf numFmtId="4" fontId="3" fillId="2" borderId="0" xfId="1" applyNumberFormat="1" applyFont="1" applyFill="1" applyBorder="1" applyAlignment="1" applyProtection="1"/>
    <xf numFmtId="4" fontId="3" fillId="2" borderId="0" xfId="2" applyNumberFormat="1" applyFont="1" applyFill="1" applyBorder="1" applyAlignment="1" applyProtection="1"/>
    <xf numFmtId="4" fontId="3" fillId="0" borderId="0" xfId="1" applyNumberFormat="1" applyFont="1" applyFill="1" applyBorder="1" applyAlignment="1" applyProtection="1"/>
    <xf numFmtId="4" fontId="3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>
      <alignment wrapText="1"/>
    </xf>
    <xf numFmtId="4" fontId="11" fillId="0" borderId="0" xfId="2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horizontal="center"/>
    </xf>
    <xf numFmtId="0" fontId="18" fillId="0" borderId="0" xfId="3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19" fillId="5" borderId="0" xfId="3" applyNumberFormat="1" applyFont="1" applyFill="1" applyBorder="1" applyAlignment="1" applyProtection="1"/>
    <xf numFmtId="0" fontId="18" fillId="5" borderId="0" xfId="3" applyNumberFormat="1" applyFont="1" applyFill="1" applyBorder="1" applyAlignment="1" applyProtection="1">
      <alignment horizontal="center"/>
    </xf>
    <xf numFmtId="0" fontId="18" fillId="5" borderId="0" xfId="3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20" fillId="0" borderId="0" xfId="0" applyFont="1"/>
    <xf numFmtId="0" fontId="20" fillId="5" borderId="0" xfId="0" applyFont="1" applyFill="1"/>
    <xf numFmtId="0" fontId="19" fillId="0" borderId="0" xfId="2" applyNumberFormat="1" applyFont="1" applyFill="1" applyBorder="1" applyAlignment="1" applyProtection="1"/>
    <xf numFmtId="0" fontId="19" fillId="0" borderId="0" xfId="2" applyNumberFormat="1" applyFont="1" applyFill="1" applyBorder="1" applyAlignment="1" applyProtection="1">
      <alignment horizontal="center"/>
    </xf>
    <xf numFmtId="0" fontId="20" fillId="0" borderId="0" xfId="2" applyNumberFormat="1" applyFont="1" applyFill="1" applyBorder="1" applyAlignment="1" applyProtection="1"/>
    <xf numFmtId="0" fontId="20" fillId="0" borderId="10" xfId="2" applyNumberFormat="1" applyFont="1" applyFill="1" applyBorder="1" applyAlignment="1" applyProtection="1">
      <alignment horizontal="center" vertical="top" wrapText="1"/>
    </xf>
    <xf numFmtId="0" fontId="16" fillId="6" borderId="10" xfId="2" applyNumberFormat="1" applyFont="1" applyFill="1" applyBorder="1" applyAlignment="1" applyProtection="1">
      <alignment horizontal="center" vertical="top" wrapText="1"/>
    </xf>
    <xf numFmtId="0" fontId="16" fillId="6" borderId="10" xfId="2" applyNumberFormat="1" applyFont="1" applyFill="1" applyBorder="1" applyAlignment="1" applyProtection="1">
      <alignment horizontal="left" vertical="top" wrapText="1"/>
    </xf>
    <xf numFmtId="4" fontId="16" fillId="6" borderId="10" xfId="2" applyNumberFormat="1" applyFont="1" applyFill="1" applyBorder="1" applyAlignment="1" applyProtection="1">
      <alignment horizontal="right" vertical="top" wrapText="1"/>
    </xf>
    <xf numFmtId="0" fontId="16" fillId="0" borderId="0" xfId="2" applyNumberFormat="1" applyFont="1" applyFill="1" applyBorder="1" applyAlignment="1" applyProtection="1"/>
    <xf numFmtId="0" fontId="20" fillId="0" borderId="10" xfId="2" applyNumberFormat="1" applyFont="1" applyFill="1" applyBorder="1" applyAlignment="1" applyProtection="1">
      <alignment horizontal="left" vertical="top" wrapText="1"/>
    </xf>
    <xf numFmtId="4" fontId="20" fillId="0" borderId="10" xfId="2" applyNumberFormat="1" applyFont="1" applyFill="1" applyBorder="1" applyAlignment="1" applyProtection="1">
      <alignment horizontal="right" vertical="top" wrapText="1"/>
    </xf>
    <xf numFmtId="49" fontId="16" fillId="2" borderId="10" xfId="2" applyNumberFormat="1" applyFont="1" applyFill="1" applyBorder="1" applyAlignment="1" applyProtection="1">
      <alignment horizontal="center" vertical="top" wrapText="1"/>
    </xf>
    <xf numFmtId="0" fontId="16" fillId="2" borderId="10" xfId="2" applyNumberFormat="1" applyFont="1" applyFill="1" applyBorder="1" applyAlignment="1" applyProtection="1">
      <alignment horizontal="left" vertical="top" wrapText="1"/>
    </xf>
    <xf numFmtId="4" fontId="16" fillId="2" borderId="10" xfId="2" applyNumberFormat="1" applyFont="1" applyFill="1" applyBorder="1" applyAlignment="1" applyProtection="1">
      <alignment horizontal="right" vertical="top" wrapText="1"/>
    </xf>
    <xf numFmtId="0" fontId="20" fillId="2" borderId="10" xfId="2" applyNumberFormat="1" applyFont="1" applyFill="1" applyBorder="1" applyAlignment="1" applyProtection="1">
      <alignment horizontal="left" vertical="top" wrapText="1"/>
    </xf>
    <xf numFmtId="4" fontId="20" fillId="2" borderId="10" xfId="2" applyNumberFormat="1" applyFont="1" applyFill="1" applyBorder="1" applyAlignment="1" applyProtection="1">
      <alignment horizontal="right" vertical="top" wrapText="1"/>
    </xf>
    <xf numFmtId="4" fontId="20" fillId="0" borderId="0" xfId="2" applyNumberFormat="1" applyFont="1" applyFill="1" applyBorder="1" applyAlignment="1" applyProtection="1"/>
    <xf numFmtId="4" fontId="20" fillId="0" borderId="0" xfId="1" applyNumberFormat="1" applyFont="1" applyFill="1" applyBorder="1" applyAlignment="1" applyProtection="1"/>
    <xf numFmtId="0" fontId="16" fillId="0" borderId="0" xfId="2" applyNumberFormat="1" applyFont="1" applyFill="1" applyBorder="1" applyAlignment="1" applyProtection="1">
      <alignment wrapText="1"/>
    </xf>
    <xf numFmtId="4" fontId="16" fillId="0" borderId="0" xfId="2" applyNumberFormat="1" applyFont="1" applyFill="1" applyBorder="1" applyAlignment="1" applyProtection="1"/>
    <xf numFmtId="4" fontId="16" fillId="6" borderId="10" xfId="2" applyNumberFormat="1" applyFont="1" applyFill="1" applyBorder="1" applyAlignment="1" applyProtection="1">
      <alignment horizontal="center" vertical="top" wrapText="1"/>
    </xf>
    <xf numFmtId="4" fontId="20" fillId="0" borderId="10" xfId="2" applyNumberFormat="1" applyFont="1" applyFill="1" applyBorder="1" applyAlignment="1" applyProtection="1"/>
    <xf numFmtId="0" fontId="24" fillId="0" borderId="0" xfId="4" applyNumberFormat="1" applyFont="1"/>
    <xf numFmtId="0" fontId="24" fillId="0" borderId="0" xfId="4" applyNumberFormat="1" applyFont="1" applyAlignment="1">
      <alignment horizontal="right"/>
    </xf>
    <xf numFmtId="0" fontId="27" fillId="0" borderId="0" xfId="4" applyNumberFormat="1" applyFont="1" applyBorder="1" applyAlignment="1">
      <alignment horizontal="right" vertical="top"/>
    </xf>
    <xf numFmtId="0" fontId="24" fillId="0" borderId="0" xfId="4" applyNumberFormat="1" applyFont="1" applyAlignment="1"/>
    <xf numFmtId="0" fontId="24" fillId="0" borderId="0" xfId="4" applyNumberFormat="1" applyFont="1" applyAlignment="1">
      <alignment wrapText="1"/>
    </xf>
    <xf numFmtId="0" fontId="29" fillId="0" borderId="0" xfId="4" applyNumberFormat="1" applyFont="1" applyAlignment="1">
      <alignment horizontal="right" wrapText="1"/>
    </xf>
    <xf numFmtId="0" fontId="24" fillId="0" borderId="0" xfId="4" applyNumberFormat="1" applyAlignment="1">
      <alignment wrapText="1"/>
    </xf>
    <xf numFmtId="0" fontId="24" fillId="0" borderId="0" xfId="4" applyNumberFormat="1" applyBorder="1" applyAlignment="1">
      <alignment vertical="top" wrapText="1"/>
    </xf>
    <xf numFmtId="0" fontId="24" fillId="0" borderId="0" xfId="4" applyNumberFormat="1" applyFont="1" applyBorder="1" applyAlignment="1">
      <alignment wrapText="1"/>
    </xf>
    <xf numFmtId="0" fontId="24" fillId="0" borderId="0" xfId="4" applyNumberFormat="1" applyFont="1" applyBorder="1" applyAlignment="1">
      <alignment vertical="top" wrapText="1"/>
    </xf>
    <xf numFmtId="0" fontId="24" fillId="0" borderId="0" xfId="4" applyNumberFormat="1" applyFont="1" applyAlignment="1">
      <alignment vertical="top" wrapText="1"/>
    </xf>
    <xf numFmtId="0" fontId="24" fillId="0" borderId="0" xfId="4" applyNumberFormat="1" applyAlignment="1">
      <alignment vertical="top" wrapText="1"/>
    </xf>
    <xf numFmtId="0" fontId="28" fillId="0" borderId="0" xfId="4" applyNumberFormat="1" applyFont="1" applyAlignment="1">
      <alignment vertical="top" wrapText="1"/>
    </xf>
    <xf numFmtId="0" fontId="24" fillId="0" borderId="0" xfId="4" applyNumberFormat="1" applyFont="1" applyAlignment="1">
      <alignment horizontal="center" vertical="top" wrapText="1"/>
    </xf>
    <xf numFmtId="0" fontId="24" fillId="0" borderId="0" xfId="4" applyNumberFormat="1" applyAlignment="1">
      <alignment horizontal="center" vertical="top" wrapText="1"/>
    </xf>
    <xf numFmtId="0" fontId="30" fillId="0" borderId="11" xfId="4" applyNumberFormat="1" applyFont="1" applyBorder="1" applyAlignment="1">
      <alignment horizontal="center" vertical="top" wrapText="1"/>
    </xf>
    <xf numFmtId="49" fontId="24" fillId="0" borderId="11" xfId="4" applyNumberFormat="1" applyFont="1" applyBorder="1" applyAlignment="1">
      <alignment horizontal="center" wrapText="1"/>
    </xf>
    <xf numFmtId="0" fontId="24" fillId="0" borderId="11" xfId="4" applyNumberFormat="1" applyFont="1" applyBorder="1" applyAlignment="1">
      <alignment horizontal="center" wrapText="1"/>
    </xf>
    <xf numFmtId="49" fontId="28" fillId="0" borderId="18" xfId="4" applyNumberFormat="1" applyFont="1" applyBorder="1" applyAlignment="1">
      <alignment horizontal="right" vertical="top" wrapText="1"/>
    </xf>
    <xf numFmtId="0" fontId="24" fillId="0" borderId="18" xfId="4" applyNumberFormat="1" applyFont="1" applyBorder="1" applyAlignment="1">
      <alignment horizontal="left" vertical="top" wrapText="1"/>
    </xf>
    <xf numFmtId="4" fontId="24" fillId="0" borderId="18" xfId="4" applyNumberFormat="1" applyFont="1" applyBorder="1" applyAlignment="1">
      <alignment horizontal="right" vertical="top" wrapText="1"/>
    </xf>
    <xf numFmtId="49" fontId="28" fillId="0" borderId="8" xfId="4" applyNumberFormat="1" applyFont="1" applyBorder="1" applyAlignment="1">
      <alignment horizontal="right" vertical="top" wrapText="1"/>
    </xf>
    <xf numFmtId="0" fontId="28" fillId="0" borderId="8" xfId="4" applyNumberFormat="1" applyFont="1" applyBorder="1" applyAlignment="1">
      <alignment horizontal="left" vertical="top" wrapText="1"/>
    </xf>
    <xf numFmtId="0" fontId="28" fillId="0" borderId="8" xfId="4" applyNumberFormat="1" applyFont="1" applyBorder="1" applyAlignment="1">
      <alignment horizontal="right" vertical="top" wrapText="1"/>
    </xf>
    <xf numFmtId="0" fontId="24" fillId="0" borderId="8" xfId="4" applyNumberFormat="1" applyFont="1" applyBorder="1" applyAlignment="1">
      <alignment horizontal="left" vertical="top" wrapText="1"/>
    </xf>
    <xf numFmtId="0" fontId="24" fillId="0" borderId="8" xfId="4" applyNumberFormat="1" applyFont="1" applyBorder="1" applyAlignment="1">
      <alignment horizontal="right" vertical="top" wrapText="1"/>
    </xf>
    <xf numFmtId="49" fontId="28" fillId="0" borderId="9" xfId="4" applyNumberFormat="1" applyFont="1" applyBorder="1" applyAlignment="1">
      <alignment horizontal="right" vertical="top" wrapText="1"/>
    </xf>
    <xf numFmtId="0" fontId="24" fillId="0" borderId="9" xfId="4" applyNumberFormat="1" applyFont="1" applyBorder="1" applyAlignment="1">
      <alignment horizontal="left" vertical="top" wrapText="1"/>
    </xf>
    <xf numFmtId="0" fontId="24" fillId="0" borderId="9" xfId="4" applyNumberFormat="1" applyFont="1" applyBorder="1" applyAlignment="1">
      <alignment horizontal="right" vertical="top" wrapText="1"/>
    </xf>
    <xf numFmtId="49" fontId="28" fillId="0" borderId="25" xfId="4" applyNumberFormat="1" applyFont="1" applyBorder="1" applyAlignment="1">
      <alignment horizontal="right" vertical="top" wrapText="1"/>
    </xf>
    <xf numFmtId="0" fontId="28" fillId="0" borderId="25" xfId="4" applyNumberFormat="1" applyFont="1" applyBorder="1" applyAlignment="1">
      <alignment horizontal="left" vertical="top" wrapText="1"/>
    </xf>
    <xf numFmtId="4" fontId="28" fillId="0" borderId="25" xfId="4" applyNumberFormat="1" applyFont="1" applyBorder="1" applyAlignment="1">
      <alignment horizontal="right" vertical="top" wrapText="1"/>
    </xf>
    <xf numFmtId="0" fontId="24" fillId="0" borderId="0" xfId="4" applyNumberFormat="1" applyFont="1" applyAlignment="1">
      <alignment horizontal="left" vertical="top"/>
    </xf>
    <xf numFmtId="0" fontId="24" fillId="0" borderId="0" xfId="4" applyNumberFormat="1" applyFont="1" applyAlignment="1">
      <alignment horizontal="left" vertical="top" wrapText="1"/>
    </xf>
    <xf numFmtId="0" fontId="24" fillId="0" borderId="0" xfId="4" applyNumberFormat="1" applyFont="1" applyAlignment="1">
      <alignment vertical="top"/>
    </xf>
    <xf numFmtId="0" fontId="24" fillId="0" borderId="0" xfId="5" applyNumberFormat="1"/>
    <xf numFmtId="0" fontId="24" fillId="0" borderId="0" xfId="5" applyNumberFormat="1" applyFont="1" applyAlignment="1">
      <alignment horizontal="right"/>
    </xf>
    <xf numFmtId="0" fontId="27" fillId="0" borderId="0" xfId="5" applyNumberFormat="1" applyFont="1" applyBorder="1" applyAlignment="1">
      <alignment horizontal="right" vertical="top"/>
    </xf>
    <xf numFmtId="0" fontId="24" fillId="0" borderId="0" xfId="5" applyNumberFormat="1" applyFont="1" applyAlignment="1"/>
    <xf numFmtId="0" fontId="24" fillId="0" borderId="0" xfId="5" applyNumberFormat="1" applyFont="1" applyAlignment="1">
      <alignment wrapText="1"/>
    </xf>
    <xf numFmtId="0" fontId="31" fillId="0" borderId="0" xfId="5" applyNumberFormat="1" applyFont="1" applyBorder="1" applyAlignment="1">
      <alignment horizontal="center" vertical="center"/>
    </xf>
    <xf numFmtId="0" fontId="29" fillId="0" borderId="0" xfId="5" applyNumberFormat="1" applyFont="1" applyAlignment="1">
      <alignment horizontal="right"/>
    </xf>
    <xf numFmtId="0" fontId="24" fillId="0" borderId="0" xfId="5" applyNumberFormat="1" applyFont="1" applyBorder="1" applyAlignment="1">
      <alignment vertical="top"/>
    </xf>
    <xf numFmtId="0" fontId="24" fillId="0" borderId="0" xfId="5" applyNumberFormat="1" applyFont="1" applyBorder="1" applyAlignment="1">
      <alignment vertical="top" wrapText="1"/>
    </xf>
    <xf numFmtId="0" fontId="32" fillId="0" borderId="0" xfId="5" applyNumberFormat="1" applyFont="1" applyBorder="1" applyAlignment="1">
      <alignment vertical="top"/>
    </xf>
    <xf numFmtId="0" fontId="24" fillId="0" borderId="0" xfId="5" applyNumberFormat="1" applyBorder="1" applyAlignment="1">
      <alignment vertical="top" wrapText="1"/>
    </xf>
    <xf numFmtId="0" fontId="24" fillId="0" borderId="0" xfId="5" applyNumberFormat="1" applyBorder="1" applyAlignment="1">
      <alignment wrapText="1"/>
    </xf>
    <xf numFmtId="0" fontId="24" fillId="0" borderId="0" xfId="5" applyNumberFormat="1" applyAlignment="1">
      <alignment horizontal="left" vertical="top" wrapText="1"/>
    </xf>
    <xf numFmtId="0" fontId="24" fillId="0" borderId="0" xfId="5" applyAlignment="1">
      <alignment horizontal="left" vertical="top"/>
    </xf>
    <xf numFmtId="0" fontId="24" fillId="0" borderId="11" xfId="5" applyNumberFormat="1" applyFont="1" applyBorder="1" applyAlignment="1">
      <alignment horizontal="center" vertical="top" wrapText="1"/>
    </xf>
    <xf numFmtId="0" fontId="24" fillId="0" borderId="11" xfId="5" applyNumberFormat="1" applyBorder="1" applyAlignment="1">
      <alignment horizontal="center" vertical="top" wrapText="1"/>
    </xf>
    <xf numFmtId="49" fontId="24" fillId="0" borderId="11" xfId="5" applyNumberFormat="1" applyFont="1" applyBorder="1" applyAlignment="1">
      <alignment horizontal="center" wrapText="1"/>
    </xf>
    <xf numFmtId="0" fontId="24" fillId="0" borderId="11" xfId="5" applyNumberFormat="1" applyFont="1" applyBorder="1" applyAlignment="1">
      <alignment horizontal="center" wrapText="1"/>
    </xf>
    <xf numFmtId="49" fontId="28" fillId="0" borderId="25" xfId="5" applyNumberFormat="1" applyFont="1" applyBorder="1" applyAlignment="1">
      <alignment horizontal="right" vertical="top" wrapText="1"/>
    </xf>
    <xf numFmtId="0" fontId="28" fillId="0" borderId="25" xfId="5" applyNumberFormat="1" applyFont="1" applyBorder="1" applyAlignment="1">
      <alignment horizontal="left" vertical="top" wrapText="1"/>
    </xf>
    <xf numFmtId="0" fontId="28" fillId="0" borderId="25" xfId="5" applyNumberFormat="1" applyFont="1" applyBorder="1" applyAlignment="1">
      <alignment horizontal="right" vertical="top" wrapText="1"/>
    </xf>
    <xf numFmtId="49" fontId="28" fillId="0" borderId="18" xfId="5" applyNumberFormat="1" applyFont="1" applyBorder="1" applyAlignment="1">
      <alignment horizontal="right" vertical="top" wrapText="1"/>
    </xf>
    <xf numFmtId="0" fontId="28" fillId="0" borderId="18" xfId="5" applyNumberFormat="1" applyFont="1" applyBorder="1" applyAlignment="1">
      <alignment horizontal="left" vertical="top" wrapText="1"/>
    </xf>
    <xf numFmtId="0" fontId="24" fillId="0" borderId="18" xfId="5" applyNumberFormat="1" applyFont="1" applyBorder="1" applyAlignment="1">
      <alignment horizontal="left" vertical="top" wrapText="1"/>
    </xf>
    <xf numFmtId="3" fontId="24" fillId="0" borderId="18" xfId="5" applyNumberFormat="1" applyFont="1" applyBorder="1" applyAlignment="1">
      <alignment horizontal="right" vertical="top" wrapText="1"/>
    </xf>
    <xf numFmtId="49" fontId="28" fillId="0" borderId="8" xfId="5" applyNumberFormat="1" applyFont="1" applyBorder="1" applyAlignment="1">
      <alignment horizontal="right" vertical="top" wrapText="1"/>
    </xf>
    <xf numFmtId="0" fontId="28" fillId="0" borderId="8" xfId="5" applyNumberFormat="1" applyFont="1" applyBorder="1" applyAlignment="1">
      <alignment horizontal="left" vertical="top" wrapText="1"/>
    </xf>
    <xf numFmtId="0" fontId="28" fillId="0" borderId="8" xfId="5" applyNumberFormat="1" applyFont="1" applyBorder="1" applyAlignment="1">
      <alignment horizontal="right" vertical="top" wrapText="1"/>
    </xf>
    <xf numFmtId="0" fontId="24" fillId="0" borderId="8" xfId="5" applyNumberFormat="1" applyFont="1" applyBorder="1" applyAlignment="1">
      <alignment horizontal="left" vertical="top" wrapText="1"/>
    </xf>
    <xf numFmtId="0" fontId="24" fillId="0" borderId="8" xfId="5" applyNumberFormat="1" applyFont="1" applyBorder="1" applyAlignment="1">
      <alignment horizontal="right" vertical="top" wrapText="1"/>
    </xf>
    <xf numFmtId="49" fontId="28" fillId="0" borderId="9" xfId="5" applyNumberFormat="1" applyFont="1" applyBorder="1" applyAlignment="1">
      <alignment horizontal="right" vertical="top" wrapText="1"/>
    </xf>
    <xf numFmtId="0" fontId="24" fillId="0" borderId="9" xfId="5" applyNumberFormat="1" applyFont="1" applyBorder="1" applyAlignment="1">
      <alignment horizontal="left" vertical="top" wrapText="1"/>
    </xf>
    <xf numFmtId="0" fontId="24" fillId="0" borderId="9" xfId="5" applyNumberFormat="1" applyFont="1" applyBorder="1" applyAlignment="1">
      <alignment horizontal="right" vertical="top" wrapText="1"/>
    </xf>
    <xf numFmtId="3" fontId="28" fillId="0" borderId="25" xfId="5" applyNumberFormat="1" applyFont="1" applyBorder="1" applyAlignment="1">
      <alignment horizontal="right" vertical="top" wrapText="1"/>
    </xf>
    <xf numFmtId="0" fontId="24" fillId="0" borderId="25" xfId="5" applyNumberFormat="1" applyFont="1" applyBorder="1" applyAlignment="1">
      <alignment horizontal="left" vertical="top" wrapText="1"/>
    </xf>
    <xf numFmtId="3" fontId="24" fillId="0" borderId="25" xfId="5" applyNumberFormat="1" applyFont="1" applyBorder="1" applyAlignment="1">
      <alignment horizontal="right" vertical="top" wrapText="1"/>
    </xf>
    <xf numFmtId="0" fontId="24" fillId="0" borderId="25" xfId="5" applyNumberFormat="1" applyBorder="1" applyAlignment="1">
      <alignment horizontal="left" vertical="top" wrapText="1"/>
    </xf>
    <xf numFmtId="0" fontId="24" fillId="0" borderId="0" xfId="5" applyNumberFormat="1" applyAlignment="1">
      <alignment horizontal="left" vertical="top"/>
    </xf>
    <xf numFmtId="49" fontId="3" fillId="0" borderId="0" xfId="6" applyNumberFormat="1" applyFont="1" applyFill="1" applyBorder="1" applyAlignment="1" applyProtection="1"/>
    <xf numFmtId="49" fontId="4" fillId="0" borderId="0" xfId="6" applyNumberFormat="1" applyFont="1" applyFill="1" applyBorder="1" applyAlignment="1" applyProtection="1">
      <alignment horizontal="right"/>
    </xf>
    <xf numFmtId="0" fontId="13" fillId="0" borderId="0" xfId="6" applyNumberFormat="1" applyFont="1" applyFill="1" applyBorder="1" applyAlignment="1" applyProtection="1"/>
    <xf numFmtId="49" fontId="4" fillId="0" borderId="0" xfId="6" applyNumberFormat="1" applyFont="1" applyFill="1" applyBorder="1" applyAlignment="1" applyProtection="1"/>
    <xf numFmtId="0" fontId="4" fillId="0" borderId="0" xfId="6" applyNumberFormat="1" applyFont="1" applyFill="1" applyBorder="1" applyAlignment="1" applyProtection="1">
      <alignment horizontal="left" vertical="top" wrapText="1"/>
    </xf>
    <xf numFmtId="0" fontId="4" fillId="0" borderId="0" xfId="6" applyNumberFormat="1" applyFont="1" applyFill="1" applyBorder="1" applyAlignment="1" applyProtection="1">
      <alignment horizontal="left" wrapText="1"/>
    </xf>
    <xf numFmtId="49" fontId="34" fillId="0" borderId="0" xfId="6" applyNumberFormat="1" applyFont="1" applyFill="1" applyBorder="1" applyAlignment="1" applyProtection="1">
      <alignment vertical="top" wrapText="1"/>
    </xf>
    <xf numFmtId="0" fontId="34" fillId="0" borderId="0" xfId="6" applyNumberFormat="1" applyFont="1" applyFill="1" applyBorder="1" applyAlignment="1" applyProtection="1">
      <alignment wrapText="1"/>
    </xf>
    <xf numFmtId="0" fontId="4" fillId="0" borderId="0" xfId="6" applyNumberFormat="1" applyFont="1" applyFill="1" applyBorder="1" applyAlignment="1" applyProtection="1">
      <alignment wrapText="1"/>
    </xf>
    <xf numFmtId="0" fontId="34" fillId="0" borderId="0" xfId="6" applyNumberFormat="1" applyFont="1" applyFill="1" applyBorder="1" applyAlignment="1" applyProtection="1"/>
    <xf numFmtId="49" fontId="4" fillId="0" borderId="0" xfId="6" applyNumberFormat="1" applyFont="1" applyFill="1" applyBorder="1" applyAlignment="1" applyProtection="1">
      <alignment horizontal="left"/>
    </xf>
    <xf numFmtId="49" fontId="4" fillId="0" borderId="0" xfId="6" applyNumberFormat="1" applyFont="1" applyFill="1" applyBorder="1" applyAlignment="1" applyProtection="1">
      <alignment vertical="top"/>
    </xf>
    <xf numFmtId="49" fontId="4" fillId="0" borderId="2" xfId="6" applyNumberFormat="1" applyFont="1" applyFill="1" applyBorder="1" applyAlignment="1" applyProtection="1">
      <alignment vertical="top"/>
    </xf>
    <xf numFmtId="0" fontId="4" fillId="0" borderId="0" xfId="6" applyNumberFormat="1" applyFont="1" applyFill="1" applyBorder="1" applyAlignment="1" applyProtection="1">
      <alignment horizontal="center" wrapText="1"/>
    </xf>
    <xf numFmtId="49" fontId="5" fillId="0" borderId="0" xfId="6" applyNumberFormat="1" applyFont="1" applyFill="1" applyBorder="1" applyAlignment="1" applyProtection="1">
      <alignment horizontal="center" vertical="top"/>
    </xf>
    <xf numFmtId="49" fontId="7" fillId="0" borderId="0" xfId="6" applyNumberFormat="1" applyFont="1" applyFill="1" applyBorder="1" applyAlignment="1" applyProtection="1">
      <alignment horizontal="center"/>
    </xf>
    <xf numFmtId="49" fontId="3" fillId="0" borderId="1" xfId="6" applyNumberFormat="1" applyFont="1" applyFill="1" applyBorder="1" applyAlignment="1" applyProtection="1">
      <alignment horizontal="center"/>
    </xf>
    <xf numFmtId="49" fontId="4" fillId="0" borderId="0" xfId="6" applyNumberFormat="1" applyFont="1" applyFill="1" applyBorder="1" applyAlignment="1" applyProtection="1">
      <alignment wrapText="1"/>
    </xf>
    <xf numFmtId="49" fontId="5" fillId="0" borderId="0" xfId="6" applyNumberFormat="1" applyFont="1" applyFill="1" applyBorder="1" applyAlignment="1" applyProtection="1"/>
    <xf numFmtId="49" fontId="3" fillId="0" borderId="0" xfId="6" applyNumberFormat="1" applyFont="1" applyFill="1" applyBorder="1" applyAlignment="1" applyProtection="1">
      <alignment horizontal="right" vertical="top"/>
    </xf>
    <xf numFmtId="49" fontId="5" fillId="0" borderId="0" xfId="6" applyNumberFormat="1" applyFont="1" applyFill="1" applyBorder="1" applyAlignment="1" applyProtection="1">
      <alignment horizontal="center"/>
    </xf>
    <xf numFmtId="49" fontId="6" fillId="0" borderId="0" xfId="6" applyNumberFormat="1" applyFont="1" applyFill="1" applyBorder="1" applyAlignment="1" applyProtection="1">
      <alignment horizontal="left"/>
    </xf>
    <xf numFmtId="0" fontId="4" fillId="0" borderId="0" xfId="6" applyNumberFormat="1" applyFont="1" applyFill="1" applyBorder="1" applyAlignment="1" applyProtection="1"/>
    <xf numFmtId="0" fontId="4" fillId="0" borderId="2" xfId="6" applyNumberFormat="1" applyFont="1" applyFill="1" applyBorder="1" applyAlignment="1" applyProtection="1"/>
    <xf numFmtId="0" fontId="4" fillId="0" borderId="2" xfId="6" applyNumberFormat="1" applyFont="1" applyFill="1" applyBorder="1" applyAlignment="1" applyProtection="1">
      <alignment horizontal="center"/>
    </xf>
    <xf numFmtId="0" fontId="4" fillId="0" borderId="0" xfId="6" applyNumberFormat="1" applyFont="1" applyFill="1" applyBorder="1" applyAlignment="1" applyProtection="1">
      <alignment horizontal="center"/>
    </xf>
    <xf numFmtId="0" fontId="3" fillId="0" borderId="1" xfId="6" applyNumberFormat="1" applyFont="1" applyFill="1" applyBorder="1" applyAlignment="1" applyProtection="1"/>
    <xf numFmtId="4" fontId="4" fillId="0" borderId="1" xfId="6" applyNumberFormat="1" applyFont="1" applyFill="1" applyBorder="1" applyAlignment="1" applyProtection="1">
      <alignment horizontal="right"/>
    </xf>
    <xf numFmtId="0" fontId="4" fillId="0" borderId="0" xfId="6" applyNumberFormat="1" applyFont="1" applyFill="1" applyBorder="1" applyAlignment="1" applyProtection="1">
      <alignment horizontal="left" vertical="top"/>
    </xf>
    <xf numFmtId="0" fontId="4" fillId="0" borderId="0" xfId="6" applyNumberFormat="1" applyFont="1" applyFill="1" applyBorder="1" applyAlignment="1" applyProtection="1">
      <alignment vertical="center" wrapText="1"/>
    </xf>
    <xf numFmtId="0" fontId="5" fillId="0" borderId="0" xfId="6" applyNumberFormat="1" applyFont="1" applyFill="1" applyBorder="1" applyAlignment="1" applyProtection="1"/>
    <xf numFmtId="2" fontId="4" fillId="0" borderId="0" xfId="6" applyNumberFormat="1" applyFont="1" applyFill="1" applyBorder="1" applyAlignment="1" applyProtection="1"/>
    <xf numFmtId="49" fontId="3" fillId="0" borderId="0" xfId="6" applyNumberFormat="1" applyFont="1" applyFill="1" applyBorder="1" applyAlignment="1" applyProtection="1">
      <alignment horizontal="right"/>
    </xf>
    <xf numFmtId="0" fontId="6" fillId="0" borderId="0" xfId="6" applyNumberFormat="1" applyFont="1" applyFill="1" applyBorder="1" applyAlignment="1" applyProtection="1"/>
    <xf numFmtId="2" fontId="4" fillId="0" borderId="1" xfId="6" applyNumberFormat="1" applyFont="1" applyFill="1" applyBorder="1" applyAlignment="1" applyProtection="1"/>
    <xf numFmtId="0" fontId="3" fillId="0" borderId="28" xfId="6" applyNumberFormat="1" applyFont="1" applyFill="1" applyBorder="1" applyAlignment="1" applyProtection="1"/>
    <xf numFmtId="4" fontId="4" fillId="0" borderId="28" xfId="6" applyNumberFormat="1" applyFont="1" applyFill="1" applyBorder="1" applyAlignment="1" applyProtection="1">
      <alignment horizontal="right"/>
    </xf>
    <xf numFmtId="2" fontId="4" fillId="0" borderId="28" xfId="6" applyNumberFormat="1" applyFont="1" applyFill="1" applyBorder="1" applyAlignment="1" applyProtection="1">
      <alignment horizontal="right"/>
    </xf>
    <xf numFmtId="0" fontId="4" fillId="0" borderId="0" xfId="6" applyNumberFormat="1" applyFont="1" applyFill="1" applyBorder="1" applyAlignment="1" applyProtection="1">
      <alignment horizontal="left"/>
    </xf>
    <xf numFmtId="2" fontId="4" fillId="0" borderId="0" xfId="6" applyNumberFormat="1" applyFont="1" applyFill="1" applyBorder="1" applyAlignment="1" applyProtection="1">
      <alignment horizontal="right"/>
    </xf>
    <xf numFmtId="0" fontId="3" fillId="0" borderId="25" xfId="6" applyNumberFormat="1" applyFont="1" applyFill="1" applyBorder="1" applyAlignment="1" applyProtection="1">
      <alignment horizontal="center" vertical="center" wrapText="1"/>
    </xf>
    <xf numFmtId="49" fontId="3" fillId="0" borderId="25" xfId="6" applyNumberFormat="1" applyFont="1" applyFill="1" applyBorder="1" applyAlignment="1" applyProtection="1">
      <alignment horizontal="center" vertical="center"/>
    </xf>
    <xf numFmtId="0" fontId="3" fillId="0" borderId="25" xfId="6" applyNumberFormat="1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left" vertical="center" wrapText="1"/>
    </xf>
    <xf numFmtId="0" fontId="3" fillId="0" borderId="0" xfId="6" applyNumberFormat="1" applyFont="1" applyFill="1" applyBorder="1" applyAlignment="1" applyProtection="1">
      <alignment horizontal="left" vertical="center" wrapText="1"/>
    </xf>
    <xf numFmtId="49" fontId="11" fillId="0" borderId="30" xfId="6" applyNumberFormat="1" applyFont="1" applyFill="1" applyBorder="1" applyAlignment="1" applyProtection="1">
      <alignment horizontal="center" vertical="top" wrapText="1"/>
    </xf>
    <xf numFmtId="49" fontId="11" fillId="0" borderId="2" xfId="6" applyNumberFormat="1" applyFont="1" applyFill="1" applyBorder="1" applyAlignment="1" applyProtection="1">
      <alignment horizontal="left" vertical="top" wrapText="1"/>
    </xf>
    <xf numFmtId="49" fontId="11" fillId="0" borderId="2" xfId="6" applyNumberFormat="1" applyFont="1" applyFill="1" applyBorder="1" applyAlignment="1" applyProtection="1">
      <alignment horizontal="center" vertical="top" wrapText="1"/>
    </xf>
    <xf numFmtId="0" fontId="11" fillId="0" borderId="2" xfId="6" applyNumberFormat="1" applyFont="1" applyFill="1" applyBorder="1" applyAlignment="1" applyProtection="1">
      <alignment horizontal="center" vertical="top" wrapText="1"/>
    </xf>
    <xf numFmtId="1" fontId="11" fillId="0" borderId="2" xfId="6" applyNumberFormat="1" applyFont="1" applyFill="1" applyBorder="1" applyAlignment="1" applyProtection="1">
      <alignment horizontal="center" vertical="top" wrapText="1"/>
    </xf>
    <xf numFmtId="165" fontId="11" fillId="0" borderId="2" xfId="6" applyNumberFormat="1" applyFont="1" applyFill="1" applyBorder="1" applyAlignment="1" applyProtection="1">
      <alignment horizontal="center" vertical="top" wrapText="1"/>
    </xf>
    <xf numFmtId="0" fontId="11" fillId="0" borderId="2" xfId="6" applyNumberFormat="1" applyFont="1" applyFill="1" applyBorder="1" applyAlignment="1" applyProtection="1">
      <alignment horizontal="right" vertical="top" wrapText="1"/>
    </xf>
    <xf numFmtId="0" fontId="6" fillId="0" borderId="2" xfId="6" applyNumberFormat="1" applyFont="1" applyFill="1" applyBorder="1" applyAlignment="1" applyProtection="1">
      <alignment horizontal="right" vertical="top" wrapText="1"/>
    </xf>
    <xf numFmtId="0" fontId="11" fillId="0" borderId="31" xfId="6" applyNumberFormat="1" applyFont="1" applyFill="1" applyBorder="1" applyAlignment="1" applyProtection="1">
      <alignment horizontal="right" vertical="top" wrapText="1"/>
    </xf>
    <xf numFmtId="0" fontId="11" fillId="0" borderId="0" xfId="6" applyNumberFormat="1" applyFont="1" applyFill="1" applyBorder="1" applyAlignment="1" applyProtection="1">
      <alignment horizontal="left" vertical="top" wrapText="1"/>
    </xf>
    <xf numFmtId="49" fontId="3" fillId="0" borderId="7" xfId="6" applyNumberFormat="1" applyFont="1" applyFill="1" applyBorder="1" applyAlignment="1" applyProtection="1"/>
    <xf numFmtId="49" fontId="3" fillId="0" borderId="0" xfId="6" applyNumberFormat="1" applyFont="1" applyFill="1" applyBorder="1" applyAlignment="1" applyProtection="1">
      <alignment horizontal="right" vertical="top" wrapText="1"/>
    </xf>
    <xf numFmtId="4" fontId="11" fillId="0" borderId="2" xfId="6" applyNumberFormat="1" applyFont="1" applyFill="1" applyBorder="1" applyAlignment="1" applyProtection="1">
      <alignment horizontal="right" vertical="top" wrapText="1"/>
    </xf>
    <xf numFmtId="4" fontId="11" fillId="0" borderId="31" xfId="6" applyNumberFormat="1" applyFont="1" applyFill="1" applyBorder="1" applyAlignment="1" applyProtection="1">
      <alignment horizontal="right" vertical="top" wrapText="1"/>
    </xf>
    <xf numFmtId="0" fontId="35" fillId="0" borderId="0" xfId="6" applyNumberFormat="1" applyFont="1" applyFill="1" applyBorder="1" applyAlignment="1" applyProtection="1"/>
    <xf numFmtId="49" fontId="4" fillId="0" borderId="7" xfId="6" applyNumberFormat="1" applyFont="1" applyFill="1" applyBorder="1" applyAlignment="1" applyProtection="1">
      <alignment horizontal="right" vertical="top" wrapText="1"/>
    </xf>
    <xf numFmtId="49" fontId="4" fillId="0" borderId="0" xfId="6" applyNumberFormat="1" applyFont="1" applyFill="1" applyBorder="1" applyAlignment="1" applyProtection="1">
      <alignment horizontal="right" vertical="top" wrapText="1"/>
    </xf>
    <xf numFmtId="49" fontId="4" fillId="0" borderId="0" xfId="6" applyNumberFormat="1" applyFont="1" applyFill="1" applyBorder="1" applyAlignment="1" applyProtection="1">
      <alignment horizontal="center" vertical="top" wrapText="1"/>
    </xf>
    <xf numFmtId="0" fontId="4" fillId="0" borderId="0" xfId="6" applyNumberFormat="1" applyFont="1" applyFill="1" applyBorder="1" applyAlignment="1" applyProtection="1">
      <alignment horizontal="center" vertical="top" wrapText="1"/>
    </xf>
    <xf numFmtId="0" fontId="4" fillId="0" borderId="0" xfId="6" applyNumberFormat="1" applyFont="1" applyFill="1" applyBorder="1" applyAlignment="1" applyProtection="1">
      <alignment horizontal="right" vertical="top" wrapText="1"/>
    </xf>
    <xf numFmtId="2" fontId="4" fillId="0" borderId="22" xfId="6" applyNumberFormat="1" applyFont="1" applyFill="1" applyBorder="1" applyAlignment="1" applyProtection="1">
      <alignment horizontal="right" vertical="top" wrapText="1"/>
    </xf>
    <xf numFmtId="1" fontId="4" fillId="0" borderId="0" xfId="6" applyNumberFormat="1" applyFont="1" applyFill="1" applyBorder="1" applyAlignment="1" applyProtection="1">
      <alignment horizontal="center" vertical="top" wrapText="1"/>
    </xf>
    <xf numFmtId="49" fontId="11" fillId="0" borderId="7" xfId="6" applyNumberFormat="1" applyFont="1" applyFill="1" applyBorder="1" applyAlignment="1" applyProtection="1">
      <alignment horizontal="center" vertical="top" wrapText="1"/>
    </xf>
    <xf numFmtId="49" fontId="11" fillId="0" borderId="0" xfId="6" applyNumberFormat="1" applyFont="1" applyFill="1" applyBorder="1" applyAlignment="1" applyProtection="1">
      <alignment horizontal="left" vertical="top" wrapText="1"/>
    </xf>
    <xf numFmtId="2" fontId="11" fillId="0" borderId="31" xfId="6" applyNumberFormat="1" applyFont="1" applyFill="1" applyBorder="1" applyAlignment="1" applyProtection="1">
      <alignment horizontal="right" vertical="top" wrapText="1"/>
    </xf>
    <xf numFmtId="2" fontId="6" fillId="0" borderId="2" xfId="6" applyNumberFormat="1" applyFont="1" applyFill="1" applyBorder="1" applyAlignment="1" applyProtection="1">
      <alignment horizontal="right" vertical="top" wrapText="1"/>
    </xf>
    <xf numFmtId="4" fontId="6" fillId="0" borderId="2" xfId="6" applyNumberFormat="1" applyFont="1" applyFill="1" applyBorder="1" applyAlignment="1" applyProtection="1">
      <alignment horizontal="right" vertical="top" wrapText="1"/>
    </xf>
    <xf numFmtId="166" fontId="11" fillId="0" borderId="2" xfId="6" applyNumberFormat="1" applyFont="1" applyFill="1" applyBorder="1" applyAlignment="1" applyProtection="1">
      <alignment horizontal="center" vertical="top" wrapText="1"/>
    </xf>
    <xf numFmtId="49" fontId="3" fillId="0" borderId="7" xfId="6" applyNumberFormat="1" applyFont="1" applyFill="1" applyBorder="1" applyAlignment="1" applyProtection="1">
      <alignment horizontal="center" vertical="top" wrapText="1"/>
    </xf>
    <xf numFmtId="49" fontId="3" fillId="0" borderId="0" xfId="6" applyNumberFormat="1" applyFont="1" applyFill="1" applyBorder="1" applyAlignment="1" applyProtection="1">
      <alignment horizontal="left" vertical="top" wrapText="1"/>
    </xf>
    <xf numFmtId="0" fontId="3" fillId="0" borderId="0" xfId="6" applyNumberFormat="1" applyFont="1" applyFill="1" applyBorder="1" applyAlignment="1" applyProtection="1">
      <alignment horizontal="left" vertical="top" wrapText="1"/>
    </xf>
    <xf numFmtId="4" fontId="4" fillId="0" borderId="22" xfId="6" applyNumberFormat="1" applyFont="1" applyFill="1" applyBorder="1" applyAlignment="1" applyProtection="1">
      <alignment horizontal="right" vertical="top" wrapText="1"/>
    </xf>
    <xf numFmtId="49" fontId="11" fillId="0" borderId="23" xfId="6" applyNumberFormat="1" applyFont="1" applyFill="1" applyBorder="1" applyAlignment="1" applyProtection="1">
      <alignment horizontal="center" vertical="top" wrapText="1"/>
    </xf>
    <xf numFmtId="0" fontId="11" fillId="0" borderId="1" xfId="6" applyNumberFormat="1" applyFont="1" applyFill="1" applyBorder="1" applyAlignment="1" applyProtection="1">
      <alignment horizontal="left" vertical="top" wrapText="1"/>
    </xf>
    <xf numFmtId="0" fontId="11" fillId="0" borderId="1" xfId="6" applyNumberFormat="1" applyFont="1" applyFill="1" applyBorder="1" applyAlignment="1" applyProtection="1">
      <alignment horizontal="center" vertical="top" wrapText="1"/>
    </xf>
    <xf numFmtId="0" fontId="11" fillId="0" borderId="1" xfId="6" applyNumberFormat="1" applyFont="1" applyFill="1" applyBorder="1" applyAlignment="1" applyProtection="1">
      <alignment horizontal="right" vertical="top" wrapText="1"/>
    </xf>
    <xf numFmtId="0" fontId="3" fillId="0" borderId="1" xfId="6" applyNumberFormat="1" applyFont="1" applyFill="1" applyBorder="1" applyAlignment="1" applyProtection="1">
      <alignment horizontal="center" vertical="top" wrapText="1"/>
    </xf>
    <xf numFmtId="49" fontId="6" fillId="0" borderId="1" xfId="6" applyNumberFormat="1" applyFont="1" applyFill="1" applyBorder="1" applyAlignment="1" applyProtection="1">
      <alignment vertical="top" wrapText="1"/>
    </xf>
    <xf numFmtId="49" fontId="6" fillId="0" borderId="24" xfId="6" applyNumberFormat="1" applyFont="1" applyFill="1" applyBorder="1" applyAlignment="1" applyProtection="1">
      <alignment horizontal="right" vertical="top" wrapText="1"/>
    </xf>
    <xf numFmtId="2" fontId="36" fillId="0" borderId="0" xfId="6" applyNumberFormat="1" applyFont="1" applyFill="1" applyBorder="1" applyAlignment="1" applyProtection="1">
      <alignment horizontal="center" vertical="top"/>
    </xf>
    <xf numFmtId="3" fontId="36" fillId="0" borderId="0" xfId="6" applyNumberFormat="1" applyFont="1" applyFill="1" applyBorder="1" applyAlignment="1" applyProtection="1">
      <alignment horizontal="right" vertical="top"/>
    </xf>
    <xf numFmtId="49" fontId="11" fillId="0" borderId="0" xfId="6" applyNumberFormat="1" applyFont="1" applyFill="1" applyBorder="1" applyAlignment="1" applyProtection="1">
      <alignment horizontal="right" vertical="top" wrapText="1"/>
    </xf>
    <xf numFmtId="0" fontId="11" fillId="0" borderId="22" xfId="6" applyNumberFormat="1" applyFont="1" applyFill="1" applyBorder="1" applyAlignment="1" applyProtection="1">
      <alignment horizontal="right" vertical="top" wrapText="1"/>
    </xf>
    <xf numFmtId="0" fontId="11" fillId="0" borderId="0" xfId="6" applyNumberFormat="1" applyFont="1" applyFill="1" applyBorder="1" applyAlignment="1" applyProtection="1">
      <alignment vertical="top" wrapText="1"/>
    </xf>
    <xf numFmtId="4" fontId="3" fillId="0" borderId="22" xfId="6" applyNumberFormat="1" applyFont="1" applyFill="1" applyBorder="1" applyAlignment="1" applyProtection="1">
      <alignment horizontal="right" vertical="top" wrapText="1"/>
    </xf>
    <xf numFmtId="0" fontId="3" fillId="0" borderId="0" xfId="6" applyNumberFormat="1" applyFont="1" applyFill="1" applyBorder="1" applyAlignment="1" applyProtection="1">
      <alignment vertical="top" wrapText="1"/>
    </xf>
    <xf numFmtId="0" fontId="3" fillId="0" borderId="22" xfId="6" applyNumberFormat="1" applyFont="1" applyFill="1" applyBorder="1" applyAlignment="1" applyProtection="1">
      <alignment horizontal="right" vertical="top" wrapText="1"/>
    </xf>
    <xf numFmtId="4" fontId="11" fillId="0" borderId="22" xfId="6" applyNumberFormat="1" applyFont="1" applyFill="1" applyBorder="1" applyAlignment="1" applyProtection="1">
      <alignment horizontal="right" vertical="top" wrapText="1"/>
    </xf>
    <xf numFmtId="49" fontId="3" fillId="0" borderId="0" xfId="6" applyNumberFormat="1" applyFont="1" applyFill="1" applyBorder="1" applyAlignment="1" applyProtection="1">
      <alignment horizontal="center" vertical="top" wrapText="1"/>
    </xf>
    <xf numFmtId="49" fontId="11" fillId="0" borderId="0" xfId="6" applyNumberFormat="1" applyFont="1" applyFill="1" applyBorder="1" applyAlignment="1" applyProtection="1">
      <alignment vertical="top" wrapText="1"/>
    </xf>
    <xf numFmtId="49" fontId="37" fillId="0" borderId="0" xfId="6" applyNumberFormat="1" applyFont="1" applyFill="1" applyBorder="1" applyAlignment="1" applyProtection="1">
      <alignment vertical="top" wrapText="1"/>
    </xf>
    <xf numFmtId="2" fontId="11" fillId="0" borderId="2" xfId="6" applyNumberFormat="1" applyFont="1" applyFill="1" applyBorder="1" applyAlignment="1" applyProtection="1">
      <alignment horizontal="center" vertical="top" wrapText="1"/>
    </xf>
    <xf numFmtId="49" fontId="3" fillId="0" borderId="23" xfId="6" applyNumberFormat="1" applyFont="1" applyFill="1" applyBorder="1" applyAlignment="1" applyProtection="1"/>
    <xf numFmtId="49" fontId="3" fillId="0" borderId="1" xfId="6" applyNumberFormat="1" applyFont="1" applyFill="1" applyBorder="1" applyAlignment="1" applyProtection="1">
      <alignment vertical="top"/>
    </xf>
    <xf numFmtId="49" fontId="3" fillId="0" borderId="1" xfId="6" applyNumberFormat="1" applyFont="1" applyFill="1" applyBorder="1" applyAlignment="1" applyProtection="1">
      <alignment vertical="top" wrapText="1"/>
    </xf>
    <xf numFmtId="0" fontId="3" fillId="0" borderId="24" xfId="6" applyNumberFormat="1" applyFont="1" applyFill="1" applyBorder="1" applyAlignment="1" applyProtection="1">
      <alignment vertical="top" wrapText="1"/>
    </xf>
    <xf numFmtId="2" fontId="34" fillId="0" borderId="0" xfId="6" applyNumberFormat="1" applyFont="1" applyFill="1" applyBorder="1" applyAlignment="1" applyProtection="1">
      <alignment horizontal="center" vertical="top"/>
    </xf>
    <xf numFmtId="3" fontId="34" fillId="0" borderId="0" xfId="6" applyNumberFormat="1" applyFont="1" applyFill="1" applyBorder="1" applyAlignment="1" applyProtection="1">
      <alignment horizontal="right" vertical="top"/>
    </xf>
    <xf numFmtId="4" fontId="34" fillId="0" borderId="0" xfId="6" applyNumberFormat="1" applyFont="1" applyFill="1" applyBorder="1" applyAlignment="1" applyProtection="1">
      <alignment horizontal="right" vertical="top"/>
    </xf>
    <xf numFmtId="4" fontId="11" fillId="0" borderId="1" xfId="6" applyNumberFormat="1" applyFont="1" applyFill="1" applyBorder="1" applyAlignment="1" applyProtection="1">
      <alignment horizontal="right" vertical="top"/>
    </xf>
    <xf numFmtId="2" fontId="11" fillId="0" borderId="1" xfId="6" applyNumberFormat="1" applyFont="1" applyFill="1" applyBorder="1" applyAlignment="1" applyProtection="1">
      <alignment horizontal="center" vertical="top"/>
    </xf>
    <xf numFmtId="0" fontId="3" fillId="0" borderId="1" xfId="6" applyNumberFormat="1" applyFont="1" applyFill="1" applyBorder="1" applyAlignment="1" applyProtection="1">
      <alignment vertical="center"/>
    </xf>
    <xf numFmtId="49" fontId="3" fillId="0" borderId="1" xfId="6" applyNumberFormat="1" applyFont="1" applyFill="1" applyBorder="1" applyAlignment="1" applyProtection="1"/>
    <xf numFmtId="3" fontId="11" fillId="0" borderId="24" xfId="6" applyNumberFormat="1" applyFont="1" applyFill="1" applyBorder="1" applyAlignment="1" applyProtection="1">
      <alignment horizontal="right" vertical="top"/>
    </xf>
    <xf numFmtId="0" fontId="34" fillId="0" borderId="0" xfId="6" applyNumberFormat="1" applyFont="1" applyFill="1" applyBorder="1" applyAlignment="1" applyProtection="1">
      <alignment vertical="center"/>
    </xf>
    <xf numFmtId="0" fontId="3" fillId="0" borderId="0" xfId="6" applyNumberFormat="1" applyFont="1" applyFill="1" applyBorder="1" applyAlignment="1" applyProtection="1">
      <alignment vertical="center"/>
    </xf>
    <xf numFmtId="0" fontId="3" fillId="0" borderId="0" xfId="6" applyNumberFormat="1" applyFont="1" applyFill="1" applyBorder="1" applyAlignment="1" applyProtection="1">
      <alignment horizontal="center" vertical="center" wrapText="1"/>
    </xf>
    <xf numFmtId="0" fontId="3" fillId="0" borderId="0" xfId="6" applyNumberFormat="1" applyFont="1" applyFill="1" applyBorder="1" applyAlignment="1" applyProtection="1">
      <alignment vertical="center" wrapText="1"/>
    </xf>
    <xf numFmtId="0" fontId="3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4" fontId="11" fillId="0" borderId="0" xfId="6" applyNumberFormat="1" applyFont="1" applyFill="1" applyBorder="1" applyAlignment="1" applyProtection="1">
      <alignment horizontal="right" vertical="top"/>
    </xf>
    <xf numFmtId="2" fontId="11" fillId="0" borderId="0" xfId="6" applyNumberFormat="1" applyFont="1" applyFill="1" applyBorder="1" applyAlignment="1" applyProtection="1">
      <alignment horizontal="center" vertical="top"/>
    </xf>
    <xf numFmtId="3" fontId="11" fillId="0" borderId="0" xfId="6" applyNumberFormat="1" applyFont="1" applyFill="1" applyBorder="1" applyAlignment="1" applyProtection="1">
      <alignment horizontal="right" vertical="top"/>
    </xf>
    <xf numFmtId="0" fontId="10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>
      <alignment horizontal="center"/>
    </xf>
    <xf numFmtId="0" fontId="4" fillId="0" borderId="0" xfId="6" applyNumberFormat="1" applyFont="1" applyFill="1" applyBorder="1" applyAlignment="1" applyProtection="1">
      <alignment horizontal="left" vertical="center" wrapText="1"/>
    </xf>
    <xf numFmtId="0" fontId="4" fillId="0" borderId="0" xfId="6" applyNumberFormat="1" applyFont="1" applyFill="1" applyBorder="1" applyAlignment="1" applyProtection="1">
      <alignment vertical="top" wrapText="1"/>
    </xf>
    <xf numFmtId="0" fontId="3" fillId="0" borderId="0" xfId="6" applyNumberFormat="1" applyFont="1" applyFill="1" applyBorder="1" applyAlignment="1" applyProtection="1"/>
    <xf numFmtId="0" fontId="4" fillId="0" borderId="0" xfId="6" applyNumberFormat="1" applyFont="1" applyFill="1" applyBorder="1" applyAlignment="1" applyProtection="1">
      <alignment horizontal="right" vertical="top"/>
    </xf>
    <xf numFmtId="0" fontId="4" fillId="0" borderId="0" xfId="6" applyNumberFormat="1" applyFont="1" applyFill="1" applyBorder="1" applyAlignment="1" applyProtection="1">
      <alignment vertical="top"/>
    </xf>
    <xf numFmtId="0" fontId="34" fillId="0" borderId="0" xfId="6" applyNumberFormat="1" applyFont="1" applyFill="1" applyBorder="1" applyAlignment="1" applyProtection="1">
      <alignment vertical="top"/>
    </xf>
    <xf numFmtId="0" fontId="3" fillId="0" borderId="0" xfId="6" applyNumberFormat="1" applyFont="1" applyFill="1" applyBorder="1" applyAlignment="1" applyProtection="1">
      <alignment horizontal="left" wrapText="1"/>
    </xf>
    <xf numFmtId="0" fontId="3" fillId="0" borderId="0" xfId="6" applyNumberFormat="1" applyFont="1" applyFill="1" applyBorder="1" applyAlignment="1" applyProtection="1">
      <alignment horizontal="center" wrapText="1"/>
    </xf>
    <xf numFmtId="0" fontId="3" fillId="0" borderId="0" xfId="6" applyNumberFormat="1" applyFont="1" applyFill="1" applyBorder="1" applyAlignment="1" applyProtection="1">
      <alignment wrapText="1"/>
    </xf>
    <xf numFmtId="167" fontId="11" fillId="0" borderId="2" xfId="6" applyNumberFormat="1" applyFont="1" applyFill="1" applyBorder="1" applyAlignment="1" applyProtection="1">
      <alignment horizontal="center" vertical="top" wrapText="1"/>
    </xf>
    <xf numFmtId="2" fontId="11" fillId="0" borderId="2" xfId="6" applyNumberFormat="1" applyFont="1" applyFill="1" applyBorder="1" applyAlignment="1" applyProtection="1">
      <alignment horizontal="right" vertical="top" wrapText="1"/>
    </xf>
    <xf numFmtId="2" fontId="3" fillId="0" borderId="22" xfId="6" applyNumberFormat="1" applyFont="1" applyFill="1" applyBorder="1" applyAlignment="1" applyProtection="1">
      <alignment horizontal="right" vertical="top" wrapText="1"/>
    </xf>
    <xf numFmtId="168" fontId="11" fillId="0" borderId="2" xfId="6" applyNumberFormat="1" applyFont="1" applyFill="1" applyBorder="1" applyAlignment="1" applyProtection="1">
      <alignment horizontal="center" vertical="top" wrapText="1"/>
    </xf>
    <xf numFmtId="169" fontId="11" fillId="0" borderId="2" xfId="6" applyNumberFormat="1" applyFont="1" applyFill="1" applyBorder="1" applyAlignment="1" applyProtection="1">
      <alignment horizontal="center" vertical="top" wrapText="1"/>
    </xf>
    <xf numFmtId="0" fontId="38" fillId="0" borderId="0" xfId="7" applyFont="1" applyAlignment="1">
      <alignment vertical="center"/>
    </xf>
    <xf numFmtId="0" fontId="38" fillId="0" borderId="0" xfId="7" applyFont="1" applyAlignment="1">
      <alignment horizontal="center" vertical="center"/>
    </xf>
    <xf numFmtId="4" fontId="38" fillId="0" borderId="0" xfId="7" applyNumberFormat="1" applyFont="1" applyAlignment="1">
      <alignment vertical="center"/>
    </xf>
    <xf numFmtId="0" fontId="39" fillId="0" borderId="0" xfId="8" applyFont="1" applyAlignment="1">
      <alignment vertical="center"/>
    </xf>
    <xf numFmtId="0" fontId="40" fillId="0" borderId="0" xfId="8" applyFont="1" applyAlignment="1">
      <alignment vertical="center"/>
    </xf>
    <xf numFmtId="0" fontId="40" fillId="0" borderId="0" xfId="8" applyFont="1"/>
    <xf numFmtId="0" fontId="42" fillId="0" borderId="0" xfId="8" applyFont="1" applyAlignment="1">
      <alignment vertical="center"/>
    </xf>
    <xf numFmtId="0" fontId="2" fillId="0" borderId="0" xfId="8" applyAlignment="1">
      <alignment vertical="center"/>
    </xf>
    <xf numFmtId="0" fontId="2" fillId="0" borderId="0" xfId="8"/>
    <xf numFmtId="0" fontId="22" fillId="0" borderId="0" xfId="7" applyFont="1" applyAlignment="1">
      <alignment horizontal="center" vertical="center" wrapText="1"/>
    </xf>
    <xf numFmtId="0" fontId="45" fillId="0" borderId="0" xfId="9" applyFont="1" applyBorder="1" applyAlignment="1">
      <alignment vertical="center"/>
    </xf>
    <xf numFmtId="0" fontId="45" fillId="0" borderId="0" xfId="9" applyFont="1" applyBorder="1"/>
    <xf numFmtId="0" fontId="46" fillId="0" borderId="0" xfId="10" applyAlignment="1">
      <alignment vertical="center"/>
    </xf>
    <xf numFmtId="49" fontId="47" fillId="0" borderId="0" xfId="11" applyNumberFormat="1" applyFont="1" applyAlignment="1">
      <alignment vertical="center"/>
    </xf>
    <xf numFmtId="4" fontId="19" fillId="0" borderId="0" xfId="11" applyNumberFormat="1" applyFont="1" applyAlignment="1">
      <alignment vertical="center"/>
    </xf>
    <xf numFmtId="4" fontId="2" fillId="0" borderId="0" xfId="8" applyNumberFormat="1"/>
    <xf numFmtId="0" fontId="23" fillId="0" borderId="0" xfId="7" applyFont="1" applyAlignment="1">
      <alignment vertical="center" wrapText="1"/>
    </xf>
    <xf numFmtId="0" fontId="22" fillId="0" borderId="0" xfId="7" applyFont="1" applyAlignment="1">
      <alignment vertical="center" wrapText="1"/>
    </xf>
    <xf numFmtId="4" fontId="22" fillId="0" borderId="0" xfId="7" applyNumberFormat="1" applyFont="1" applyAlignment="1">
      <alignment vertical="center" wrapText="1"/>
    </xf>
    <xf numFmtId="0" fontId="23" fillId="7" borderId="25" xfId="7" applyFont="1" applyFill="1" applyBorder="1" applyAlignment="1">
      <alignment horizontal="center" vertical="center" wrapText="1"/>
    </xf>
    <xf numFmtId="4" fontId="23" fillId="7" borderId="25" xfId="7" applyNumberFormat="1" applyFont="1" applyFill="1" applyBorder="1" applyAlignment="1">
      <alignment horizontal="center" vertical="center" wrapText="1"/>
    </xf>
    <xf numFmtId="0" fontId="23" fillId="3" borderId="25" xfId="7" applyFont="1" applyFill="1" applyBorder="1" applyAlignment="1">
      <alignment horizontal="center" vertical="center" wrapText="1"/>
    </xf>
    <xf numFmtId="0" fontId="41" fillId="0" borderId="32" xfId="7" applyFont="1" applyBorder="1" applyAlignment="1">
      <alignment horizontal="left" vertical="center" wrapText="1"/>
    </xf>
    <xf numFmtId="0" fontId="41" fillId="5" borderId="32" xfId="7" applyFont="1" applyFill="1" applyBorder="1" applyAlignment="1">
      <alignment horizontal="left" vertical="center" wrapText="1"/>
    </xf>
    <xf numFmtId="4" fontId="41" fillId="5" borderId="32" xfId="7" applyNumberFormat="1" applyFont="1" applyFill="1" applyBorder="1" applyAlignment="1">
      <alignment horizontal="left" vertical="center" wrapText="1"/>
    </xf>
    <xf numFmtId="49" fontId="22" fillId="0" borderId="33" xfId="7" applyNumberFormat="1" applyFont="1" applyBorder="1" applyAlignment="1">
      <alignment horizontal="center" vertical="center" wrapText="1"/>
    </xf>
    <xf numFmtId="0" fontId="38" fillId="0" borderId="32" xfId="7" applyFont="1" applyBorder="1" applyAlignment="1">
      <alignment horizontal="left" vertical="center" wrapText="1"/>
    </xf>
    <xf numFmtId="3" fontId="38" fillId="0" borderId="32" xfId="7" applyNumberFormat="1" applyFont="1" applyBorder="1" applyAlignment="1">
      <alignment horizontal="left" vertical="center" wrapText="1"/>
    </xf>
    <xf numFmtId="0" fontId="46" fillId="0" borderId="0" xfId="12"/>
    <xf numFmtId="4" fontId="38" fillId="0" borderId="32" xfId="7" applyNumberFormat="1" applyFont="1" applyBorder="1" applyAlignment="1">
      <alignment horizontal="left" vertical="center" wrapText="1"/>
    </xf>
    <xf numFmtId="4" fontId="38" fillId="5" borderId="32" xfId="7" applyNumberFormat="1" applyFont="1" applyFill="1" applyBorder="1" applyAlignment="1">
      <alignment horizontal="left" vertical="center" wrapText="1"/>
    </xf>
    <xf numFmtId="49" fontId="22" fillId="0" borderId="36" xfId="7" applyNumberFormat="1" applyFont="1" applyBorder="1" applyAlignment="1">
      <alignment horizontal="center" vertical="center" wrapText="1"/>
    </xf>
    <xf numFmtId="0" fontId="38" fillId="0" borderId="36" xfId="7" applyFont="1" applyBorder="1" applyAlignment="1">
      <alignment horizontal="left" vertical="center" wrapText="1"/>
    </xf>
    <xf numFmtId="4" fontId="38" fillId="0" borderId="36" xfId="7" applyNumberFormat="1" applyFont="1" applyBorder="1" applyAlignment="1">
      <alignment horizontal="left" vertical="center" wrapText="1"/>
    </xf>
    <xf numFmtId="0" fontId="38" fillId="3" borderId="0" xfId="7" applyFont="1" applyFill="1" applyAlignment="1">
      <alignment vertical="center"/>
    </xf>
    <xf numFmtId="0" fontId="38" fillId="3" borderId="0" xfId="7" applyFont="1" applyFill="1" applyAlignment="1">
      <alignment vertical="center" wrapText="1"/>
    </xf>
    <xf numFmtId="2" fontId="38" fillId="3" borderId="0" xfId="7" applyNumberFormat="1" applyFont="1" applyFill="1" applyAlignment="1">
      <alignment horizontal="left" vertical="center"/>
    </xf>
    <xf numFmtId="0" fontId="38" fillId="3" borderId="0" xfId="7" applyFont="1" applyFill="1" applyAlignment="1">
      <alignment horizontal="center" vertical="center"/>
    </xf>
    <xf numFmtId="4" fontId="38" fillId="3" borderId="0" xfId="7" applyNumberFormat="1" applyFont="1" applyFill="1" applyAlignment="1">
      <alignment vertical="center"/>
    </xf>
    <xf numFmtId="4" fontId="46" fillId="0" borderId="0" xfId="10" applyNumberFormat="1" applyAlignment="1">
      <alignment vertical="center"/>
    </xf>
    <xf numFmtId="0" fontId="38" fillId="0" borderId="0" xfId="7" applyFont="1" applyAlignment="1">
      <alignment horizontal="left" vertical="center"/>
    </xf>
    <xf numFmtId="0" fontId="19" fillId="0" borderId="0" xfId="11" applyFont="1" applyAlignment="1">
      <alignment vertical="center"/>
    </xf>
    <xf numFmtId="0" fontId="22" fillId="0" borderId="0" xfId="7" applyFont="1" applyAlignment="1">
      <alignment horizontal="left" vertical="center" wrapText="1"/>
    </xf>
    <xf numFmtId="0" fontId="23" fillId="7" borderId="25" xfId="7" applyFont="1" applyFill="1" applyBorder="1" applyAlignment="1">
      <alignment horizontal="left" vertical="center" wrapText="1"/>
    </xf>
    <xf numFmtId="49" fontId="23" fillId="3" borderId="33" xfId="7" applyNumberFormat="1" applyFont="1" applyFill="1" applyBorder="1" applyAlignment="1">
      <alignment horizontal="center" vertical="center" wrapText="1"/>
    </xf>
    <xf numFmtId="0" fontId="41" fillId="3" borderId="33" xfId="7" applyFont="1" applyFill="1" applyBorder="1" applyAlignment="1">
      <alignment horizontal="left" vertical="center" wrapText="1"/>
    </xf>
    <xf numFmtId="0" fontId="52" fillId="3" borderId="32" xfId="7" applyFont="1" applyFill="1" applyBorder="1" applyAlignment="1">
      <alignment horizontal="left" vertical="center" wrapText="1"/>
    </xf>
    <xf numFmtId="0" fontId="41" fillId="5" borderId="32" xfId="7" applyFont="1" applyFill="1" applyBorder="1" applyAlignment="1">
      <alignment horizontal="center" vertical="center" wrapText="1"/>
    </xf>
    <xf numFmtId="0" fontId="23" fillId="5" borderId="33" xfId="7" applyFont="1" applyFill="1" applyBorder="1" applyAlignment="1">
      <alignment horizontal="center" vertical="center" wrapText="1"/>
    </xf>
    <xf numFmtId="4" fontId="23" fillId="5" borderId="33" xfId="7" applyNumberFormat="1" applyFont="1" applyFill="1" applyBorder="1" applyAlignment="1">
      <alignment horizontal="center" vertical="center" wrapText="1"/>
    </xf>
    <xf numFmtId="0" fontId="38" fillId="0" borderId="32" xfId="7" applyFont="1" applyBorder="1" applyAlignment="1">
      <alignment horizontal="center" vertical="center" wrapText="1"/>
    </xf>
    <xf numFmtId="170" fontId="38" fillId="0" borderId="32" xfId="7" applyNumberFormat="1" applyFont="1" applyBorder="1" applyAlignment="1">
      <alignment horizontal="center" vertical="center" wrapText="1"/>
    </xf>
    <xf numFmtId="49" fontId="22" fillId="3" borderId="33" xfId="7" applyNumberFormat="1" applyFont="1" applyFill="1" applyBorder="1" applyAlignment="1">
      <alignment horizontal="center" vertical="center" wrapText="1"/>
    </xf>
    <xf numFmtId="0" fontId="38" fillId="3" borderId="32" xfId="7" applyFont="1" applyFill="1" applyBorder="1" applyAlignment="1">
      <alignment horizontal="left" vertical="center" wrapText="1"/>
    </xf>
    <xf numFmtId="0" fontId="38" fillId="3" borderId="32" xfId="7" applyFont="1" applyFill="1" applyBorder="1" applyAlignment="1">
      <alignment horizontal="center" vertical="center" wrapText="1"/>
    </xf>
    <xf numFmtId="4" fontId="38" fillId="3" borderId="32" xfId="7" applyNumberFormat="1" applyFont="1" applyFill="1" applyBorder="1" applyAlignment="1">
      <alignment horizontal="center" vertical="center" wrapText="1"/>
    </xf>
    <xf numFmtId="0" fontId="38" fillId="0" borderId="33" xfId="7" applyFont="1" applyBorder="1" applyAlignment="1">
      <alignment horizontal="left" vertical="center" wrapText="1"/>
    </xf>
    <xf numFmtId="4" fontId="38" fillId="0" borderId="32" xfId="7" applyNumberFormat="1" applyFont="1" applyBorder="1" applyAlignment="1">
      <alignment horizontal="center" vertical="center" wrapText="1"/>
    </xf>
    <xf numFmtId="0" fontId="48" fillId="0" borderId="32" xfId="7" applyFont="1" applyBorder="1" applyAlignment="1">
      <alignment horizontal="left" vertical="center" wrapText="1"/>
    </xf>
    <xf numFmtId="4" fontId="38" fillId="5" borderId="32" xfId="7" applyNumberFormat="1" applyFont="1" applyFill="1" applyBorder="1" applyAlignment="1">
      <alignment horizontal="center" vertical="center" wrapText="1"/>
    </xf>
    <xf numFmtId="0" fontId="38" fillId="0" borderId="25" xfId="7" applyFont="1" applyBorder="1" applyAlignment="1">
      <alignment horizontal="left" vertical="center" wrapText="1"/>
    </xf>
    <xf numFmtId="0" fontId="38" fillId="3" borderId="25" xfId="7" applyFont="1" applyFill="1" applyBorder="1" applyAlignment="1">
      <alignment horizontal="left" vertical="center" wrapText="1"/>
    </xf>
    <xf numFmtId="0" fontId="48" fillId="3" borderId="32" xfId="7" applyFont="1" applyFill="1" applyBorder="1" applyAlignment="1">
      <alignment horizontal="center" vertical="center" wrapText="1"/>
    </xf>
    <xf numFmtId="0" fontId="38" fillId="3" borderId="35" xfId="7" applyFont="1" applyFill="1" applyBorder="1" applyAlignment="1">
      <alignment horizontal="left" vertical="center" wrapText="1"/>
    </xf>
    <xf numFmtId="0" fontId="48" fillId="3" borderId="32" xfId="7" applyFont="1" applyFill="1" applyBorder="1" applyAlignment="1">
      <alignment horizontal="left" vertical="center" wrapText="1"/>
    </xf>
    <xf numFmtId="9" fontId="38" fillId="0" borderId="32" xfId="14" applyFont="1" applyBorder="1" applyAlignment="1">
      <alignment horizontal="center" vertical="center" wrapText="1"/>
    </xf>
    <xf numFmtId="0" fontId="38" fillId="0" borderId="36" xfId="7" applyFont="1" applyBorder="1" applyAlignment="1">
      <alignment horizontal="center" vertical="center" wrapText="1"/>
    </xf>
    <xf numFmtId="3" fontId="38" fillId="0" borderId="32" xfId="7" applyNumberFormat="1" applyFont="1" applyBorder="1" applyAlignment="1">
      <alignment horizontal="center" vertical="center" wrapText="1"/>
    </xf>
    <xf numFmtId="0" fontId="23" fillId="3" borderId="25" xfId="7" applyFont="1" applyFill="1" applyBorder="1" applyAlignment="1">
      <alignment vertical="center" wrapText="1"/>
    </xf>
    <xf numFmtId="0" fontId="23" fillId="3" borderId="25" xfId="7" applyFont="1" applyFill="1" applyBorder="1" applyAlignment="1">
      <alignment horizontal="left" vertical="center" wrapText="1"/>
    </xf>
    <xf numFmtId="4" fontId="23" fillId="3" borderId="25" xfId="7" applyNumberFormat="1" applyFont="1" applyFill="1" applyBorder="1" applyAlignment="1">
      <alignment vertical="center" wrapText="1"/>
    </xf>
    <xf numFmtId="0" fontId="22" fillId="0" borderId="33" xfId="7" applyFont="1" applyBorder="1" applyAlignment="1">
      <alignment horizontal="center" vertical="center" wrapText="1"/>
    </xf>
    <xf numFmtId="1" fontId="48" fillId="0" borderId="33" xfId="7" applyNumberFormat="1" applyFont="1" applyBorder="1" applyAlignment="1">
      <alignment horizontal="center" vertical="center" wrapText="1"/>
    </xf>
    <xf numFmtId="3" fontId="38" fillId="0" borderId="33" xfId="7" applyNumberFormat="1" applyFont="1" applyBorder="1" applyAlignment="1">
      <alignment horizontal="center" vertical="center" wrapText="1"/>
    </xf>
    <xf numFmtId="0" fontId="22" fillId="3" borderId="33" xfId="7" applyFont="1" applyFill="1" applyBorder="1" applyAlignment="1">
      <alignment vertical="center" wrapText="1"/>
    </xf>
    <xf numFmtId="0" fontId="22" fillId="3" borderId="33" xfId="7" applyFont="1" applyFill="1" applyBorder="1" applyAlignment="1">
      <alignment horizontal="left" vertical="center" wrapText="1"/>
    </xf>
    <xf numFmtId="0" fontId="22" fillId="3" borderId="41" xfId="7" applyFont="1" applyFill="1" applyBorder="1" applyAlignment="1">
      <alignment vertical="center" wrapText="1"/>
    </xf>
    <xf numFmtId="0" fontId="22" fillId="3" borderId="41" xfId="7" applyFont="1" applyFill="1" applyBorder="1" applyAlignment="1">
      <alignment horizontal="center" vertical="center" wrapText="1"/>
    </xf>
    <xf numFmtId="4" fontId="48" fillId="3" borderId="25" xfId="7" applyNumberFormat="1" applyFont="1" applyFill="1" applyBorder="1" applyAlignment="1">
      <alignment horizontal="center" vertical="center"/>
    </xf>
    <xf numFmtId="0" fontId="22" fillId="0" borderId="33" xfId="7" applyFont="1" applyBorder="1" applyAlignment="1">
      <alignment vertical="center" wrapText="1"/>
    </xf>
    <xf numFmtId="0" fontId="22" fillId="0" borderId="33" xfId="7" applyFont="1" applyBorder="1" applyAlignment="1">
      <alignment horizontal="left" vertical="center" wrapText="1"/>
    </xf>
    <xf numFmtId="4" fontId="22" fillId="0" borderId="34" xfId="7" applyNumberFormat="1" applyFont="1" applyBorder="1" applyAlignment="1">
      <alignment horizontal="center" vertical="center" wrapText="1"/>
    </xf>
    <xf numFmtId="0" fontId="41" fillId="3" borderId="34" xfId="7" applyFont="1" applyFill="1" applyBorder="1" applyAlignment="1">
      <alignment horizontal="center" vertical="center" wrapText="1"/>
    </xf>
    <xf numFmtId="0" fontId="23" fillId="3" borderId="33" xfId="7" applyFont="1" applyFill="1" applyBorder="1" applyAlignment="1">
      <alignment vertical="center" wrapText="1"/>
    </xf>
    <xf numFmtId="0" fontId="23" fillId="3" borderId="33" xfId="7" applyFont="1" applyFill="1" applyBorder="1" applyAlignment="1">
      <alignment horizontal="left" vertical="center" wrapText="1"/>
    </xf>
    <xf numFmtId="0" fontId="23" fillId="3" borderId="33" xfId="7" applyFont="1" applyFill="1" applyBorder="1" applyAlignment="1">
      <alignment horizontal="center" vertical="center" wrapText="1"/>
    </xf>
    <xf numFmtId="4" fontId="54" fillId="3" borderId="33" xfId="7" applyNumberFormat="1" applyFont="1" applyFill="1" applyBorder="1" applyAlignment="1">
      <alignment horizontal="center" vertical="center" wrapText="1"/>
    </xf>
    <xf numFmtId="0" fontId="46" fillId="0" borderId="0" xfId="10" applyAlignment="1">
      <alignment horizontal="left" vertical="center"/>
    </xf>
    <xf numFmtId="0" fontId="40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 wrapText="1"/>
    </xf>
    <xf numFmtId="0" fontId="56" fillId="0" borderId="0" xfId="8" applyFont="1" applyAlignment="1">
      <alignment horizontal="center" vertical="center"/>
    </xf>
    <xf numFmtId="0" fontId="42" fillId="0" borderId="0" xfId="8" applyFont="1" applyAlignment="1">
      <alignment horizontal="center" vertical="center"/>
    </xf>
    <xf numFmtId="0" fontId="42" fillId="0" borderId="0" xfId="8" applyFont="1" applyAlignment="1">
      <alignment horizontal="center" vertical="center" wrapText="1"/>
    </xf>
    <xf numFmtId="0" fontId="56" fillId="0" borderId="0" xfId="9" applyFont="1" applyBorder="1" applyAlignment="1">
      <alignment horizontal="center" vertical="center"/>
    </xf>
    <xf numFmtId="0" fontId="57" fillId="0" borderId="0" xfId="9" applyFont="1" applyBorder="1" applyAlignment="1">
      <alignment horizontal="center" vertical="center" wrapText="1"/>
    </xf>
    <xf numFmtId="171" fontId="57" fillId="0" borderId="0" xfId="9" applyNumberFormat="1" applyFont="1" applyBorder="1" applyAlignment="1">
      <alignment horizontal="center" vertical="center"/>
    </xf>
    <xf numFmtId="0" fontId="57" fillId="0" borderId="0" xfId="9" applyFont="1" applyBorder="1" applyAlignment="1">
      <alignment horizontal="center" vertical="center"/>
    </xf>
    <xf numFmtId="0" fontId="58" fillId="0" borderId="0" xfId="9" applyFont="1" applyBorder="1" applyAlignment="1">
      <alignment horizontal="center" vertical="center"/>
    </xf>
    <xf numFmtId="0" fontId="45" fillId="0" borderId="0" xfId="9" applyFont="1" applyBorder="1" applyAlignment="1">
      <alignment horizontal="center" vertical="center"/>
    </xf>
    <xf numFmtId="0" fontId="38" fillId="0" borderId="25" xfId="12" applyFont="1" applyBorder="1" applyAlignment="1">
      <alignment horizontal="center" vertical="center" wrapText="1"/>
    </xf>
    <xf numFmtId="0" fontId="38" fillId="9" borderId="25" xfId="12" applyFont="1" applyFill="1" applyBorder="1" applyAlignment="1">
      <alignment horizontal="center" vertical="center" wrapText="1"/>
    </xf>
    <xf numFmtId="0" fontId="41" fillId="9" borderId="25" xfId="12" applyFont="1" applyFill="1" applyBorder="1" applyAlignment="1">
      <alignment horizontal="left" vertical="center" wrapText="1"/>
    </xf>
    <xf numFmtId="4" fontId="54" fillId="9" borderId="25" xfId="12" applyNumberFormat="1" applyFont="1" applyFill="1" applyBorder="1" applyAlignment="1">
      <alignment horizontal="center" vertical="center" wrapText="1"/>
    </xf>
    <xf numFmtId="0" fontId="41" fillId="9" borderId="25" xfId="12" applyFont="1" applyFill="1" applyBorder="1" applyAlignment="1">
      <alignment horizontal="center" vertical="center" wrapText="1"/>
    </xf>
    <xf numFmtId="4" fontId="41" fillId="9" borderId="25" xfId="12" applyNumberFormat="1" applyFont="1" applyFill="1" applyBorder="1" applyAlignment="1">
      <alignment horizontal="center" vertical="center" wrapText="1"/>
    </xf>
    <xf numFmtId="49" fontId="38" fillId="0" borderId="25" xfId="12" applyNumberFormat="1" applyFont="1" applyFill="1" applyBorder="1" applyAlignment="1">
      <alignment horizontal="center" vertical="center" wrapText="1"/>
    </xf>
    <xf numFmtId="0" fontId="38" fillId="0" borderId="25" xfId="12" applyFont="1" applyFill="1" applyBorder="1" applyAlignment="1">
      <alignment horizontal="left" vertical="center" wrapText="1"/>
    </xf>
    <xf numFmtId="4" fontId="48" fillId="0" borderId="25" xfId="12" applyNumberFormat="1" applyFont="1" applyFill="1" applyBorder="1" applyAlignment="1">
      <alignment horizontal="center" vertical="center" wrapText="1"/>
    </xf>
    <xf numFmtId="4" fontId="38" fillId="0" borderId="25" xfId="12" applyNumberFormat="1" applyFont="1" applyFill="1" applyBorder="1" applyAlignment="1">
      <alignment horizontal="center" vertical="center" wrapText="1"/>
    </xf>
    <xf numFmtId="0" fontId="38" fillId="0" borderId="25" xfId="12" applyFont="1" applyFill="1" applyBorder="1" applyAlignment="1">
      <alignment horizontal="center" vertical="center" wrapText="1"/>
    </xf>
    <xf numFmtId="2" fontId="41" fillId="0" borderId="0" xfId="12" applyNumberFormat="1" applyFont="1" applyAlignment="1">
      <alignment horizontal="center" vertical="center" wrapText="1"/>
    </xf>
    <xf numFmtId="0" fontId="41" fillId="0" borderId="0" xfId="12" applyFont="1" applyAlignment="1">
      <alignment horizontal="left" vertical="center" wrapText="1"/>
    </xf>
    <xf numFmtId="0" fontId="41" fillId="5" borderId="0" xfId="12" applyFont="1" applyFill="1" applyAlignment="1">
      <alignment horizontal="center" vertical="center" wrapText="1"/>
    </xf>
    <xf numFmtId="0" fontId="38" fillId="0" borderId="0" xfId="12" applyFont="1" applyAlignment="1">
      <alignment horizontal="center" vertical="center" wrapText="1"/>
    </xf>
    <xf numFmtId="0" fontId="38" fillId="0" borderId="0" xfId="12" applyFont="1" applyAlignment="1">
      <alignment horizontal="left" vertical="center" wrapText="1"/>
    </xf>
    <xf numFmtId="0" fontId="38" fillId="0" borderId="0" xfId="12" applyFont="1" applyFill="1" applyAlignment="1">
      <alignment horizontal="center" vertical="center" wrapText="1"/>
    </xf>
    <xf numFmtId="2" fontId="38" fillId="0" borderId="0" xfId="12" applyNumberFormat="1" applyFont="1" applyAlignment="1">
      <alignment horizontal="center" vertical="center" wrapText="1"/>
    </xf>
    <xf numFmtId="0" fontId="38" fillId="0" borderId="0" xfId="12" applyFont="1" applyAlignment="1">
      <alignment horizontal="right" vertical="center" wrapText="1"/>
    </xf>
    <xf numFmtId="0" fontId="59" fillId="0" borderId="0" xfId="12" applyFont="1" applyAlignment="1">
      <alignment horizontal="center" vertical="center" wrapText="1"/>
    </xf>
    <xf numFmtId="0" fontId="38" fillId="0" borderId="0" xfId="12" applyFont="1" applyAlignment="1">
      <alignment vertical="center" wrapText="1"/>
    </xf>
    <xf numFmtId="0" fontId="11" fillId="10" borderId="10" xfId="2" applyNumberFormat="1" applyFont="1" applyFill="1" applyBorder="1" applyAlignment="1" applyProtection="1"/>
    <xf numFmtId="4" fontId="11" fillId="10" borderId="10" xfId="2" applyNumberFormat="1" applyFont="1" applyFill="1" applyBorder="1" applyAlignment="1" applyProtection="1">
      <alignment horizontal="right" vertical="top" wrapText="1"/>
    </xf>
    <xf numFmtId="4" fontId="11" fillId="10" borderId="10" xfId="2" applyNumberFormat="1" applyFont="1" applyFill="1" applyBorder="1" applyAlignment="1" applyProtection="1">
      <alignment horizontal="right" vertical="top"/>
    </xf>
    <xf numFmtId="0" fontId="19" fillId="0" borderId="0" xfId="10" applyFont="1" applyFill="1"/>
    <xf numFmtId="0" fontId="19" fillId="0" borderId="25" xfId="10" applyNumberFormat="1" applyFont="1" applyFill="1" applyBorder="1" applyAlignment="1">
      <alignment horizontal="center" vertical="center"/>
    </xf>
    <xf numFmtId="0" fontId="16" fillId="6" borderId="10" xfId="2" applyNumberFormat="1" applyFont="1" applyFill="1" applyBorder="1" applyAlignment="1" applyProtection="1">
      <alignment horizontal="center" vertical="center" wrapText="1"/>
    </xf>
    <xf numFmtId="0" fontId="15" fillId="0" borderId="0" xfId="10" applyFont="1" applyBorder="1" applyAlignment="1">
      <alignment vertical="center" textRotation="90"/>
    </xf>
    <xf numFmtId="0" fontId="47" fillId="0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/>
    <xf numFmtId="0" fontId="20" fillId="0" borderId="3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top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6" borderId="10" xfId="0" applyNumberFormat="1" applyFont="1" applyFill="1" applyBorder="1" applyAlignment="1" applyProtection="1">
      <alignment horizontal="center" vertical="top" wrapText="1"/>
    </xf>
    <xf numFmtId="0" fontId="16" fillId="6" borderId="10" xfId="0" applyNumberFormat="1" applyFont="1" applyFill="1" applyBorder="1" applyAlignment="1" applyProtection="1">
      <alignment horizontal="left" vertical="top" wrapText="1"/>
    </xf>
    <xf numFmtId="0" fontId="20" fillId="6" borderId="10" xfId="0" applyNumberFormat="1" applyFont="1" applyFill="1" applyBorder="1" applyAlignment="1" applyProtection="1">
      <alignment horizontal="center" vertical="center" wrapText="1"/>
    </xf>
    <xf numFmtId="0" fontId="20" fillId="0" borderId="25" xfId="0" applyNumberFormat="1" applyFont="1" applyFill="1" applyBorder="1" applyAlignment="1" applyProtection="1"/>
    <xf numFmtId="0" fontId="21" fillId="0" borderId="25" xfId="0" applyNumberFormat="1" applyFont="1" applyFill="1" applyBorder="1" applyAlignment="1" applyProtection="1"/>
    <xf numFmtId="0" fontId="20" fillId="0" borderId="25" xfId="0" applyNumberFormat="1" applyFont="1" applyFill="1" applyBorder="1" applyAlignment="1" applyProtection="1">
      <alignment horizontal="center" vertical="center" wrapText="1"/>
    </xf>
    <xf numFmtId="0" fontId="20" fillId="0" borderId="25" xfId="0" applyNumberFormat="1" applyFont="1" applyFill="1" applyBorder="1" applyAlignment="1" applyProtection="1">
      <alignment horizontal="center" vertical="center"/>
    </xf>
    <xf numFmtId="0" fontId="21" fillId="0" borderId="25" xfId="0" applyNumberFormat="1" applyFont="1" applyFill="1" applyBorder="1" applyAlignment="1" applyProtection="1">
      <alignment horizontal="center" vertical="center"/>
    </xf>
    <xf numFmtId="0" fontId="21" fillId="0" borderId="25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wrapText="1"/>
    </xf>
    <xf numFmtId="0" fontId="21" fillId="0" borderId="0" xfId="0" applyNumberFormat="1" applyFont="1" applyFill="1" applyBorder="1" applyAlignment="1" applyProtection="1">
      <alignment wrapText="1"/>
    </xf>
    <xf numFmtId="0" fontId="21" fillId="0" borderId="0" xfId="0" applyNumberFormat="1" applyFont="1" applyFill="1" applyBorder="1" applyAlignment="1" applyProtection="1"/>
    <xf numFmtId="0" fontId="21" fillId="6" borderId="25" xfId="0" applyNumberFormat="1" applyFont="1" applyFill="1" applyBorder="1" applyAlignment="1" applyProtection="1"/>
    <xf numFmtId="0" fontId="21" fillId="6" borderId="25" xfId="0" applyNumberFormat="1" applyFont="1" applyFill="1" applyBorder="1" applyAlignment="1" applyProtection="1">
      <alignment horizontal="center" vertical="center"/>
    </xf>
    <xf numFmtId="164" fontId="20" fillId="6" borderId="25" xfId="0" applyNumberFormat="1" applyFont="1" applyFill="1" applyBorder="1" applyAlignment="1" applyProtection="1"/>
    <xf numFmtId="164" fontId="20" fillId="0" borderId="25" xfId="0" applyNumberFormat="1" applyFont="1" applyFill="1" applyBorder="1" applyAlignment="1" applyProtection="1"/>
    <xf numFmtId="0" fontId="20" fillId="2" borderId="25" xfId="0" applyNumberFormat="1" applyFont="1" applyFill="1" applyBorder="1" applyAlignment="1" applyProtection="1"/>
    <xf numFmtId="0" fontId="21" fillId="2" borderId="25" xfId="0" applyNumberFormat="1" applyFont="1" applyFill="1" applyBorder="1" applyAlignment="1" applyProtection="1"/>
    <xf numFmtId="0" fontId="16" fillId="2" borderId="25" xfId="0" applyNumberFormat="1" applyFont="1" applyFill="1" applyBorder="1" applyAlignment="1" applyProtection="1"/>
    <xf numFmtId="0" fontId="61" fillId="2" borderId="25" xfId="0" applyNumberFormat="1" applyFont="1" applyFill="1" applyBorder="1" applyAlignment="1" applyProtection="1"/>
    <xf numFmtId="164" fontId="16" fillId="2" borderId="25" xfId="0" applyNumberFormat="1" applyFont="1" applyFill="1" applyBorder="1" applyAlignment="1" applyProtection="1"/>
    <xf numFmtId="164" fontId="20" fillId="2" borderId="25" xfId="0" applyNumberFormat="1" applyFont="1" applyFill="1" applyBorder="1" applyAlignment="1" applyProtection="1"/>
    <xf numFmtId="0" fontId="33" fillId="0" borderId="0" xfId="15"/>
    <xf numFmtId="0" fontId="62" fillId="0" borderId="0" xfId="15" applyFont="1" applyAlignment="1">
      <alignment horizontal="center" vertical="center" wrapText="1"/>
    </xf>
    <xf numFmtId="0" fontId="62" fillId="0" borderId="0" xfId="15" applyFont="1" applyAlignment="1">
      <alignment vertical="center"/>
    </xf>
    <xf numFmtId="0" fontId="61" fillId="0" borderId="0" xfId="15" applyFont="1" applyAlignment="1">
      <alignment vertical="center"/>
    </xf>
    <xf numFmtId="0" fontId="19" fillId="0" borderId="0" xfId="15" applyFont="1"/>
    <xf numFmtId="0" fontId="15" fillId="0" borderId="0" xfId="15" applyFont="1"/>
    <xf numFmtId="0" fontId="15" fillId="4" borderId="25" xfId="15" applyFont="1" applyFill="1" applyBorder="1" applyAlignment="1">
      <alignment horizontal="center" vertical="center" wrapText="1"/>
    </xf>
    <xf numFmtId="0" fontId="19" fillId="4" borderId="25" xfId="15" applyFont="1" applyFill="1" applyBorder="1" applyAlignment="1">
      <alignment horizontal="center"/>
    </xf>
    <xf numFmtId="49" fontId="15" fillId="0" borderId="25" xfId="16" applyNumberFormat="1" applyFont="1" applyBorder="1" applyAlignment="1">
      <alignment horizontal="center" vertical="center" wrapText="1"/>
    </xf>
    <xf numFmtId="0" fontId="15" fillId="0" borderId="25" xfId="16" applyFont="1" applyBorder="1" applyAlignment="1">
      <alignment horizontal="left" vertical="center" wrapText="1"/>
    </xf>
    <xf numFmtId="4" fontId="15" fillId="0" borderId="25" xfId="15" applyNumberFormat="1" applyFont="1" applyBorder="1" applyAlignment="1">
      <alignment horizontal="center" vertical="center" wrapText="1"/>
    </xf>
    <xf numFmtId="4" fontId="19" fillId="0" borderId="25" xfId="15" applyNumberFormat="1" applyFont="1" applyBorder="1" applyAlignment="1">
      <alignment horizontal="center" vertical="center"/>
    </xf>
    <xf numFmtId="0" fontId="57" fillId="0" borderId="0" xfId="15" applyFont="1"/>
    <xf numFmtId="49" fontId="15" fillId="0" borderId="25" xfId="15" applyNumberFormat="1" applyFont="1" applyBorder="1" applyAlignment="1">
      <alignment horizontal="center" vertical="center" wrapText="1"/>
    </xf>
    <xf numFmtId="0" fontId="15" fillId="0" borderId="25" xfId="15" applyFont="1" applyBorder="1" applyAlignment="1">
      <alignment horizontal="left" vertical="center" wrapText="1"/>
    </xf>
    <xf numFmtId="0" fontId="62" fillId="4" borderId="25" xfId="15" applyFont="1" applyFill="1" applyBorder="1" applyAlignment="1">
      <alignment vertical="center" wrapText="1"/>
    </xf>
    <xf numFmtId="4" fontId="62" fillId="4" borderId="25" xfId="15" applyNumberFormat="1" applyFont="1" applyFill="1" applyBorder="1" applyAlignment="1">
      <alignment horizontal="center" vertical="center" wrapText="1"/>
    </xf>
    <xf numFmtId="4" fontId="33" fillId="0" borderId="0" xfId="15" applyNumberFormat="1"/>
    <xf numFmtId="0" fontId="15" fillId="0" borderId="0" xfId="18" applyFont="1"/>
    <xf numFmtId="0" fontId="33" fillId="0" borderId="0" xfId="15" applyAlignment="1">
      <alignment horizontal="center"/>
    </xf>
    <xf numFmtId="0" fontId="47" fillId="0" borderId="0" xfId="19" applyFont="1"/>
    <xf numFmtId="0" fontId="24" fillId="0" borderId="0" xfId="19"/>
    <xf numFmtId="0" fontId="46" fillId="0" borderId="0" xfId="18"/>
    <xf numFmtId="0" fontId="19" fillId="0" borderId="0" xfId="19" applyFont="1"/>
    <xf numFmtId="4" fontId="47" fillId="0" borderId="0" xfId="19" applyNumberFormat="1" applyFont="1" applyAlignment="1">
      <alignment horizontal="center" vertical="center" wrapText="1"/>
    </xf>
    <xf numFmtId="0" fontId="61" fillId="0" borderId="0" xfId="19" applyFont="1"/>
    <xf numFmtId="0" fontId="61" fillId="0" borderId="0" xfId="19" applyFont="1" applyAlignment="1">
      <alignment vertical="center" wrapText="1"/>
    </xf>
    <xf numFmtId="4" fontId="19" fillId="0" borderId="0" xfId="19" applyNumberFormat="1" applyFont="1"/>
    <xf numFmtId="0" fontId="19" fillId="0" borderId="0" xfId="19" applyFont="1" applyAlignment="1">
      <alignment horizontal="center" vertical="center"/>
    </xf>
    <xf numFmtId="0" fontId="20" fillId="3" borderId="0" xfId="10" applyNumberFormat="1" applyFont="1" applyFill="1" applyBorder="1" applyAlignment="1" applyProtection="1">
      <alignment horizontal="center" vertical="center" wrapText="1"/>
    </xf>
    <xf numFmtId="0" fontId="20" fillId="3" borderId="0" xfId="10" applyFont="1" applyFill="1" applyBorder="1" applyAlignment="1">
      <alignment horizontal="left" vertical="center" wrapText="1"/>
    </xf>
    <xf numFmtId="0" fontId="19" fillId="0" borderId="0" xfId="19" applyFont="1" applyAlignment="1">
      <alignment vertical="center"/>
    </xf>
    <xf numFmtId="0" fontId="20" fillId="0" borderId="0" xfId="10" applyFont="1" applyAlignment="1">
      <alignment horizontal="left" vertical="top" wrapText="1"/>
    </xf>
    <xf numFmtId="0" fontId="21" fillId="0" borderId="0" xfId="19" applyFont="1"/>
    <xf numFmtId="49" fontId="19" fillId="0" borderId="0" xfId="19" applyNumberFormat="1" applyFont="1"/>
    <xf numFmtId="0" fontId="24" fillId="0" borderId="0" xfId="19" applyFont="1"/>
    <xf numFmtId="0" fontId="64" fillId="0" borderId="0" xfId="18" applyFont="1"/>
    <xf numFmtId="0" fontId="19" fillId="0" borderId="0" xfId="10" applyFont="1" applyAlignment="1">
      <alignment horizontal="left" vertical="center" wrapText="1"/>
    </xf>
    <xf numFmtId="0" fontId="19" fillId="0" borderId="0" xfId="10" applyFont="1" applyAlignment="1">
      <alignment horizontal="left" vertical="top" wrapText="1"/>
    </xf>
    <xf numFmtId="0" fontId="15" fillId="0" borderId="0" xfId="15" applyFont="1" applyAlignment="1">
      <alignment vertical="center" wrapText="1"/>
    </xf>
    <xf numFmtId="0" fontId="62" fillId="0" borderId="0" xfId="15" applyFont="1" applyAlignment="1">
      <alignment wrapText="1"/>
    </xf>
    <xf numFmtId="0" fontId="47" fillId="0" borderId="0" xfId="15" applyFont="1" applyAlignment="1">
      <alignment vertical="center"/>
    </xf>
    <xf numFmtId="4" fontId="47" fillId="0" borderId="0" xfId="15" applyNumberFormat="1" applyFont="1" applyAlignment="1">
      <alignment horizontal="right" vertical="center"/>
    </xf>
    <xf numFmtId="0" fontId="15" fillId="0" borderId="0" xfId="20" applyFont="1" applyAlignment="1">
      <alignment horizontal="left"/>
    </xf>
    <xf numFmtId="0" fontId="15" fillId="0" borderId="0" xfId="20" applyFont="1" applyAlignment="1">
      <alignment horizontal="center" vertical="center"/>
    </xf>
    <xf numFmtId="0" fontId="2" fillId="0" borderId="0" xfId="20" applyFont="1"/>
    <xf numFmtId="0" fontId="15" fillId="0" borderId="0" xfId="18" applyFont="1" applyBorder="1" applyAlignment="1">
      <alignment horizontal="right"/>
    </xf>
    <xf numFmtId="0" fontId="19" fillId="0" borderId="0" xfId="0" applyFont="1" applyAlignment="1">
      <alignment wrapText="1"/>
    </xf>
    <xf numFmtId="0" fontId="46" fillId="0" borderId="0" xfId="20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4" fontId="15" fillId="0" borderId="0" xfId="20" applyNumberFormat="1" applyFont="1" applyAlignment="1">
      <alignment horizontal="center" vertical="center"/>
    </xf>
    <xf numFmtId="0" fontId="15" fillId="0" borderId="0" xfId="20" applyFont="1"/>
    <xf numFmtId="0" fontId="60" fillId="0" borderId="0" xfId="19" applyFont="1" applyBorder="1" applyAlignment="1">
      <alignment horizontal="center"/>
    </xf>
    <xf numFmtId="0" fontId="20" fillId="0" borderId="0" xfId="2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>
      <alignment horizontal="right"/>
    </xf>
    <xf numFmtId="0" fontId="65" fillId="0" borderId="0" xfId="21"/>
    <xf numFmtId="0" fontId="67" fillId="11" borderId="42" xfId="21" applyFont="1" applyFill="1" applyBorder="1" applyAlignment="1">
      <alignment horizontal="left" vertical="top" wrapText="1"/>
    </xf>
    <xf numFmtId="172" fontId="65" fillId="0" borderId="0" xfId="21" applyNumberFormat="1" applyAlignment="1">
      <alignment horizontal="right" vertical="top"/>
    </xf>
    <xf numFmtId="3" fontId="65" fillId="0" borderId="42" xfId="21" applyNumberFormat="1" applyBorder="1" applyAlignment="1">
      <alignment horizontal="right" vertical="top"/>
    </xf>
    <xf numFmtId="172" fontId="65" fillId="5" borderId="0" xfId="21" applyNumberFormat="1" applyFill="1"/>
    <xf numFmtId="0" fontId="65" fillId="5" borderId="0" xfId="21" applyFill="1"/>
    <xf numFmtId="167" fontId="28" fillId="0" borderId="25" xfId="21" applyNumberFormat="1" applyFont="1" applyBorder="1" applyAlignment="1">
      <alignment vertical="center"/>
    </xf>
    <xf numFmtId="0" fontId="24" fillId="0" borderId="25" xfId="21" applyFont="1" applyBorder="1" applyAlignment="1">
      <alignment wrapText="1"/>
    </xf>
    <xf numFmtId="173" fontId="20" fillId="0" borderId="10" xfId="2" applyNumberFormat="1" applyFont="1" applyFill="1" applyBorder="1" applyAlignment="1" applyProtection="1">
      <alignment horizontal="center" vertical="center"/>
    </xf>
    <xf numFmtId="0" fontId="68" fillId="0" borderId="0" xfId="10" applyFont="1" applyFill="1"/>
    <xf numFmtId="0" fontId="68" fillId="0" borderId="25" xfId="10" applyNumberFormat="1" applyFont="1" applyFill="1" applyBorder="1" applyAlignment="1">
      <alignment horizontal="center" vertical="center"/>
    </xf>
    <xf numFmtId="0" fontId="68" fillId="0" borderId="25" xfId="2" applyNumberFormat="1" applyFont="1" applyFill="1" applyBorder="1" applyAlignment="1" applyProtection="1">
      <alignment horizontal="left" vertical="top" wrapText="1"/>
    </xf>
    <xf numFmtId="4" fontId="68" fillId="0" borderId="25" xfId="2" applyNumberFormat="1" applyFont="1" applyFill="1" applyBorder="1" applyAlignment="1" applyProtection="1">
      <alignment horizontal="right" vertical="top" wrapText="1"/>
    </xf>
    <xf numFmtId="4" fontId="68" fillId="0" borderId="25" xfId="2" applyNumberFormat="1" applyFont="1" applyFill="1" applyBorder="1" applyAlignment="1" applyProtection="1"/>
    <xf numFmtId="0" fontId="68" fillId="0" borderId="0" xfId="2" applyNumberFormat="1" applyFont="1" applyFill="1" applyBorder="1" applyAlignment="1" applyProtection="1"/>
    <xf numFmtId="4" fontId="68" fillId="0" borderId="10" xfId="2" applyNumberFormat="1" applyFont="1" applyFill="1" applyBorder="1" applyAlignment="1" applyProtection="1">
      <alignment horizontal="right" vertical="top" wrapText="1"/>
    </xf>
    <xf numFmtId="4" fontId="68" fillId="0" borderId="10" xfId="2" applyNumberFormat="1" applyFont="1" applyFill="1" applyBorder="1" applyAlignment="1" applyProtection="1"/>
    <xf numFmtId="173" fontId="70" fillId="5" borderId="25" xfId="2" applyNumberFormat="1" applyFont="1" applyFill="1" applyBorder="1" applyAlignment="1" applyProtection="1">
      <alignment horizontal="center"/>
    </xf>
    <xf numFmtId="173" fontId="68" fillId="0" borderId="10" xfId="2" applyNumberFormat="1" applyFont="1" applyFill="1" applyBorder="1" applyAlignment="1" applyProtection="1">
      <alignment horizontal="center" vertical="center"/>
    </xf>
    <xf numFmtId="0" fontId="68" fillId="0" borderId="10" xfId="2" applyNumberFormat="1" applyFont="1" applyFill="1" applyBorder="1" applyAlignment="1" applyProtection="1">
      <alignment horizontal="left" vertical="top" wrapText="1"/>
    </xf>
    <xf numFmtId="0" fontId="68" fillId="0" borderId="25" xfId="0" applyNumberFormat="1" applyFont="1" applyFill="1" applyBorder="1" applyAlignment="1" applyProtection="1">
      <alignment horizontal="center" vertical="center" wrapText="1"/>
    </xf>
    <xf numFmtId="0" fontId="71" fillId="0" borderId="0" xfId="0" applyNumberFormat="1" applyFont="1" applyFill="1" applyBorder="1" applyAlignment="1" applyProtection="1"/>
    <xf numFmtId="0" fontId="68" fillId="0" borderId="10" xfId="0" applyNumberFormat="1" applyFont="1" applyFill="1" applyBorder="1" applyAlignment="1" applyProtection="1">
      <alignment horizontal="center" vertical="center" wrapText="1"/>
    </xf>
    <xf numFmtId="164" fontId="69" fillId="0" borderId="25" xfId="0" applyNumberFormat="1" applyFont="1" applyFill="1" applyBorder="1" applyAlignment="1" applyProtection="1"/>
    <xf numFmtId="164" fontId="68" fillId="0" borderId="25" xfId="0" applyNumberFormat="1" applyFont="1" applyFill="1" applyBorder="1" applyAlignment="1" applyProtection="1"/>
    <xf numFmtId="0" fontId="68" fillId="0" borderId="0" xfId="0" applyNumberFormat="1" applyFont="1" applyFill="1" applyBorder="1" applyAlignment="1" applyProtection="1"/>
    <xf numFmtId="0" fontId="70" fillId="0" borderId="25" xfId="0" applyNumberFormat="1" applyFont="1" applyFill="1" applyBorder="1" applyAlignment="1" applyProtection="1">
      <alignment horizontal="center" vertical="center"/>
    </xf>
    <xf numFmtId="0" fontId="19" fillId="0" borderId="0" xfId="0" applyFont="1" applyFill="1"/>
    <xf numFmtId="49" fontId="72" fillId="10" borderId="43" xfId="22" applyNumberFormat="1" applyFont="1" applyFill="1" applyBorder="1" applyAlignment="1">
      <alignment vertical="center" wrapText="1"/>
    </xf>
    <xf numFmtId="0" fontId="1" fillId="0" borderId="0" xfId="22"/>
    <xf numFmtId="0" fontId="76" fillId="12" borderId="67" xfId="22" applyFont="1" applyFill="1" applyBorder="1" applyAlignment="1">
      <alignment horizontal="center" vertical="center"/>
    </xf>
    <xf numFmtId="0" fontId="76" fillId="12" borderId="25" xfId="22" applyFont="1" applyFill="1" applyBorder="1" applyAlignment="1">
      <alignment horizontal="center" vertical="center"/>
    </xf>
    <xf numFmtId="0" fontId="76" fillId="12" borderId="68" xfId="22" applyFont="1" applyFill="1" applyBorder="1" applyAlignment="1">
      <alignment horizontal="center" vertical="center"/>
    </xf>
    <xf numFmtId="0" fontId="76" fillId="12" borderId="27" xfId="22" applyFont="1" applyFill="1" applyBorder="1" applyAlignment="1">
      <alignment horizontal="center" vertical="center"/>
    </xf>
    <xf numFmtId="0" fontId="76" fillId="12" borderId="26" xfId="22" applyFont="1" applyFill="1" applyBorder="1" applyAlignment="1">
      <alignment horizontal="center" vertical="center"/>
    </xf>
    <xf numFmtId="49" fontId="73" fillId="10" borderId="69" xfId="22" applyNumberFormat="1" applyFont="1" applyFill="1" applyBorder="1" applyAlignment="1">
      <alignment horizontal="center" vertical="center" wrapText="1"/>
    </xf>
    <xf numFmtId="49" fontId="73" fillId="10" borderId="70" xfId="22" applyNumberFormat="1" applyFont="1" applyFill="1" applyBorder="1" applyAlignment="1">
      <alignment horizontal="center" vertical="center" wrapText="1"/>
    </xf>
    <xf numFmtId="0" fontId="73" fillId="10" borderId="70" xfId="22" applyFont="1" applyFill="1" applyBorder="1" applyAlignment="1">
      <alignment horizontal="center" vertical="center" wrapText="1"/>
    </xf>
    <xf numFmtId="0" fontId="73" fillId="10" borderId="70" xfId="22" applyFont="1" applyFill="1" applyBorder="1" applyAlignment="1">
      <alignment vertical="center" wrapText="1"/>
    </xf>
    <xf numFmtId="14" fontId="73" fillId="10" borderId="70" xfId="22" applyNumberFormat="1" applyFont="1" applyFill="1" applyBorder="1" applyAlignment="1">
      <alignment horizontal="center" vertical="center" wrapText="1"/>
    </xf>
    <xf numFmtId="14" fontId="73" fillId="10" borderId="71" xfId="22" applyNumberFormat="1" applyFont="1" applyFill="1" applyBorder="1" applyAlignment="1">
      <alignment horizontal="center" vertical="center" wrapText="1"/>
    </xf>
    <xf numFmtId="14" fontId="73" fillId="10" borderId="28" xfId="22" applyNumberFormat="1" applyFont="1" applyFill="1" applyBorder="1" applyAlignment="1">
      <alignment horizontal="center" vertical="center" wrapText="1"/>
    </xf>
    <xf numFmtId="0" fontId="75" fillId="10" borderId="72" xfId="22" applyFont="1" applyFill="1" applyBorder="1" applyAlignment="1">
      <alignment horizontal="center" vertical="center"/>
    </xf>
    <xf numFmtId="0" fontId="75" fillId="10" borderId="9" xfId="22" applyFont="1" applyFill="1" applyBorder="1" applyAlignment="1">
      <alignment horizontal="center" vertical="center"/>
    </xf>
    <xf numFmtId="0" fontId="75" fillId="10" borderId="73" xfId="22" applyFont="1" applyFill="1" applyBorder="1" applyAlignment="1">
      <alignment horizontal="center" vertical="center"/>
    </xf>
    <xf numFmtId="0" fontId="75" fillId="10" borderId="24" xfId="22" applyFont="1" applyFill="1" applyBorder="1" applyAlignment="1">
      <alignment horizontal="center" vertical="center"/>
    </xf>
    <xf numFmtId="0" fontId="75" fillId="10" borderId="23" xfId="22" applyFont="1" applyFill="1" applyBorder="1" applyAlignment="1">
      <alignment horizontal="center" vertical="center"/>
    </xf>
    <xf numFmtId="0" fontId="75" fillId="2" borderId="9" xfId="22" applyFont="1" applyFill="1" applyBorder="1" applyAlignment="1">
      <alignment horizontal="center" vertical="center"/>
    </xf>
    <xf numFmtId="0" fontId="75" fillId="2" borderId="73" xfId="22" applyFont="1" applyFill="1" applyBorder="1" applyAlignment="1">
      <alignment horizontal="center" vertical="center"/>
    </xf>
    <xf numFmtId="0" fontId="75" fillId="2" borderId="24" xfId="22" applyFont="1" applyFill="1" applyBorder="1" applyAlignment="1">
      <alignment horizontal="center" vertical="center"/>
    </xf>
    <xf numFmtId="0" fontId="75" fillId="2" borderId="23" xfId="22" applyFont="1" applyFill="1" applyBorder="1" applyAlignment="1">
      <alignment horizontal="center" vertical="center"/>
    </xf>
    <xf numFmtId="0" fontId="75" fillId="2" borderId="72" xfId="22" applyFont="1" applyFill="1" applyBorder="1" applyAlignment="1">
      <alignment horizontal="center" vertical="center"/>
    </xf>
    <xf numFmtId="49" fontId="77" fillId="13" borderId="67" xfId="22" applyNumberFormat="1" applyFont="1" applyFill="1" applyBorder="1" applyAlignment="1">
      <alignment horizontal="center" vertical="center" wrapText="1"/>
    </xf>
    <xf numFmtId="49" fontId="77" fillId="13" borderId="25" xfId="22" applyNumberFormat="1" applyFont="1" applyFill="1" applyBorder="1" applyAlignment="1">
      <alignment horizontal="center" vertical="center" wrapText="1"/>
    </xf>
    <xf numFmtId="0" fontId="78" fillId="13" borderId="25" xfId="22" applyFont="1" applyFill="1" applyBorder="1" applyAlignment="1">
      <alignment horizontal="center" vertical="center" wrapText="1"/>
    </xf>
    <xf numFmtId="0" fontId="76" fillId="13" borderId="25" xfId="22" applyFont="1" applyFill="1" applyBorder="1" applyAlignment="1">
      <alignment horizontal="center" vertical="center" wrapText="1"/>
    </xf>
    <xf numFmtId="14" fontId="79" fillId="13" borderId="25" xfId="22" applyNumberFormat="1" applyFont="1" applyFill="1" applyBorder="1" applyAlignment="1">
      <alignment horizontal="center" vertical="center" wrapText="1"/>
    </xf>
    <xf numFmtId="14" fontId="79" fillId="13" borderId="68" xfId="22" applyNumberFormat="1" applyFont="1" applyFill="1" applyBorder="1" applyAlignment="1">
      <alignment horizontal="center" vertical="center" wrapText="1"/>
    </xf>
    <xf numFmtId="14" fontId="77" fillId="13" borderId="28" xfId="22" applyNumberFormat="1" applyFont="1" applyFill="1" applyBorder="1" applyAlignment="1">
      <alignment horizontal="center" vertical="center" wrapText="1"/>
    </xf>
    <xf numFmtId="0" fontId="76" fillId="0" borderId="67" xfId="22" applyFont="1" applyFill="1" applyBorder="1" applyAlignment="1">
      <alignment horizontal="center" vertical="center"/>
    </xf>
    <xf numFmtId="0" fontId="76" fillId="0" borderId="25" xfId="22" applyFont="1" applyFill="1" applyBorder="1" applyAlignment="1">
      <alignment horizontal="center" vertical="center"/>
    </xf>
    <xf numFmtId="0" fontId="76" fillId="0" borderId="68" xfId="22" applyFont="1" applyFill="1" applyBorder="1" applyAlignment="1">
      <alignment horizontal="center" vertical="center"/>
    </xf>
    <xf numFmtId="0" fontId="76" fillId="0" borderId="27" xfId="22" applyFont="1" applyFill="1" applyBorder="1" applyAlignment="1">
      <alignment horizontal="center" vertical="center"/>
    </xf>
    <xf numFmtId="0" fontId="76" fillId="0" borderId="26" xfId="22" applyFont="1" applyFill="1" applyBorder="1" applyAlignment="1">
      <alignment horizontal="center" vertical="center"/>
    </xf>
    <xf numFmtId="0" fontId="76" fillId="2" borderId="27" xfId="22" applyFont="1" applyFill="1" applyBorder="1" applyAlignment="1">
      <alignment horizontal="center" vertical="center"/>
    </xf>
    <xf numFmtId="0" fontId="76" fillId="2" borderId="25" xfId="22" applyFont="1" applyFill="1" applyBorder="1" applyAlignment="1">
      <alignment horizontal="center" vertical="center"/>
    </xf>
    <xf numFmtId="0" fontId="76" fillId="2" borderId="26" xfId="22" applyFont="1" applyFill="1" applyBorder="1" applyAlignment="1">
      <alignment horizontal="center" vertical="center"/>
    </xf>
    <xf numFmtId="0" fontId="76" fillId="2" borderId="67" xfId="22" applyFont="1" applyFill="1" applyBorder="1" applyAlignment="1">
      <alignment horizontal="center" vertical="center"/>
    </xf>
    <xf numFmtId="0" fontId="76" fillId="2" borderId="68" xfId="22" applyFont="1" applyFill="1" applyBorder="1" applyAlignment="1">
      <alignment horizontal="center" vertical="center"/>
    </xf>
    <xf numFmtId="0" fontId="79" fillId="13" borderId="25" xfId="22" applyFont="1" applyFill="1" applyBorder="1" applyAlignment="1">
      <alignment horizontal="left" vertical="center" wrapText="1"/>
    </xf>
    <xf numFmtId="0" fontId="76" fillId="14" borderId="25" xfId="22" applyFont="1" applyFill="1" applyBorder="1" applyAlignment="1">
      <alignment horizontal="center" vertical="center"/>
    </xf>
    <xf numFmtId="0" fontId="76" fillId="14" borderId="68" xfId="22" applyFont="1" applyFill="1" applyBorder="1" applyAlignment="1">
      <alignment horizontal="center" vertical="center"/>
    </xf>
    <xf numFmtId="0" fontId="76" fillId="13" borderId="25" xfId="22" applyFont="1" applyFill="1" applyBorder="1" applyAlignment="1">
      <alignment horizontal="left" vertical="center" wrapText="1"/>
    </xf>
    <xf numFmtId="14" fontId="77" fillId="13" borderId="25" xfId="22" applyNumberFormat="1" applyFont="1" applyFill="1" applyBorder="1" applyAlignment="1">
      <alignment horizontal="center" vertical="center" wrapText="1"/>
    </xf>
    <xf numFmtId="14" fontId="77" fillId="13" borderId="68" xfId="22" applyNumberFormat="1" applyFont="1" applyFill="1" applyBorder="1" applyAlignment="1">
      <alignment horizontal="center" vertical="center" wrapText="1"/>
    </xf>
    <xf numFmtId="0" fontId="76" fillId="14" borderId="27" xfId="22" applyFont="1" applyFill="1" applyBorder="1" applyAlignment="1">
      <alignment horizontal="center" vertical="center"/>
    </xf>
    <xf numFmtId="0" fontId="76" fillId="14" borderId="26" xfId="22" applyFont="1" applyFill="1" applyBorder="1" applyAlignment="1">
      <alignment horizontal="center" vertical="center"/>
    </xf>
    <xf numFmtId="0" fontId="76" fillId="14" borderId="67" xfId="22" applyFont="1" applyFill="1" applyBorder="1" applyAlignment="1">
      <alignment horizontal="center" vertical="center"/>
    </xf>
    <xf numFmtId="49" fontId="77" fillId="15" borderId="67" xfId="22" applyNumberFormat="1" applyFont="1" applyFill="1" applyBorder="1" applyAlignment="1">
      <alignment horizontal="center" vertical="center" wrapText="1"/>
    </xf>
    <xf numFmtId="49" fontId="77" fillId="15" borderId="25" xfId="22" applyNumberFormat="1" applyFont="1" applyFill="1" applyBorder="1" applyAlignment="1">
      <alignment horizontal="center" vertical="center" wrapText="1"/>
    </xf>
    <xf numFmtId="0" fontId="79" fillId="15" borderId="25" xfId="22" applyFont="1" applyFill="1" applyBorder="1" applyAlignment="1">
      <alignment horizontal="left" vertical="center" wrapText="1"/>
    </xf>
    <xf numFmtId="0" fontId="78" fillId="15" borderId="25" xfId="22" applyFont="1" applyFill="1" applyBorder="1" applyAlignment="1">
      <alignment horizontal="center" vertical="center" wrapText="1"/>
    </xf>
    <xf numFmtId="14" fontId="79" fillId="15" borderId="25" xfId="22" applyNumberFormat="1" applyFont="1" applyFill="1" applyBorder="1" applyAlignment="1">
      <alignment horizontal="center" vertical="center" wrapText="1"/>
    </xf>
    <xf numFmtId="14" fontId="79" fillId="15" borderId="68" xfId="22" applyNumberFormat="1" applyFont="1" applyFill="1" applyBorder="1" applyAlignment="1">
      <alignment horizontal="center" vertical="center" wrapText="1"/>
    </xf>
    <xf numFmtId="14" fontId="77" fillId="3" borderId="28" xfId="22" applyNumberFormat="1" applyFont="1" applyFill="1" applyBorder="1" applyAlignment="1">
      <alignment horizontal="center" vertical="center" wrapText="1"/>
    </xf>
    <xf numFmtId="0" fontId="76" fillId="14" borderId="28" xfId="22" applyFont="1" applyFill="1" applyBorder="1" applyAlignment="1">
      <alignment horizontal="center" vertical="center"/>
    </xf>
    <xf numFmtId="0" fontId="76" fillId="14" borderId="74" xfId="22" applyFont="1" applyFill="1" applyBorder="1" applyAlignment="1">
      <alignment horizontal="center" vertical="center"/>
    </xf>
    <xf numFmtId="49" fontId="77" fillId="12" borderId="67" xfId="22" applyNumberFormat="1" applyFont="1" applyFill="1" applyBorder="1" applyAlignment="1">
      <alignment horizontal="center" vertical="center" wrapText="1"/>
    </xf>
    <xf numFmtId="49" fontId="77" fillId="12" borderId="25" xfId="22" applyNumberFormat="1" applyFont="1" applyFill="1" applyBorder="1" applyAlignment="1">
      <alignment horizontal="center" vertical="center" wrapText="1"/>
    </xf>
    <xf numFmtId="0" fontId="77" fillId="12" borderId="25" xfId="22" applyFont="1" applyFill="1" applyBorder="1" applyAlignment="1">
      <alignment horizontal="left" vertical="center" wrapText="1"/>
    </xf>
    <xf numFmtId="0" fontId="73" fillId="12" borderId="25" xfId="22" applyFont="1" applyFill="1" applyBorder="1" applyAlignment="1">
      <alignment horizontal="center" vertical="center" wrapText="1"/>
    </xf>
    <xf numFmtId="14" fontId="79" fillId="12" borderId="25" xfId="22" applyNumberFormat="1" applyFont="1" applyFill="1" applyBorder="1" applyAlignment="1">
      <alignment horizontal="center" vertical="center" wrapText="1"/>
    </xf>
    <xf numFmtId="14" fontId="79" fillId="12" borderId="68" xfId="22" applyNumberFormat="1" applyFont="1" applyFill="1" applyBorder="1" applyAlignment="1">
      <alignment horizontal="center" vertical="center" wrapText="1"/>
    </xf>
    <xf numFmtId="49" fontId="77" fillId="3" borderId="67" xfId="22" applyNumberFormat="1" applyFont="1" applyFill="1" applyBorder="1" applyAlignment="1">
      <alignment horizontal="center" vertical="center" wrapText="1"/>
    </xf>
    <xf numFmtId="49" fontId="77" fillId="3" borderId="25" xfId="22" applyNumberFormat="1" applyFont="1" applyFill="1" applyBorder="1" applyAlignment="1">
      <alignment horizontal="center" vertical="center" wrapText="1"/>
    </xf>
    <xf numFmtId="0" fontId="80" fillId="0" borderId="25" xfId="22" applyFont="1" applyFill="1" applyBorder="1" applyAlignment="1">
      <alignment horizontal="left" vertical="center" wrapText="1"/>
    </xf>
    <xf numFmtId="0" fontId="73" fillId="0" borderId="25" xfId="22" applyFont="1" applyFill="1" applyBorder="1" applyAlignment="1">
      <alignment horizontal="center" vertical="center" wrapText="1"/>
    </xf>
    <xf numFmtId="14" fontId="79" fillId="0" borderId="25" xfId="22" applyNumberFormat="1" applyFont="1" applyFill="1" applyBorder="1" applyAlignment="1">
      <alignment horizontal="center" vertical="center" wrapText="1"/>
    </xf>
    <xf numFmtId="14" fontId="79" fillId="0" borderId="68" xfId="22" applyNumberFormat="1" applyFont="1" applyFill="1" applyBorder="1" applyAlignment="1">
      <alignment horizontal="center" vertical="center" wrapText="1"/>
    </xf>
    <xf numFmtId="49" fontId="77" fillId="9" borderId="67" xfId="22" applyNumberFormat="1" applyFont="1" applyFill="1" applyBorder="1" applyAlignment="1">
      <alignment horizontal="center" vertical="center" wrapText="1"/>
    </xf>
    <xf numFmtId="49" fontId="77" fillId="9" borderId="25" xfId="22" applyNumberFormat="1" applyFont="1" applyFill="1" applyBorder="1" applyAlignment="1">
      <alignment horizontal="center" vertical="center" wrapText="1"/>
    </xf>
    <xf numFmtId="0" fontId="79" fillId="9" borderId="25" xfId="22" applyFont="1" applyFill="1" applyBorder="1" applyAlignment="1">
      <alignment horizontal="center" vertical="center" wrapText="1"/>
    </xf>
    <xf numFmtId="0" fontId="73" fillId="9" borderId="25" xfId="22" applyFont="1" applyFill="1" applyBorder="1" applyAlignment="1">
      <alignment vertical="center" wrapText="1"/>
    </xf>
    <xf numFmtId="14" fontId="79" fillId="9" borderId="25" xfId="22" applyNumberFormat="1" applyFont="1" applyFill="1" applyBorder="1" applyAlignment="1">
      <alignment horizontal="center" vertical="center" wrapText="1"/>
    </xf>
    <xf numFmtId="14" fontId="79" fillId="9" borderId="68" xfId="22" applyNumberFormat="1" applyFont="1" applyFill="1" applyBorder="1" applyAlignment="1">
      <alignment horizontal="center" vertical="center" wrapText="1"/>
    </xf>
    <xf numFmtId="0" fontId="77" fillId="9" borderId="25" xfId="22" applyFont="1" applyFill="1" applyBorder="1" applyAlignment="1">
      <alignment horizontal="left" vertical="center" wrapText="1"/>
    </xf>
    <xf numFmtId="0" fontId="78" fillId="9" borderId="25" xfId="22" applyFont="1" applyFill="1" applyBorder="1" applyAlignment="1">
      <alignment horizontal="center" vertical="center" wrapText="1"/>
    </xf>
    <xf numFmtId="14" fontId="77" fillId="9" borderId="25" xfId="22" applyNumberFormat="1" applyFont="1" applyFill="1" applyBorder="1" applyAlignment="1">
      <alignment horizontal="center" vertical="center" wrapText="1"/>
    </xf>
    <xf numFmtId="14" fontId="77" fillId="9" borderId="68" xfId="22" applyNumberFormat="1" applyFont="1" applyFill="1" applyBorder="1" applyAlignment="1">
      <alignment horizontal="center" vertical="center" wrapText="1"/>
    </xf>
    <xf numFmtId="0" fontId="1" fillId="2" borderId="0" xfId="22" applyFill="1"/>
    <xf numFmtId="14" fontId="77" fillId="3" borderId="2" xfId="22" applyNumberFormat="1" applyFont="1" applyFill="1" applyBorder="1" applyAlignment="1">
      <alignment horizontal="center" vertical="center" wrapText="1"/>
    </xf>
    <xf numFmtId="0" fontId="76" fillId="0" borderId="75" xfId="22" applyFont="1" applyFill="1" applyBorder="1" applyAlignment="1">
      <alignment horizontal="center" vertical="center"/>
    </xf>
    <xf numFmtId="0" fontId="76" fillId="0" borderId="3" xfId="22" applyFont="1" applyFill="1" applyBorder="1" applyAlignment="1">
      <alignment horizontal="center" vertical="center"/>
    </xf>
    <xf numFmtId="0" fontId="76" fillId="0" borderId="76" xfId="22" applyFont="1" applyFill="1" applyBorder="1" applyAlignment="1">
      <alignment horizontal="center" vertical="center"/>
    </xf>
    <xf numFmtId="0" fontId="76" fillId="0" borderId="31" xfId="22" applyFont="1" applyFill="1" applyBorder="1" applyAlignment="1">
      <alignment horizontal="center" vertical="center"/>
    </xf>
    <xf numFmtId="0" fontId="76" fillId="0" borderId="30" xfId="22" applyFont="1" applyFill="1" applyBorder="1" applyAlignment="1">
      <alignment horizontal="center" vertical="center"/>
    </xf>
    <xf numFmtId="0" fontId="76" fillId="2" borderId="75" xfId="22" applyFont="1" applyFill="1" applyBorder="1" applyAlignment="1">
      <alignment horizontal="center" vertical="center"/>
    </xf>
    <xf numFmtId="0" fontId="76" fillId="2" borderId="3" xfId="22" applyFont="1" applyFill="1" applyBorder="1" applyAlignment="1">
      <alignment horizontal="center" vertical="center"/>
    </xf>
    <xf numFmtId="0" fontId="76" fillId="2" borderId="76" xfId="22" applyFont="1" applyFill="1" applyBorder="1" applyAlignment="1">
      <alignment horizontal="center" vertical="center"/>
    </xf>
    <xf numFmtId="0" fontId="76" fillId="2" borderId="31" xfId="22" applyFont="1" applyFill="1" applyBorder="1" applyAlignment="1">
      <alignment horizontal="center" vertical="center"/>
    </xf>
    <xf numFmtId="0" fontId="76" fillId="2" borderId="30" xfId="22" applyFont="1" applyFill="1" applyBorder="1" applyAlignment="1">
      <alignment horizontal="center" vertical="center"/>
    </xf>
    <xf numFmtId="0" fontId="76" fillId="14" borderId="31" xfId="22" applyFont="1" applyFill="1" applyBorder="1" applyAlignment="1">
      <alignment horizontal="center" vertical="center"/>
    </xf>
    <xf numFmtId="0" fontId="76" fillId="14" borderId="3" xfId="22" applyFont="1" applyFill="1" applyBorder="1" applyAlignment="1">
      <alignment horizontal="center" vertical="center"/>
    </xf>
    <xf numFmtId="0" fontId="76" fillId="14" borderId="30" xfId="22" applyFont="1" applyFill="1" applyBorder="1" applyAlignment="1">
      <alignment horizontal="center" vertical="center"/>
    </xf>
    <xf numFmtId="49" fontId="77" fillId="9" borderId="77" xfId="22" applyNumberFormat="1" applyFont="1" applyFill="1" applyBorder="1" applyAlignment="1">
      <alignment horizontal="center" vertical="center" wrapText="1"/>
    </xf>
    <xf numFmtId="49" fontId="77" fillId="9" borderId="78" xfId="22" applyNumberFormat="1" applyFont="1" applyFill="1" applyBorder="1" applyAlignment="1">
      <alignment horizontal="center" vertical="center" wrapText="1"/>
    </xf>
    <xf numFmtId="0" fontId="77" fillId="9" borderId="78" xfId="22" applyFont="1" applyFill="1" applyBorder="1" applyAlignment="1">
      <alignment horizontal="left" vertical="center" wrapText="1"/>
    </xf>
    <xf numFmtId="0" fontId="78" fillId="9" borderId="78" xfId="22" applyFont="1" applyFill="1" applyBorder="1" applyAlignment="1">
      <alignment horizontal="center" vertical="center" wrapText="1"/>
    </xf>
    <xf numFmtId="14" fontId="77" fillId="9" borderId="78" xfId="22" applyNumberFormat="1" applyFont="1" applyFill="1" applyBorder="1" applyAlignment="1">
      <alignment horizontal="center" vertical="center" wrapText="1"/>
    </xf>
    <xf numFmtId="14" fontId="77" fillId="9" borderId="79" xfId="22" applyNumberFormat="1" applyFont="1" applyFill="1" applyBorder="1" applyAlignment="1">
      <alignment horizontal="center" vertical="center" wrapText="1"/>
    </xf>
    <xf numFmtId="14" fontId="77" fillId="3" borderId="80" xfId="22" applyNumberFormat="1" applyFont="1" applyFill="1" applyBorder="1" applyAlignment="1">
      <alignment horizontal="center" vertical="center" wrapText="1"/>
    </xf>
    <xf numFmtId="0" fontId="76" fillId="0" borderId="77" xfId="22" applyFont="1" applyFill="1" applyBorder="1" applyAlignment="1">
      <alignment horizontal="center" vertical="center"/>
    </xf>
    <xf numFmtId="0" fontId="76" fillId="0" borderId="78" xfId="22" applyFont="1" applyFill="1" applyBorder="1" applyAlignment="1">
      <alignment horizontal="center" vertical="center"/>
    </xf>
    <xf numFmtId="0" fontId="76" fillId="0" borderId="79" xfId="22" applyFont="1" applyFill="1" applyBorder="1" applyAlignment="1">
      <alignment horizontal="center" vertical="center"/>
    </xf>
    <xf numFmtId="0" fontId="76" fillId="0" borderId="81" xfId="22" applyFont="1" applyFill="1" applyBorder="1" applyAlignment="1">
      <alignment horizontal="center" vertical="center"/>
    </xf>
    <xf numFmtId="0" fontId="76" fillId="0" borderId="82" xfId="22" applyFont="1" applyFill="1" applyBorder="1" applyAlignment="1">
      <alignment horizontal="center" vertical="center"/>
    </xf>
    <xf numFmtId="0" fontId="76" fillId="2" borderId="77" xfId="22" applyFont="1" applyFill="1" applyBorder="1" applyAlignment="1">
      <alignment horizontal="center" vertical="center"/>
    </xf>
    <xf numFmtId="0" fontId="76" fillId="2" borderId="78" xfId="22" applyFont="1" applyFill="1" applyBorder="1" applyAlignment="1">
      <alignment horizontal="center" vertical="center"/>
    </xf>
    <xf numFmtId="0" fontId="76" fillId="2" borderId="79" xfId="22" applyFont="1" applyFill="1" applyBorder="1" applyAlignment="1">
      <alignment horizontal="center" vertical="center"/>
    </xf>
    <xf numFmtId="0" fontId="76" fillId="2" borderId="81" xfId="22" applyFont="1" applyFill="1" applyBorder="1" applyAlignment="1">
      <alignment horizontal="center" vertical="center"/>
    </xf>
    <xf numFmtId="0" fontId="76" fillId="2" borderId="82" xfId="22" applyFont="1" applyFill="1" applyBorder="1" applyAlignment="1">
      <alignment horizontal="center" vertical="center"/>
    </xf>
    <xf numFmtId="0" fontId="76" fillId="14" borderId="77" xfId="22" applyFont="1" applyFill="1" applyBorder="1" applyAlignment="1">
      <alignment horizontal="center" vertical="center"/>
    </xf>
    <xf numFmtId="0" fontId="76" fillId="14" borderId="78" xfId="22" applyFont="1" applyFill="1" applyBorder="1" applyAlignment="1">
      <alignment horizontal="center" vertical="center"/>
    </xf>
    <xf numFmtId="49" fontId="1" fillId="0" borderId="0" xfId="22" applyNumberFormat="1"/>
    <xf numFmtId="14" fontId="19" fillId="0" borderId="0" xfId="0" applyNumberFormat="1" applyFont="1"/>
    <xf numFmtId="0" fontId="19" fillId="0" borderId="0" xfId="0" applyFont="1"/>
    <xf numFmtId="14" fontId="19" fillId="0" borderId="25" xfId="0" applyNumberFormat="1" applyFont="1" applyBorder="1"/>
    <xf numFmtId="10" fontId="19" fillId="0" borderId="25" xfId="0" applyNumberFormat="1" applyFont="1" applyBorder="1" applyAlignment="1">
      <alignment vertical="center"/>
    </xf>
    <xf numFmtId="10" fontId="19" fillId="16" borderId="26" xfId="0" applyNumberFormat="1" applyFont="1" applyFill="1" applyBorder="1" applyAlignment="1">
      <alignment vertical="center"/>
    </xf>
    <xf numFmtId="0" fontId="19" fillId="16" borderId="27" xfId="0" applyFont="1" applyFill="1" applyBorder="1" applyAlignment="1">
      <alignment vertical="center"/>
    </xf>
    <xf numFmtId="167" fontId="19" fillId="9" borderId="25" xfId="0" applyNumberFormat="1" applyFont="1" applyFill="1" applyBorder="1" applyAlignment="1">
      <alignment vertical="center"/>
    </xf>
    <xf numFmtId="167" fontId="47" fillId="13" borderId="25" xfId="0" applyNumberFormat="1" applyFont="1" applyFill="1" applyBorder="1"/>
    <xf numFmtId="166" fontId="19" fillId="0" borderId="0" xfId="0" applyNumberFormat="1" applyFont="1"/>
    <xf numFmtId="0" fontId="81" fillId="0" borderId="0" xfId="0" applyFont="1"/>
    <xf numFmtId="0" fontId="16" fillId="0" borderId="0" xfId="0" applyFont="1"/>
    <xf numFmtId="14" fontId="15" fillId="5" borderId="25" xfId="2" applyNumberFormat="1" applyFont="1" applyFill="1" applyBorder="1"/>
    <xf numFmtId="14" fontId="15" fillId="0" borderId="0" xfId="2" applyNumberFormat="1" applyFont="1"/>
    <xf numFmtId="0" fontId="15" fillId="0" borderId="0" xfId="2" applyFont="1"/>
    <xf numFmtId="165" fontId="15" fillId="0" borderId="25" xfId="2" applyNumberFormat="1" applyFont="1" applyBorder="1"/>
    <xf numFmtId="2" fontId="15" fillId="0" borderId="25" xfId="2" applyNumberFormat="1" applyFont="1" applyBorder="1"/>
    <xf numFmtId="10" fontId="19" fillId="3" borderId="25" xfId="0" applyNumberFormat="1" applyFont="1" applyFill="1" applyBorder="1"/>
    <xf numFmtId="167" fontId="19" fillId="9" borderId="25" xfId="0" applyNumberFormat="1" applyFont="1" applyFill="1" applyBorder="1"/>
    <xf numFmtId="0" fontId="19" fillId="16" borderId="25" xfId="2" applyFont="1" applyFill="1" applyBorder="1" applyAlignment="1">
      <alignment vertical="center"/>
    </xf>
    <xf numFmtId="174" fontId="15" fillId="0" borderId="0" xfId="2" applyNumberFormat="1" applyFont="1"/>
    <xf numFmtId="167" fontId="47" fillId="7" borderId="25" xfId="2" applyNumberFormat="1" applyFont="1" applyFill="1" applyBorder="1"/>
    <xf numFmtId="167" fontId="15" fillId="0" borderId="0" xfId="2" applyNumberFormat="1" applyFont="1"/>
    <xf numFmtId="173" fontId="20" fillId="0" borderId="10" xfId="2" applyNumberFormat="1" applyFont="1" applyFill="1" applyBorder="1" applyAlignment="1" applyProtection="1">
      <alignment horizontal="center"/>
    </xf>
    <xf numFmtId="173" fontId="68" fillId="0" borderId="25" xfId="2" applyNumberFormat="1" applyFont="1" applyFill="1" applyBorder="1" applyAlignment="1" applyProtection="1">
      <alignment horizontal="center"/>
    </xf>
    <xf numFmtId="167" fontId="15" fillId="0" borderId="25" xfId="2" applyNumberFormat="1" applyFont="1" applyFill="1" applyBorder="1"/>
    <xf numFmtId="14" fontId="15" fillId="0" borderId="25" xfId="2" applyNumberFormat="1" applyFont="1" applyFill="1" applyBorder="1"/>
    <xf numFmtId="14" fontId="19" fillId="0" borderId="25" xfId="0" applyNumberFormat="1" applyFont="1" applyFill="1" applyBorder="1"/>
    <xf numFmtId="165" fontId="19" fillId="0" borderId="25" xfId="0" applyNumberFormat="1" applyFont="1" applyFill="1" applyBorder="1"/>
    <xf numFmtId="0" fontId="19" fillId="16" borderId="25" xfId="2" applyFont="1" applyFill="1" applyBorder="1" applyAlignment="1">
      <alignment vertical="center" wrapText="1"/>
    </xf>
    <xf numFmtId="0" fontId="19" fillId="16" borderId="25" xfId="0" applyFont="1" applyFill="1" applyBorder="1" applyAlignment="1">
      <alignment vertical="center" wrapText="1"/>
    </xf>
    <xf numFmtId="165" fontId="47" fillId="0" borderId="0" xfId="15" applyNumberFormat="1" applyFont="1" applyFill="1" applyAlignment="1">
      <alignment horizontal="center" vertical="center"/>
    </xf>
    <xf numFmtId="14" fontId="47" fillId="0" borderId="0" xfId="15" applyNumberFormat="1" applyFont="1" applyFill="1" applyAlignment="1">
      <alignment horizontal="center" vertical="center"/>
    </xf>
    <xf numFmtId="0" fontId="19" fillId="0" borderId="0" xfId="15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47" fillId="0" borderId="0" xfId="15" applyFont="1" applyAlignment="1">
      <alignment horizontal="center" vertical="center" wrapText="1"/>
    </xf>
    <xf numFmtId="0" fontId="19" fillId="0" borderId="0" xfId="15" applyFont="1" applyFill="1" applyAlignment="1">
      <alignment horizontal="left" vertical="top" wrapText="1"/>
    </xf>
    <xf numFmtId="49" fontId="19" fillId="0" borderId="0" xfId="15" applyNumberFormat="1" applyFont="1" applyAlignment="1">
      <alignment horizontal="left" vertical="center" wrapText="1"/>
    </xf>
    <xf numFmtId="0" fontId="19" fillId="0" borderId="0" xfId="15" applyFont="1" applyFill="1" applyAlignment="1">
      <alignment horizontal="left" vertical="center" wrapText="1"/>
    </xf>
    <xf numFmtId="0" fontId="47" fillId="0" borderId="0" xfId="15" applyFont="1" applyAlignment="1">
      <alignment horizontal="center"/>
    </xf>
    <xf numFmtId="0" fontId="15" fillId="0" borderId="0" xfId="15" applyFont="1" applyAlignment="1">
      <alignment horizontal="center" vertical="center" wrapText="1"/>
    </xf>
    <xf numFmtId="0" fontId="62" fillId="0" borderId="0" xfId="15" applyFont="1" applyAlignment="1">
      <alignment horizontal="center" vertical="center" wrapText="1"/>
    </xf>
    <xf numFmtId="0" fontId="19" fillId="0" borderId="0" xfId="19" applyFont="1" applyAlignment="1">
      <alignment horizontal="left" vertical="center" wrapText="1"/>
    </xf>
    <xf numFmtId="0" fontId="20" fillId="3" borderId="0" xfId="10" applyFont="1" applyFill="1" applyAlignment="1">
      <alignment horizontal="left" vertical="center" wrapText="1"/>
    </xf>
    <xf numFmtId="0" fontId="19" fillId="3" borderId="0" xfId="10" applyFont="1" applyFill="1" applyAlignment="1">
      <alignment horizontal="left" vertical="center" wrapText="1"/>
    </xf>
    <xf numFmtId="0" fontId="63" fillId="0" borderId="0" xfId="19" applyFont="1" applyAlignment="1">
      <alignment horizontal="left" vertical="center" wrapText="1"/>
    </xf>
    <xf numFmtId="0" fontId="47" fillId="0" borderId="0" xfId="19" applyFont="1" applyAlignment="1">
      <alignment horizontal="center"/>
    </xf>
    <xf numFmtId="0" fontId="47" fillId="0" borderId="0" xfId="19" applyFont="1" applyAlignment="1">
      <alignment horizontal="left" vertical="center" wrapText="1"/>
    </xf>
    <xf numFmtId="0" fontId="62" fillId="0" borderId="0" xfId="15" applyFont="1" applyAlignment="1">
      <alignment horizontal="center" vertical="center"/>
    </xf>
    <xf numFmtId="0" fontId="15" fillId="4" borderId="25" xfId="15" applyFont="1" applyFill="1" applyBorder="1" applyAlignment="1">
      <alignment horizontal="center" vertical="center" wrapText="1"/>
    </xf>
    <xf numFmtId="0" fontId="15" fillId="4" borderId="3" xfId="15" applyFont="1" applyFill="1" applyBorder="1" applyAlignment="1">
      <alignment horizontal="center" vertical="center" wrapText="1"/>
    </xf>
    <xf numFmtId="0" fontId="15" fillId="4" borderId="8" xfId="15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wrapText="1"/>
    </xf>
    <xf numFmtId="0" fontId="20" fillId="0" borderId="25" xfId="0" applyNumberFormat="1" applyFont="1" applyFill="1" applyBorder="1" applyAlignment="1" applyProtection="1">
      <alignment horizontal="center" vertical="center"/>
    </xf>
    <xf numFmtId="0" fontId="60" fillId="0" borderId="0" xfId="0" applyNumberFormat="1" applyFont="1" applyFill="1" applyBorder="1" applyAlignment="1" applyProtection="1">
      <alignment horizontal="center" wrapText="1"/>
    </xf>
    <xf numFmtId="0" fontId="47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 vertical="top"/>
    </xf>
    <xf numFmtId="0" fontId="20" fillId="0" borderId="3" xfId="0" applyNumberFormat="1" applyFont="1" applyFill="1" applyBorder="1" applyAlignment="1" applyProtection="1">
      <alignment horizontal="center" vertical="center" wrapText="1"/>
    </xf>
    <xf numFmtId="0" fontId="20" fillId="0" borderId="9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wrapText="1"/>
    </xf>
    <xf numFmtId="0" fontId="75" fillId="12" borderId="62" xfId="22" applyFont="1" applyFill="1" applyBorder="1" applyAlignment="1">
      <alignment horizontal="center" vertical="center"/>
    </xf>
    <xf numFmtId="0" fontId="75" fillId="12" borderId="50" xfId="22" applyFont="1" applyFill="1" applyBorder="1" applyAlignment="1">
      <alignment horizontal="center" vertical="center"/>
    </xf>
    <xf numFmtId="0" fontId="75" fillId="12" borderId="63" xfId="22" applyFont="1" applyFill="1" applyBorder="1" applyAlignment="1">
      <alignment horizontal="center" vertical="center"/>
    </xf>
    <xf numFmtId="49" fontId="72" fillId="10" borderId="44" xfId="22" applyNumberFormat="1" applyFont="1" applyFill="1" applyBorder="1" applyAlignment="1">
      <alignment horizontal="center" vertical="center" wrapText="1"/>
    </xf>
    <xf numFmtId="49" fontId="73" fillId="12" borderId="45" xfId="22" applyNumberFormat="1" applyFont="1" applyFill="1" applyBorder="1" applyAlignment="1">
      <alignment horizontal="center" vertical="center" wrapText="1"/>
    </xf>
    <xf numFmtId="49" fontId="73" fillId="12" borderId="57" xfId="22" applyNumberFormat="1" applyFont="1" applyFill="1" applyBorder="1" applyAlignment="1">
      <alignment horizontal="center" vertical="center" wrapText="1"/>
    </xf>
    <xf numFmtId="49" fontId="73" fillId="12" borderId="64" xfId="22" applyNumberFormat="1" applyFont="1" applyFill="1" applyBorder="1" applyAlignment="1">
      <alignment horizontal="center" vertical="center" wrapText="1"/>
    </xf>
    <xf numFmtId="49" fontId="73" fillId="12" borderId="46" xfId="22" applyNumberFormat="1" applyFont="1" applyFill="1" applyBorder="1" applyAlignment="1">
      <alignment horizontal="center" vertical="center" wrapText="1"/>
    </xf>
    <xf numFmtId="49" fontId="73" fillId="12" borderId="58" xfId="22" applyNumberFormat="1" applyFont="1" applyFill="1" applyBorder="1" applyAlignment="1">
      <alignment horizontal="center" vertical="center" wrapText="1"/>
    </xf>
    <xf numFmtId="0" fontId="73" fillId="12" borderId="47" xfId="22" applyFont="1" applyFill="1" applyBorder="1" applyAlignment="1">
      <alignment horizontal="center" vertical="center" wrapText="1"/>
    </xf>
    <xf numFmtId="0" fontId="73" fillId="12" borderId="59" xfId="22" applyFont="1" applyFill="1" applyBorder="1" applyAlignment="1">
      <alignment horizontal="center" vertical="center" wrapText="1"/>
    </xf>
    <xf numFmtId="0" fontId="73" fillId="12" borderId="65" xfId="22" applyFont="1" applyFill="1" applyBorder="1" applyAlignment="1">
      <alignment horizontal="center" vertical="center" wrapText="1"/>
    </xf>
    <xf numFmtId="0" fontId="73" fillId="12" borderId="48" xfId="22" applyFont="1" applyFill="1" applyBorder="1" applyAlignment="1">
      <alignment horizontal="center" vertical="center" wrapText="1"/>
    </xf>
    <xf numFmtId="0" fontId="73" fillId="12" borderId="60" xfId="22" applyFont="1" applyFill="1" applyBorder="1" applyAlignment="1">
      <alignment horizontal="center" vertical="center" wrapText="1"/>
    </xf>
    <xf numFmtId="0" fontId="73" fillId="12" borderId="49" xfId="22" applyFont="1" applyFill="1" applyBorder="1" applyAlignment="1">
      <alignment horizontal="center" vertical="center" wrapText="1"/>
    </xf>
    <xf numFmtId="0" fontId="73" fillId="12" borderId="61" xfId="22" applyFont="1" applyFill="1" applyBorder="1" applyAlignment="1">
      <alignment horizontal="center" vertical="center" wrapText="1"/>
    </xf>
    <xf numFmtId="0" fontId="73" fillId="12" borderId="66" xfId="22" applyFont="1" applyFill="1" applyBorder="1" applyAlignment="1">
      <alignment horizontal="center" vertical="center" wrapText="1"/>
    </xf>
    <xf numFmtId="0" fontId="73" fillId="12" borderId="50" xfId="22" applyFont="1" applyFill="1" applyBorder="1" applyAlignment="1">
      <alignment horizontal="center" vertical="center" wrapText="1"/>
    </xf>
    <xf numFmtId="0" fontId="73" fillId="12" borderId="28" xfId="22" applyFont="1" applyFill="1" applyBorder="1" applyAlignment="1">
      <alignment horizontal="center" vertical="center" wrapText="1"/>
    </xf>
    <xf numFmtId="0" fontId="74" fillId="12" borderId="51" xfId="22" applyFont="1" applyFill="1" applyBorder="1" applyAlignment="1">
      <alignment horizontal="center" vertical="center"/>
    </xf>
    <xf numFmtId="0" fontId="74" fillId="12" borderId="52" xfId="22" applyFont="1" applyFill="1" applyBorder="1" applyAlignment="1">
      <alignment horizontal="center" vertical="center"/>
    </xf>
    <xf numFmtId="0" fontId="74" fillId="12" borderId="53" xfId="22" applyFont="1" applyFill="1" applyBorder="1" applyAlignment="1">
      <alignment horizontal="center" vertical="center"/>
    </xf>
    <xf numFmtId="0" fontId="75" fillId="12" borderId="54" xfId="22" applyFont="1" applyFill="1" applyBorder="1" applyAlignment="1">
      <alignment horizontal="center" vertical="center"/>
    </xf>
    <xf numFmtId="0" fontId="75" fillId="12" borderId="55" xfId="22" applyFont="1" applyFill="1" applyBorder="1" applyAlignment="1">
      <alignment horizontal="center" vertical="center"/>
    </xf>
    <xf numFmtId="0" fontId="75" fillId="12" borderId="56" xfId="22" applyFont="1" applyFill="1" applyBorder="1" applyAlignment="1">
      <alignment horizontal="center" vertical="center"/>
    </xf>
    <xf numFmtId="0" fontId="75" fillId="12" borderId="1" xfId="22" applyFont="1" applyFill="1" applyBorder="1" applyAlignment="1">
      <alignment horizontal="center" vertical="center"/>
    </xf>
    <xf numFmtId="0" fontId="15" fillId="0" borderId="0" xfId="10" applyFont="1" applyBorder="1" applyAlignment="1">
      <alignment horizontal="center" vertical="center" textRotation="90"/>
    </xf>
    <xf numFmtId="0" fontId="15" fillId="4" borderId="10" xfId="0" applyFont="1" applyFill="1" applyBorder="1" applyAlignment="1">
      <alignment horizontal="center" vertical="center" wrapText="1"/>
    </xf>
    <xf numFmtId="0" fontId="20" fillId="0" borderId="3" xfId="2" applyNumberFormat="1" applyFont="1" applyFill="1" applyBorder="1" applyAlignment="1" applyProtection="1">
      <alignment horizontal="center" vertical="center" wrapText="1"/>
    </xf>
    <xf numFmtId="0" fontId="20" fillId="0" borderId="9" xfId="2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/>
    </xf>
    <xf numFmtId="0" fontId="17" fillId="0" borderId="0" xfId="3" applyNumberFormat="1" applyFont="1" applyFill="1" applyBorder="1" applyAlignment="1" applyProtection="1">
      <alignment horizontal="center" wrapText="1"/>
    </xf>
    <xf numFmtId="0" fontId="18" fillId="0" borderId="0" xfId="3" applyNumberFormat="1" applyFont="1" applyFill="1" applyBorder="1" applyAlignment="1" applyProtection="1">
      <alignment horizontal="center" vertical="top"/>
    </xf>
    <xf numFmtId="0" fontId="20" fillId="0" borderId="10" xfId="2" applyNumberFormat="1" applyFont="1" applyFill="1" applyBorder="1" applyAlignment="1" applyProtection="1">
      <alignment horizontal="center" vertical="center" wrapText="1"/>
    </xf>
    <xf numFmtId="0" fontId="20" fillId="0" borderId="10" xfId="2" applyNumberFormat="1" applyFont="1" applyFill="1" applyBorder="1" applyAlignment="1" applyProtection="1">
      <alignment horizontal="center" vertical="center"/>
    </xf>
    <xf numFmtId="0" fontId="20" fillId="0" borderId="10" xfId="2" applyNumberFormat="1" applyFont="1" applyFill="1" applyBorder="1" applyAlignment="1" applyProtection="1">
      <alignment horizontal="center" wrapText="1"/>
    </xf>
    <xf numFmtId="0" fontId="20" fillId="0" borderId="8" xfId="2" applyNumberFormat="1" applyFont="1" applyFill="1" applyBorder="1" applyAlignment="1" applyProtection="1">
      <alignment horizontal="center" vertical="center" wrapText="1"/>
    </xf>
    <xf numFmtId="0" fontId="20" fillId="0" borderId="4" xfId="2" applyNumberFormat="1" applyFont="1" applyFill="1" applyBorder="1" applyAlignment="1" applyProtection="1">
      <alignment horizontal="center" vertical="center" wrapText="1"/>
    </xf>
    <xf numFmtId="0" fontId="20" fillId="0" borderId="5" xfId="2" applyNumberFormat="1" applyFont="1" applyFill="1" applyBorder="1" applyAlignment="1" applyProtection="1">
      <alignment horizontal="center" vertical="center" wrapText="1"/>
    </xf>
    <xf numFmtId="0" fontId="20" fillId="0" borderId="6" xfId="2" applyNumberFormat="1" applyFont="1" applyFill="1" applyBorder="1" applyAlignment="1" applyProtection="1">
      <alignment horizontal="center" vertical="center" wrapText="1"/>
    </xf>
    <xf numFmtId="0" fontId="65" fillId="0" borderId="25" xfId="21" applyBorder="1" applyAlignment="1">
      <alignment horizontal="center" vertical="center" wrapText="1"/>
    </xf>
    <xf numFmtId="0" fontId="67" fillId="11" borderId="42" xfId="21" applyFont="1" applyFill="1" applyBorder="1" applyAlignment="1">
      <alignment horizontal="left" vertical="top" wrapText="1"/>
    </xf>
    <xf numFmtId="0" fontId="66" fillId="0" borderId="0" xfId="21" applyFont="1"/>
    <xf numFmtId="0" fontId="65" fillId="0" borderId="0" xfId="21"/>
    <xf numFmtId="0" fontId="19" fillId="0" borderId="25" xfId="2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left" wrapText="1"/>
    </xf>
    <xf numFmtId="0" fontId="19" fillId="16" borderId="25" xfId="0" applyFont="1" applyFill="1" applyBorder="1" applyAlignment="1">
      <alignment horizontal="left" vertical="center"/>
    </xf>
    <xf numFmtId="0" fontId="19" fillId="0" borderId="26" xfId="2" applyFont="1" applyFill="1" applyBorder="1" applyAlignment="1">
      <alignment horizontal="center" vertical="center" wrapText="1"/>
    </xf>
    <xf numFmtId="0" fontId="19" fillId="0" borderId="28" xfId="2" applyFont="1" applyFill="1" applyBorder="1" applyAlignment="1">
      <alignment horizontal="center" vertical="center" wrapText="1"/>
    </xf>
    <xf numFmtId="0" fontId="19" fillId="0" borderId="27" xfId="2" applyFont="1" applyFill="1" applyBorder="1" applyAlignment="1">
      <alignment horizontal="center" vertical="center" wrapText="1"/>
    </xf>
    <xf numFmtId="0" fontId="19" fillId="0" borderId="26" xfId="2" applyFont="1" applyBorder="1" applyAlignment="1">
      <alignment horizontal="center"/>
    </xf>
    <xf numFmtId="0" fontId="19" fillId="0" borderId="28" xfId="2" applyFont="1" applyBorder="1" applyAlignment="1">
      <alignment horizontal="center"/>
    </xf>
    <xf numFmtId="0" fontId="19" fillId="0" borderId="27" xfId="2" applyFont="1" applyBorder="1" applyAlignment="1">
      <alignment horizontal="center"/>
    </xf>
    <xf numFmtId="0" fontId="19" fillId="16" borderId="21" xfId="2" applyFont="1" applyFill="1" applyBorder="1" applyAlignment="1">
      <alignment horizontal="left" vertical="top"/>
    </xf>
    <xf numFmtId="0" fontId="19" fillId="16" borderId="1" xfId="2" applyFont="1" applyFill="1" applyBorder="1" applyAlignment="1">
      <alignment horizontal="left" vertical="top"/>
    </xf>
    <xf numFmtId="0" fontId="15" fillId="0" borderId="25" xfId="2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5" fillId="0" borderId="2" xfId="2" applyNumberFormat="1" applyFont="1" applyFill="1" applyBorder="1" applyAlignment="1" applyProtection="1">
      <alignment horizontal="center" vertical="top"/>
    </xf>
    <xf numFmtId="0" fontId="4" fillId="0" borderId="1" xfId="2" applyNumberFormat="1" applyFont="1" applyFill="1" applyBorder="1" applyAlignment="1" applyProtection="1">
      <alignment horizontal="right" vertical="top" wrapText="1"/>
    </xf>
    <xf numFmtId="49" fontId="4" fillId="0" borderId="0" xfId="2" applyNumberFormat="1" applyFont="1" applyFill="1" applyBorder="1" applyAlignment="1" applyProtection="1">
      <alignment horizontal="left" vertical="top" wrapText="1"/>
    </xf>
    <xf numFmtId="0" fontId="4" fillId="0" borderId="1" xfId="2" applyNumberFormat="1" applyFont="1" applyFill="1" applyBorder="1" applyAlignment="1" applyProtection="1">
      <alignment horizontal="left" vertical="top" wrapText="1"/>
    </xf>
    <xf numFmtId="0" fontId="12" fillId="0" borderId="4" xfId="2" applyNumberFormat="1" applyFont="1" applyFill="1" applyBorder="1" applyAlignment="1" applyProtection="1">
      <alignment horizontal="right"/>
    </xf>
    <xf numFmtId="0" fontId="12" fillId="0" borderId="6" xfId="2" applyNumberFormat="1" applyFont="1" applyFill="1" applyBorder="1" applyAlignment="1" applyProtection="1">
      <alignment horizontal="right"/>
    </xf>
    <xf numFmtId="0" fontId="3" fillId="0" borderId="4" xfId="2" applyNumberFormat="1" applyFont="1" applyFill="1" applyBorder="1" applyAlignment="1" applyProtection="1">
      <alignment horizontal="right" indent="1"/>
    </xf>
    <xf numFmtId="0" fontId="3" fillId="0" borderId="6" xfId="2" applyNumberFormat="1" applyFont="1" applyFill="1" applyBorder="1" applyAlignment="1" applyProtection="1">
      <alignment horizontal="right" indent="1"/>
    </xf>
    <xf numFmtId="0" fontId="3" fillId="0" borderId="10" xfId="2" applyNumberFormat="1" applyFont="1" applyFill="1" applyBorder="1" applyAlignment="1" applyProtection="1">
      <alignment horizontal="right" inden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6" fillId="10" borderId="4" xfId="2" applyNumberFormat="1" applyFont="1" applyFill="1" applyBorder="1" applyAlignment="1" applyProtection="1">
      <alignment horizontal="right" vertical="top" wrapText="1"/>
    </xf>
    <xf numFmtId="0" fontId="6" fillId="10" borderId="6" xfId="2" applyNumberFormat="1" applyFont="1" applyFill="1" applyBorder="1" applyAlignment="1" applyProtection="1">
      <alignment horizontal="right" vertical="top" wrapText="1"/>
    </xf>
    <xf numFmtId="0" fontId="6" fillId="0" borderId="4" xfId="2" applyNumberFormat="1" applyFont="1" applyFill="1" applyBorder="1" applyAlignment="1" applyProtection="1">
      <alignment horizontal="right" vertical="top" wrapText="1"/>
    </xf>
    <xf numFmtId="0" fontId="6" fillId="0" borderId="6" xfId="2" applyNumberFormat="1" applyFont="1" applyFill="1" applyBorder="1" applyAlignment="1" applyProtection="1">
      <alignment horizontal="right" vertical="top" wrapText="1"/>
    </xf>
    <xf numFmtId="0" fontId="10" fillId="0" borderId="4" xfId="2" applyNumberFormat="1" applyFont="1" applyFill="1" applyBorder="1" applyAlignment="1" applyProtection="1">
      <alignment horizontal="left" vertical="center" wrapText="1"/>
    </xf>
    <xf numFmtId="0" fontId="10" fillId="0" borderId="5" xfId="2" applyNumberFormat="1" applyFont="1" applyFill="1" applyBorder="1" applyAlignment="1" applyProtection="1">
      <alignment horizontal="left" vertical="center" wrapText="1"/>
    </xf>
    <xf numFmtId="0" fontId="10" fillId="0" borderId="6" xfId="2" applyNumberFormat="1" applyFont="1" applyFill="1" applyBorder="1" applyAlignment="1" applyProtection="1">
      <alignment horizontal="left" vertical="center" wrapText="1"/>
    </xf>
    <xf numFmtId="0" fontId="11" fillId="0" borderId="4" xfId="2" applyNumberFormat="1" applyFont="1" applyFill="1" applyBorder="1" applyAlignment="1" applyProtection="1">
      <alignment horizontal="right" vertical="top" wrapText="1"/>
    </xf>
    <xf numFmtId="0" fontId="11" fillId="0" borderId="6" xfId="2" applyNumberFormat="1" applyFont="1" applyFill="1" applyBorder="1" applyAlignment="1" applyProtection="1">
      <alignment horizontal="right" vertical="top" wrapText="1"/>
    </xf>
    <xf numFmtId="0" fontId="3" fillId="0" borderId="3" xfId="2" applyNumberFormat="1" applyFont="1" applyFill="1" applyBorder="1" applyAlignment="1" applyProtection="1">
      <alignment horizontal="center" vertical="center" wrapText="1"/>
    </xf>
    <xf numFmtId="0" fontId="3" fillId="0" borderId="9" xfId="2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wrapText="1"/>
    </xf>
    <xf numFmtId="0" fontId="3" fillId="0" borderId="8" xfId="2" applyNumberFormat="1" applyFont="1" applyFill="1" applyBorder="1" applyAlignment="1" applyProtection="1">
      <alignment horizontal="center" vertical="center" wrapText="1"/>
    </xf>
    <xf numFmtId="0" fontId="3" fillId="0" borderId="4" xfId="2" applyNumberFormat="1" applyFont="1" applyFill="1" applyBorder="1" applyAlignment="1" applyProtection="1">
      <alignment horizontal="center" vertical="center" wrapText="1"/>
    </xf>
    <xf numFmtId="0" fontId="3" fillId="0" borderId="5" xfId="2" applyNumberFormat="1" applyFont="1" applyFill="1" applyBorder="1" applyAlignment="1" applyProtection="1">
      <alignment horizontal="center" vertical="center" wrapText="1"/>
    </xf>
    <xf numFmtId="0" fontId="3" fillId="0" borderId="6" xfId="2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horizontal="center" wrapText="1"/>
    </xf>
    <xf numFmtId="0" fontId="4" fillId="0" borderId="1" xfId="2" applyNumberFormat="1" applyFont="1" applyFill="1" applyBorder="1" applyAlignment="1" applyProtection="1">
      <alignment horizontal="left" wrapText="1"/>
    </xf>
    <xf numFmtId="0" fontId="5" fillId="0" borderId="2" xfId="2" applyNumberFormat="1" applyFont="1" applyFill="1" applyBorder="1" applyAlignment="1" applyProtection="1">
      <alignment horizontal="center"/>
    </xf>
    <xf numFmtId="0" fontId="4" fillId="0" borderId="0" xfId="2" applyNumberFormat="1" applyFont="1" applyFill="1" applyBorder="1" applyAlignment="1" applyProtection="1">
      <alignment horizontal="center"/>
    </xf>
    <xf numFmtId="0" fontId="8" fillId="0" borderId="0" xfId="2" applyNumberFormat="1" applyFont="1" applyFill="1" applyBorder="1" applyAlignment="1" applyProtection="1">
      <alignment horizontal="center"/>
    </xf>
    <xf numFmtId="0" fontId="5" fillId="0" borderId="21" xfId="4" applyNumberFormat="1" applyFont="1" applyBorder="1" applyAlignment="1">
      <alignment horizontal="center" wrapText="1"/>
    </xf>
    <xf numFmtId="0" fontId="24" fillId="0" borderId="21" xfId="4" applyNumberFormat="1" applyFont="1" applyBorder="1" applyAlignment="1">
      <alignment horizontal="center" wrapText="1"/>
    </xf>
    <xf numFmtId="0" fontId="24" fillId="0" borderId="0" xfId="4" applyNumberFormat="1" applyFont="1" applyAlignment="1">
      <alignment wrapText="1"/>
    </xf>
    <xf numFmtId="0" fontId="24" fillId="0" borderId="0" xfId="4" applyNumberFormat="1" applyFont="1" applyAlignment="1">
      <alignment horizontal="left" vertical="top" wrapText="1"/>
    </xf>
    <xf numFmtId="0" fontId="24" fillId="0" borderId="0" xfId="4" applyNumberFormat="1" applyFont="1" applyAlignment="1">
      <alignment vertical="top" wrapText="1"/>
    </xf>
    <xf numFmtId="0" fontId="24" fillId="0" borderId="0" xfId="4" applyNumberFormat="1" applyFont="1" applyAlignment="1">
      <alignment horizontal="right" vertical="top" wrapText="1"/>
    </xf>
    <xf numFmtId="49" fontId="24" fillId="0" borderId="0" xfId="4" applyNumberFormat="1" applyFont="1" applyAlignment="1">
      <alignment horizontal="right" vertical="top" wrapText="1"/>
    </xf>
    <xf numFmtId="0" fontId="24" fillId="0" borderId="23" xfId="4" applyNumberFormat="1" applyFont="1" applyBorder="1" applyAlignment="1">
      <alignment horizontal="left" vertical="top" wrapText="1"/>
    </xf>
    <xf numFmtId="0" fontId="24" fillId="0" borderId="24" xfId="4" applyNumberFormat="1" applyFont="1" applyBorder="1" applyAlignment="1">
      <alignment horizontal="left" vertical="top" wrapText="1"/>
    </xf>
    <xf numFmtId="0" fontId="24" fillId="0" borderId="1" xfId="4" applyNumberFormat="1" applyFont="1" applyBorder="1" applyAlignment="1">
      <alignment horizontal="left" vertical="top" wrapText="1"/>
    </xf>
    <xf numFmtId="0" fontId="28" fillId="0" borderId="26" xfId="4" applyNumberFormat="1" applyFont="1" applyBorder="1" applyAlignment="1">
      <alignment horizontal="left" vertical="top" wrapText="1"/>
    </xf>
    <xf numFmtId="0" fontId="28" fillId="0" borderId="27" xfId="4" applyNumberFormat="1" applyFont="1" applyBorder="1" applyAlignment="1">
      <alignment horizontal="left" vertical="top" wrapText="1"/>
    </xf>
    <xf numFmtId="0" fontId="28" fillId="0" borderId="28" xfId="4" applyNumberFormat="1" applyFont="1" applyBorder="1" applyAlignment="1">
      <alignment horizontal="left" vertical="top" wrapText="1"/>
    </xf>
    <xf numFmtId="0" fontId="24" fillId="0" borderId="7" xfId="4" applyNumberFormat="1" applyFont="1" applyBorder="1" applyAlignment="1">
      <alignment horizontal="left" vertical="top" wrapText="1"/>
    </xf>
    <xf numFmtId="0" fontId="24" fillId="0" borderId="22" xfId="4" applyNumberFormat="1" applyFont="1" applyBorder="1" applyAlignment="1">
      <alignment horizontal="left" vertical="top" wrapText="1"/>
    </xf>
    <xf numFmtId="0" fontId="24" fillId="0" borderId="0" xfId="4" applyNumberFormat="1" applyFont="1" applyBorder="1" applyAlignment="1">
      <alignment horizontal="left" vertical="top" wrapText="1"/>
    </xf>
    <xf numFmtId="0" fontId="24" fillId="0" borderId="8" xfId="4" applyNumberFormat="1" applyFont="1" applyBorder="1" applyAlignment="1">
      <alignment horizontal="left" vertical="top" wrapText="1"/>
    </xf>
    <xf numFmtId="0" fontId="24" fillId="0" borderId="8" xfId="4" applyNumberFormat="1" applyFont="1" applyBorder="1" applyAlignment="1">
      <alignment horizontal="right" vertical="top" wrapText="1"/>
    </xf>
    <xf numFmtId="0" fontId="28" fillId="0" borderId="7" xfId="4" applyNumberFormat="1" applyFont="1" applyBorder="1" applyAlignment="1">
      <alignment horizontal="left" vertical="top" wrapText="1"/>
    </xf>
    <xf numFmtId="0" fontId="28" fillId="0" borderId="22" xfId="4" applyNumberFormat="1" applyFont="1" applyBorder="1" applyAlignment="1">
      <alignment horizontal="left" vertical="top" wrapText="1"/>
    </xf>
    <xf numFmtId="0" fontId="28" fillId="0" borderId="0" xfId="4" applyNumberFormat="1" applyFont="1" applyBorder="1" applyAlignment="1">
      <alignment horizontal="left" vertical="top" wrapText="1"/>
    </xf>
    <xf numFmtId="49" fontId="28" fillId="0" borderId="8" xfId="4" applyNumberFormat="1" applyFont="1" applyBorder="1" applyAlignment="1">
      <alignment horizontal="right" vertical="top" wrapText="1"/>
    </xf>
    <xf numFmtId="0" fontId="28" fillId="0" borderId="19" xfId="4" applyNumberFormat="1" applyFont="1" applyBorder="1" applyAlignment="1">
      <alignment horizontal="left" vertical="top" wrapText="1"/>
    </xf>
    <xf numFmtId="0" fontId="28" fillId="0" borderId="20" xfId="4" applyNumberFormat="1" applyFont="1" applyBorder="1" applyAlignment="1">
      <alignment horizontal="left" vertical="top" wrapText="1"/>
    </xf>
    <xf numFmtId="0" fontId="24" fillId="0" borderId="19" xfId="4" applyNumberFormat="1" applyFont="1" applyBorder="1" applyAlignment="1">
      <alignment horizontal="left" vertical="top" wrapText="1"/>
    </xf>
    <xf numFmtId="0" fontId="24" fillId="0" borderId="21" xfId="4" applyNumberFormat="1" applyFont="1" applyBorder="1" applyAlignment="1">
      <alignment horizontal="left" vertical="top" wrapText="1"/>
    </xf>
    <xf numFmtId="0" fontId="24" fillId="0" borderId="20" xfId="4" applyNumberFormat="1" applyFont="1" applyBorder="1" applyAlignment="1">
      <alignment horizontal="left" vertical="top" wrapText="1"/>
    </xf>
    <xf numFmtId="0" fontId="28" fillId="0" borderId="0" xfId="4" applyNumberFormat="1" applyFont="1" applyAlignment="1">
      <alignment horizontal="left" vertical="top" wrapText="1"/>
    </xf>
    <xf numFmtId="0" fontId="30" fillId="0" borderId="12" xfId="4" applyNumberFormat="1" applyFont="1" applyBorder="1" applyAlignment="1">
      <alignment horizontal="center" vertical="top" wrapText="1"/>
    </xf>
    <xf numFmtId="0" fontId="30" fillId="0" borderId="13" xfId="4" applyNumberFormat="1" applyFont="1" applyBorder="1" applyAlignment="1">
      <alignment horizontal="center" vertical="top" wrapText="1"/>
    </xf>
    <xf numFmtId="0" fontId="30" fillId="0" borderId="14" xfId="4" applyNumberFormat="1" applyFont="1" applyBorder="1" applyAlignment="1">
      <alignment horizontal="center" vertical="top" wrapText="1"/>
    </xf>
    <xf numFmtId="0" fontId="24" fillId="0" borderId="15" xfId="4" applyNumberFormat="1" applyFont="1" applyBorder="1" applyAlignment="1">
      <alignment horizontal="center" wrapText="1"/>
    </xf>
    <xf numFmtId="0" fontId="24" fillId="0" borderId="16" xfId="4" applyNumberFormat="1" applyFont="1" applyBorder="1" applyAlignment="1">
      <alignment horizontal="center" wrapText="1"/>
    </xf>
    <xf numFmtId="0" fontId="24" fillId="0" borderId="17" xfId="4" applyNumberFormat="1" applyFont="1" applyBorder="1" applyAlignment="1">
      <alignment horizontal="center" wrapText="1"/>
    </xf>
    <xf numFmtId="0" fontId="25" fillId="0" borderId="0" xfId="4" applyNumberFormat="1" applyFont="1" applyAlignment="1">
      <alignment horizontal="left" vertical="top" wrapText="1"/>
    </xf>
    <xf numFmtId="0" fontId="26" fillId="0" borderId="0" xfId="4" applyNumberFormat="1" applyFont="1" applyBorder="1" applyAlignment="1">
      <alignment horizontal="right" vertical="top" wrapText="1"/>
    </xf>
    <xf numFmtId="0" fontId="28" fillId="0" borderId="0" xfId="4" applyNumberFormat="1" applyFont="1" applyBorder="1" applyAlignment="1">
      <alignment horizontal="center" vertical="top" wrapText="1"/>
    </xf>
    <xf numFmtId="0" fontId="24" fillId="0" borderId="0" xfId="4" applyNumberFormat="1" applyBorder="1" applyAlignment="1">
      <alignment horizontal="center" vertical="center"/>
    </xf>
    <xf numFmtId="0" fontId="24" fillId="0" borderId="0" xfId="4" applyNumberFormat="1" applyBorder="1" applyAlignment="1">
      <alignment horizontal="left" vertical="top" wrapText="1"/>
    </xf>
    <xf numFmtId="0" fontId="24" fillId="0" borderId="0" xfId="5" applyNumberFormat="1" applyAlignment="1">
      <alignment horizontal="left" vertical="top" wrapText="1"/>
    </xf>
    <xf numFmtId="0" fontId="24" fillId="0" borderId="0" xfId="5" applyAlignment="1">
      <alignment horizontal="left" vertical="top"/>
    </xf>
    <xf numFmtId="0" fontId="24" fillId="0" borderId="29" xfId="5" applyNumberFormat="1" applyBorder="1" applyAlignment="1">
      <alignment horizontal="left" vertical="top" wrapText="1"/>
    </xf>
    <xf numFmtId="0" fontId="24" fillId="0" borderId="29" xfId="5" applyNumberFormat="1" applyFont="1" applyBorder="1" applyAlignment="1">
      <alignment horizontal="left" vertical="top" wrapText="1"/>
    </xf>
    <xf numFmtId="49" fontId="28" fillId="0" borderId="26" xfId="5" applyNumberFormat="1" applyFont="1" applyBorder="1" applyAlignment="1">
      <alignment horizontal="left" vertical="top" wrapText="1"/>
    </xf>
    <xf numFmtId="49" fontId="28" fillId="0" borderId="28" xfId="5" applyNumberFormat="1" applyFont="1" applyBorder="1" applyAlignment="1">
      <alignment horizontal="left" vertical="top" wrapText="1"/>
    </xf>
    <xf numFmtId="49" fontId="28" fillId="0" borderId="27" xfId="5" applyNumberFormat="1" applyFont="1" applyBorder="1" applyAlignment="1">
      <alignment horizontal="left" vertical="top" wrapText="1"/>
    </xf>
    <xf numFmtId="0" fontId="24" fillId="0" borderId="0" xfId="5" applyNumberFormat="1" applyFont="1" applyAlignment="1">
      <alignment horizontal="left" vertical="top" wrapText="1"/>
    </xf>
    <xf numFmtId="0" fontId="24" fillId="0" borderId="0" xfId="5" applyNumberFormat="1" applyBorder="1" applyAlignment="1">
      <alignment horizontal="left" vertical="top" wrapText="1"/>
    </xf>
    <xf numFmtId="0" fontId="24" fillId="0" borderId="0" xfId="5" applyAlignment="1">
      <alignment horizontal="left" vertical="top" wrapText="1"/>
    </xf>
    <xf numFmtId="0" fontId="32" fillId="0" borderId="0" xfId="5" applyNumberFormat="1" applyFont="1" applyBorder="1" applyAlignment="1">
      <alignment horizontal="left" vertical="top" wrapText="1"/>
    </xf>
    <xf numFmtId="0" fontId="24" fillId="0" borderId="0" xfId="5" applyNumberFormat="1" applyFont="1" applyBorder="1" applyAlignment="1">
      <alignment horizontal="left" vertical="top" wrapText="1"/>
    </xf>
    <xf numFmtId="0" fontId="25" fillId="0" borderId="0" xfId="5" applyNumberFormat="1" applyFont="1" applyAlignment="1">
      <alignment vertical="top" wrapText="1"/>
    </xf>
    <xf numFmtId="0" fontId="26" fillId="0" borderId="0" xfId="5" applyNumberFormat="1" applyFont="1" applyBorder="1" applyAlignment="1">
      <alignment horizontal="right" vertical="top" wrapText="1"/>
    </xf>
    <xf numFmtId="0" fontId="28" fillId="0" borderId="0" xfId="5" applyNumberFormat="1" applyFont="1" applyBorder="1" applyAlignment="1">
      <alignment horizontal="center" vertical="top" wrapText="1"/>
    </xf>
    <xf numFmtId="0" fontId="31" fillId="0" borderId="0" xfId="5" applyNumberFormat="1" applyFont="1" applyBorder="1" applyAlignment="1">
      <alignment horizontal="center" vertical="center"/>
    </xf>
    <xf numFmtId="0" fontId="31" fillId="0" borderId="0" xfId="5" applyNumberFormat="1" applyFont="1" applyBorder="1" applyAlignment="1">
      <alignment horizontal="left" vertical="top" wrapText="1"/>
    </xf>
    <xf numFmtId="49" fontId="4" fillId="0" borderId="1" xfId="6" applyNumberFormat="1" applyFont="1" applyFill="1" applyBorder="1" applyAlignment="1" applyProtection="1">
      <alignment vertical="top" wrapText="1"/>
    </xf>
    <xf numFmtId="49" fontId="4" fillId="0" borderId="1" xfId="6" applyNumberFormat="1" applyFont="1" applyFill="1" applyBorder="1" applyAlignment="1" applyProtection="1">
      <alignment horizontal="right" vertical="top" wrapText="1"/>
    </xf>
    <xf numFmtId="0" fontId="5" fillId="0" borderId="2" xfId="6" applyNumberFormat="1" applyFont="1" applyFill="1" applyBorder="1" applyAlignment="1" applyProtection="1">
      <alignment horizontal="center" vertical="top"/>
    </xf>
    <xf numFmtId="49" fontId="3" fillId="0" borderId="0" xfId="6" applyNumberFormat="1" applyFont="1" applyFill="1" applyBorder="1" applyAlignment="1" applyProtection="1">
      <alignment vertical="top" wrapText="1"/>
    </xf>
    <xf numFmtId="49" fontId="11" fillId="0" borderId="0" xfId="6" applyNumberFormat="1" applyFont="1" applyFill="1" applyBorder="1" applyAlignment="1" applyProtection="1">
      <alignment vertical="top" wrapText="1"/>
    </xf>
    <xf numFmtId="0" fontId="11" fillId="0" borderId="2" xfId="6" applyNumberFormat="1" applyFont="1" applyFill="1" applyBorder="1" applyAlignment="1" applyProtection="1">
      <alignment horizontal="left" vertical="top" wrapText="1"/>
    </xf>
    <xf numFmtId="49" fontId="11" fillId="0" borderId="2" xfId="6" applyNumberFormat="1" applyFont="1" applyFill="1" applyBorder="1" applyAlignment="1" applyProtection="1">
      <alignment horizontal="left" vertical="top" wrapText="1"/>
    </xf>
    <xf numFmtId="49" fontId="3" fillId="0" borderId="26" xfId="6" applyNumberFormat="1" applyFont="1" applyFill="1" applyBorder="1" applyAlignment="1" applyProtection="1">
      <alignment horizontal="left" vertical="center" wrapText="1"/>
    </xf>
    <xf numFmtId="49" fontId="3" fillId="0" borderId="28" xfId="6" applyNumberFormat="1" applyFont="1" applyFill="1" applyBorder="1" applyAlignment="1" applyProtection="1">
      <alignment horizontal="left" vertical="center" wrapText="1"/>
    </xf>
    <xf numFmtId="49" fontId="3" fillId="0" borderId="27" xfId="6" applyNumberFormat="1" applyFont="1" applyFill="1" applyBorder="1" applyAlignment="1" applyProtection="1">
      <alignment horizontal="left" vertical="center" wrapText="1"/>
    </xf>
    <xf numFmtId="49" fontId="3" fillId="0" borderId="0" xfId="6" applyNumberFormat="1" applyFont="1" applyFill="1" applyBorder="1" applyAlignment="1" applyProtection="1">
      <alignment horizontal="left" vertical="top" wrapText="1"/>
    </xf>
    <xf numFmtId="49" fontId="3" fillId="0" borderId="22" xfId="6" applyNumberFormat="1" applyFont="1" applyFill="1" applyBorder="1" applyAlignment="1" applyProtection="1">
      <alignment horizontal="left" vertical="top" wrapText="1"/>
    </xf>
    <xf numFmtId="49" fontId="4" fillId="0" borderId="0" xfId="6" applyNumberFormat="1" applyFont="1" applyFill="1" applyBorder="1" applyAlignment="1" applyProtection="1">
      <alignment horizontal="left" vertical="top" wrapText="1"/>
    </xf>
    <xf numFmtId="49" fontId="11" fillId="0" borderId="26" xfId="6" applyNumberFormat="1" applyFont="1" applyFill="1" applyBorder="1" applyAlignment="1" applyProtection="1">
      <alignment horizontal="left" vertical="center" wrapText="1"/>
    </xf>
    <xf numFmtId="49" fontId="11" fillId="0" borderId="28" xfId="6" applyNumberFormat="1" applyFont="1" applyFill="1" applyBorder="1" applyAlignment="1" applyProtection="1">
      <alignment horizontal="left" vertical="center" wrapText="1"/>
    </xf>
    <xf numFmtId="49" fontId="11" fillId="0" borderId="27" xfId="6" applyNumberFormat="1" applyFont="1" applyFill="1" applyBorder="1" applyAlignment="1" applyProtection="1">
      <alignment horizontal="left" vertical="center" wrapText="1"/>
    </xf>
    <xf numFmtId="0" fontId="3" fillId="0" borderId="25" xfId="6" applyNumberFormat="1" applyFont="1" applyFill="1" applyBorder="1" applyAlignment="1" applyProtection="1">
      <alignment horizontal="center" vertical="center" wrapText="1"/>
    </xf>
    <xf numFmtId="0" fontId="3" fillId="0" borderId="30" xfId="6" applyNumberFormat="1" applyFont="1" applyFill="1" applyBorder="1" applyAlignment="1" applyProtection="1">
      <alignment horizontal="center" vertical="center" wrapText="1"/>
    </xf>
    <xf numFmtId="0" fontId="3" fillId="0" borderId="2" xfId="6" applyNumberFormat="1" applyFont="1" applyFill="1" applyBorder="1" applyAlignment="1" applyProtection="1">
      <alignment horizontal="center" vertical="center" wrapText="1"/>
    </xf>
    <xf numFmtId="0" fontId="3" fillId="0" borderId="31" xfId="6" applyNumberFormat="1" applyFont="1" applyFill="1" applyBorder="1" applyAlignment="1" applyProtection="1">
      <alignment horizontal="center" vertical="center" wrapText="1"/>
    </xf>
    <xf numFmtId="0" fontId="3" fillId="0" borderId="23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24" xfId="6" applyNumberFormat="1" applyFont="1" applyFill="1" applyBorder="1" applyAlignment="1" applyProtection="1">
      <alignment horizontal="center" vertical="center" wrapText="1"/>
    </xf>
    <xf numFmtId="0" fontId="3" fillId="0" borderId="26" xfId="6" applyNumberFormat="1" applyFont="1" applyFill="1" applyBorder="1" applyAlignment="1" applyProtection="1">
      <alignment horizontal="center" vertical="center"/>
    </xf>
    <xf numFmtId="0" fontId="3" fillId="0" borderId="28" xfId="6" applyNumberFormat="1" applyFont="1" applyFill="1" applyBorder="1" applyAlignment="1" applyProtection="1">
      <alignment horizontal="center" vertical="center"/>
    </xf>
    <xf numFmtId="0" fontId="3" fillId="0" borderId="27" xfId="6" applyNumberFormat="1" applyFont="1" applyFill="1" applyBorder="1" applyAlignment="1" applyProtection="1">
      <alignment horizontal="center" vertical="center"/>
    </xf>
    <xf numFmtId="49" fontId="5" fillId="0" borderId="2" xfId="6" applyNumberFormat="1" applyFont="1" applyFill="1" applyBorder="1" applyAlignment="1" applyProtection="1">
      <alignment horizontal="center"/>
    </xf>
    <xf numFmtId="0" fontId="4" fillId="0" borderId="1" xfId="6" applyNumberFormat="1" applyFont="1" applyFill="1" applyBorder="1" applyAlignment="1" applyProtection="1">
      <alignment wrapText="1"/>
    </xf>
    <xf numFmtId="49" fontId="3" fillId="0" borderId="25" xfId="6" applyNumberFormat="1" applyFont="1" applyFill="1" applyBorder="1" applyAlignment="1" applyProtection="1">
      <alignment horizontal="center" vertical="center" wrapText="1"/>
    </xf>
    <xf numFmtId="0" fontId="3" fillId="0" borderId="7" xfId="6" applyNumberFormat="1" applyFont="1" applyFill="1" applyBorder="1" applyAlignment="1" applyProtection="1">
      <alignment horizontal="center" vertical="center" wrapText="1"/>
    </xf>
    <xf numFmtId="0" fontId="3" fillId="0" borderId="0" xfId="6" applyNumberFormat="1" applyFont="1" applyFill="1" applyBorder="1" applyAlignment="1" applyProtection="1">
      <alignment horizontal="center" vertical="center" wrapText="1"/>
    </xf>
    <xf numFmtId="0" fontId="3" fillId="0" borderId="22" xfId="6" applyNumberFormat="1" applyFont="1" applyFill="1" applyBorder="1" applyAlignment="1" applyProtection="1">
      <alignment horizontal="center" vertical="center" wrapText="1"/>
    </xf>
    <xf numFmtId="49" fontId="4" fillId="0" borderId="1" xfId="6" applyNumberFormat="1" applyFont="1" applyFill="1" applyBorder="1" applyAlignment="1" applyProtection="1">
      <alignment horizontal="center" wrapText="1"/>
    </xf>
    <xf numFmtId="49" fontId="5" fillId="0" borderId="2" xfId="6" applyNumberFormat="1" applyFont="1" applyFill="1" applyBorder="1" applyAlignment="1" applyProtection="1">
      <alignment horizontal="center" vertical="top"/>
    </xf>
    <xf numFmtId="49" fontId="7" fillId="0" borderId="0" xfId="6" applyNumberFormat="1" applyFont="1" applyFill="1" applyBorder="1" applyAlignment="1" applyProtection="1">
      <alignment horizontal="center"/>
    </xf>
    <xf numFmtId="49" fontId="4" fillId="0" borderId="1" xfId="6" applyNumberFormat="1" applyFont="1" applyFill="1" applyBorder="1" applyAlignment="1" applyProtection="1">
      <alignment horizontal="left" wrapText="1"/>
    </xf>
    <xf numFmtId="0" fontId="4" fillId="0" borderId="28" xfId="6" applyNumberFormat="1" applyFont="1" applyFill="1" applyBorder="1" applyAlignment="1" applyProtection="1">
      <alignment horizontal="left" wrapText="1"/>
    </xf>
    <xf numFmtId="0" fontId="4" fillId="0" borderId="0" xfId="6" applyNumberFormat="1" applyFont="1" applyFill="1" applyBorder="1" applyAlignment="1" applyProtection="1">
      <alignment horizontal="left" vertical="top" wrapText="1"/>
    </xf>
    <xf numFmtId="0" fontId="4" fillId="0" borderId="1" xfId="6" applyNumberFormat="1" applyFont="1" applyFill="1" applyBorder="1" applyAlignment="1" applyProtection="1">
      <alignment horizontal="left" wrapText="1"/>
    </xf>
    <xf numFmtId="49" fontId="22" fillId="0" borderId="32" xfId="7" applyNumberFormat="1" applyFont="1" applyBorder="1" applyAlignment="1">
      <alignment horizontal="center" vertical="center" wrapText="1"/>
    </xf>
    <xf numFmtId="0" fontId="13" fillId="0" borderId="35" xfId="13" applyBorder="1" applyAlignment="1">
      <alignment horizontal="center" vertical="center" wrapText="1"/>
    </xf>
    <xf numFmtId="0" fontId="13" fillId="0" borderId="34" xfId="13" applyBorder="1" applyAlignment="1">
      <alignment horizontal="center" vertical="center" wrapText="1"/>
    </xf>
    <xf numFmtId="0" fontId="38" fillId="8" borderId="0" xfId="7" applyFont="1" applyFill="1" applyAlignment="1">
      <alignment horizontal="center" vertical="center" wrapText="1"/>
    </xf>
    <xf numFmtId="0" fontId="48" fillId="0" borderId="0" xfId="7" applyFont="1" applyAlignment="1">
      <alignment vertical="center"/>
    </xf>
    <xf numFmtId="0" fontId="49" fillId="8" borderId="0" xfId="7" applyFont="1" applyFill="1" applyAlignment="1">
      <alignment horizontal="center" vertical="center" wrapText="1"/>
    </xf>
    <xf numFmtId="0" fontId="50" fillId="0" borderId="0" xfId="7" applyFont="1" applyAlignment="1">
      <alignment vertical="center"/>
    </xf>
    <xf numFmtId="0" fontId="51" fillId="8" borderId="0" xfId="7" applyFont="1" applyFill="1" applyAlignment="1">
      <alignment horizontal="center" vertical="center" wrapText="1"/>
    </xf>
    <xf numFmtId="0" fontId="41" fillId="0" borderId="1" xfId="7" applyFont="1" applyBorder="1" applyAlignment="1">
      <alignment horizontal="center" vertical="center" wrapText="1"/>
    </xf>
    <xf numFmtId="0" fontId="41" fillId="0" borderId="1" xfId="7" applyFont="1" applyBorder="1" applyAlignment="1">
      <alignment vertical="center"/>
    </xf>
    <xf numFmtId="0" fontId="23" fillId="0" borderId="0" xfId="7" applyFont="1" applyAlignment="1">
      <alignment horizontal="center" vertical="center"/>
    </xf>
    <xf numFmtId="0" fontId="41" fillId="0" borderId="0" xfId="7" applyFont="1" applyAlignment="1">
      <alignment vertical="center"/>
    </xf>
    <xf numFmtId="0" fontId="43" fillId="0" borderId="1" xfId="7" applyFont="1" applyBorder="1" applyAlignment="1">
      <alignment horizontal="center" vertical="center" wrapText="1"/>
    </xf>
    <xf numFmtId="0" fontId="44" fillId="0" borderId="1" xfId="7" applyFont="1" applyBorder="1" applyAlignment="1">
      <alignment vertical="center"/>
    </xf>
    <xf numFmtId="0" fontId="19" fillId="0" borderId="0" xfId="11" applyFont="1" applyAlignment="1">
      <alignment vertical="center" wrapText="1"/>
    </xf>
    <xf numFmtId="0" fontId="13" fillId="0" borderId="0" xfId="11" applyAlignment="1">
      <alignment vertical="center" wrapText="1"/>
    </xf>
    <xf numFmtId="0" fontId="48" fillId="0" borderId="0" xfId="11" applyFont="1" applyAlignment="1">
      <alignment horizontal="left" vertical="center" wrapText="1"/>
    </xf>
    <xf numFmtId="0" fontId="13" fillId="0" borderId="37" xfId="13" applyBorder="1" applyAlignment="1">
      <alignment horizontal="center" vertical="center" wrapText="1"/>
    </xf>
    <xf numFmtId="0" fontId="48" fillId="0" borderId="38" xfId="7" applyFont="1" applyBorder="1" applyAlignment="1">
      <alignment horizontal="left" vertical="center" wrapText="1"/>
    </xf>
    <xf numFmtId="0" fontId="13" fillId="0" borderId="39" xfId="13" applyBorder="1" applyAlignment="1">
      <alignment horizontal="left" vertical="center" wrapText="1"/>
    </xf>
    <xf numFmtId="0" fontId="13" fillId="0" borderId="40" xfId="13" applyBorder="1" applyAlignment="1">
      <alignment horizontal="left" vertical="center" wrapText="1"/>
    </xf>
    <xf numFmtId="0" fontId="59" fillId="0" borderId="0" xfId="12" applyFont="1" applyAlignment="1">
      <alignment horizontal="center" vertical="center" wrapText="1"/>
    </xf>
    <xf numFmtId="0" fontId="38" fillId="0" borderId="0" xfId="12" applyFont="1" applyAlignment="1">
      <alignment horizontal="center" vertical="center" wrapText="1"/>
    </xf>
    <xf numFmtId="0" fontId="38" fillId="0" borderId="0" xfId="12" applyFont="1" applyAlignment="1">
      <alignment horizontal="right" vertical="center" wrapText="1"/>
    </xf>
    <xf numFmtId="0" fontId="55" fillId="0" borderId="0" xfId="8" applyFont="1" applyAlignment="1">
      <alignment horizontal="center" vertical="center" wrapText="1"/>
    </xf>
    <xf numFmtId="0" fontId="42" fillId="0" borderId="0" xfId="8" applyFont="1" applyAlignment="1">
      <alignment horizontal="center" vertical="center"/>
    </xf>
    <xf numFmtId="0" fontId="42" fillId="0" borderId="0" xfId="8" applyFont="1" applyAlignment="1">
      <alignment horizontal="center" vertical="center" wrapText="1"/>
    </xf>
    <xf numFmtId="49" fontId="38" fillId="0" borderId="0" xfId="12" applyNumberFormat="1" applyFont="1" applyBorder="1" applyAlignment="1">
      <alignment horizontal="left" vertical="center" wrapText="1"/>
    </xf>
    <xf numFmtId="0" fontId="41" fillId="0" borderId="0" xfId="12" applyFont="1" applyAlignment="1">
      <alignment horizontal="left" vertical="center" wrapText="1"/>
    </xf>
  </cellXfs>
  <cellStyles count="23">
    <cellStyle name="Обычный" xfId="0" builtinId="0"/>
    <cellStyle name="Обычный 11" xfId="3"/>
    <cellStyle name="Обычный 12 2" xfId="17"/>
    <cellStyle name="Обычный 2" xfId="2"/>
    <cellStyle name="Обычный 2 2" xfId="4"/>
    <cellStyle name="Обычный 2 2 2" xfId="10"/>
    <cellStyle name="Обычный 2 2 3" xfId="13"/>
    <cellStyle name="Обычный 3" xfId="6"/>
    <cellStyle name="Обычный 3 2 3" xfId="18"/>
    <cellStyle name="Обычный 3 3" xfId="20"/>
    <cellStyle name="Обычный 3 3 4" xfId="19"/>
    <cellStyle name="Обычный 3 4 2" xfId="8"/>
    <cellStyle name="Обычный 4" xfId="12"/>
    <cellStyle name="Обычный 4 3" xfId="16"/>
    <cellStyle name="Обычный 4 3 2" xfId="15"/>
    <cellStyle name="Обычный 5" xfId="11"/>
    <cellStyle name="Обычный 6" xfId="7"/>
    <cellStyle name="Обычный 6 5" xfId="22"/>
    <cellStyle name="Обычный 7" xfId="5"/>
    <cellStyle name="Обычный 8" xfId="21"/>
    <cellStyle name="Обычный_Вахта_Возрождение" xfId="9"/>
    <cellStyle name="Процентный 2" xfId="1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160353</xdr:colOff>
      <xdr:row>41</xdr:row>
      <xdr:rowOff>163038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88753" cy="797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16</xdr:col>
      <xdr:colOff>152001</xdr:colOff>
      <xdr:row>20</xdr:row>
      <xdr:rowOff>110685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00" y="1838325"/>
          <a:ext cx="6476601" cy="9045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347383</xdr:colOff>
      <xdr:row>10</xdr:row>
      <xdr:rowOff>67235</xdr:rowOff>
    </xdr:from>
    <xdr:to>
      <xdr:col>16</xdr:col>
      <xdr:colOff>183011</xdr:colOff>
      <xdr:row>20</xdr:row>
      <xdr:rowOff>214115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38958" y="5344085"/>
          <a:ext cx="6169753" cy="8309805"/>
        </a:xfrm>
        <a:prstGeom prst="rect">
          <a:avLst/>
        </a:prstGeom>
      </xdr:spPr>
    </xdr:pic>
    <xdr:clientData/>
  </xdr:twoCellAnchor>
  <xdr:twoCellAnchor editAs="oneCell">
    <xdr:from>
      <xdr:col>6</xdr:col>
      <xdr:colOff>280147</xdr:colOff>
      <xdr:row>20</xdr:row>
      <xdr:rowOff>358588</xdr:rowOff>
    </xdr:from>
    <xdr:to>
      <xdr:col>16</xdr:col>
      <xdr:colOff>249108</xdr:colOff>
      <xdr:row>23</xdr:row>
      <xdr:rowOff>2116938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71722" y="13798363"/>
          <a:ext cx="6303086" cy="3301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3</xdr:col>
      <xdr:colOff>1676686</xdr:colOff>
      <xdr:row>66</xdr:row>
      <xdr:rowOff>56619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8355925"/>
          <a:ext cx="6686836" cy="4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3</xdr:col>
      <xdr:colOff>1600495</xdr:colOff>
      <xdr:row>101</xdr:row>
      <xdr:rowOff>37286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737425"/>
          <a:ext cx="6610645" cy="65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3</xdr:col>
      <xdr:colOff>1781448</xdr:colOff>
      <xdr:row>148</xdr:row>
      <xdr:rowOff>17953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9404925"/>
          <a:ext cx="6791598" cy="87809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21</xdr:col>
      <xdr:colOff>34152</xdr:colOff>
      <xdr:row>158</xdr:row>
      <xdr:rowOff>104548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8358425"/>
          <a:ext cx="18207852" cy="1819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48653</xdr:colOff>
      <xdr:row>38</xdr:row>
      <xdr:rowOff>134379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63853" cy="73733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1021</xdr:colOff>
      <xdr:row>29</xdr:row>
      <xdr:rowOff>143666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16221" cy="56681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305864</xdr:colOff>
      <xdr:row>14</xdr:row>
      <xdr:rowOff>143267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21064" cy="28102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11</xdr:col>
      <xdr:colOff>562989</xdr:colOff>
      <xdr:row>41</xdr:row>
      <xdr:rowOff>143586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57500"/>
          <a:ext cx="7268589" cy="50965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12</xdr:col>
      <xdr:colOff>258232</xdr:colOff>
      <xdr:row>74</xdr:row>
      <xdr:rowOff>181851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001000"/>
          <a:ext cx="7573432" cy="62778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tarinov\AppData\Roaming\Microsoft\AddIns\sumprop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sumprop"/>
    </sheetNames>
    <definedNames>
      <definedName name="СуммаПрописью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opLeftCell="A16" zoomScaleNormal="100" zoomScaleSheetLayoutView="100" workbookViewId="0">
      <selection activeCell="A7" sqref="A7:C7"/>
    </sheetView>
  </sheetViews>
  <sheetFormatPr defaultColWidth="9.140625" defaultRowHeight="48" customHeight="1" x14ac:dyDescent="0.25"/>
  <cols>
    <col min="1" max="1" width="22" style="459" customWidth="1"/>
    <col min="2" max="2" width="51.5703125" style="459" customWidth="1"/>
    <col min="3" max="3" width="65" style="459" customWidth="1"/>
    <col min="4" max="16384" width="9.140625" style="459"/>
  </cols>
  <sheetData>
    <row r="1" spans="1:13" ht="26.25" customHeight="1" x14ac:dyDescent="0.25">
      <c r="A1" s="699" t="s">
        <v>1583</v>
      </c>
      <c r="B1" s="699"/>
      <c r="C1" s="699"/>
    </row>
    <row r="2" spans="1:13" ht="18" customHeight="1" x14ac:dyDescent="0.25">
      <c r="A2" s="699" t="s">
        <v>1584</v>
      </c>
      <c r="B2" s="699"/>
      <c r="C2" s="699"/>
    </row>
    <row r="3" spans="1:13" ht="25.5" customHeight="1" x14ac:dyDescent="0.25">
      <c r="A3" s="700" t="s">
        <v>1524</v>
      </c>
      <c r="B3" s="700"/>
      <c r="C3" s="700"/>
      <c r="D3" s="498"/>
      <c r="E3" s="498"/>
      <c r="F3" s="498"/>
      <c r="G3" s="498"/>
      <c r="H3" s="498"/>
      <c r="I3" s="498"/>
      <c r="J3" s="498"/>
      <c r="K3" s="498"/>
      <c r="L3" s="498"/>
      <c r="M3" s="498"/>
    </row>
    <row r="4" spans="1:13" ht="48" customHeight="1" x14ac:dyDescent="0.25">
      <c r="A4" s="701" t="s">
        <v>9</v>
      </c>
      <c r="B4" s="701"/>
      <c r="C4" s="701"/>
      <c r="D4" s="499"/>
      <c r="E4" s="499"/>
      <c r="F4" s="499"/>
      <c r="G4" s="499"/>
      <c r="H4" s="499"/>
      <c r="I4" s="499"/>
      <c r="J4" s="499"/>
      <c r="K4" s="499"/>
      <c r="L4" s="499"/>
      <c r="M4" s="499"/>
    </row>
    <row r="5" spans="1:13" ht="99.75" customHeight="1" x14ac:dyDescent="0.25">
      <c r="A5" s="692" t="s">
        <v>1585</v>
      </c>
      <c r="B5" s="692"/>
      <c r="C5" s="692"/>
    </row>
    <row r="6" spans="1:13" ht="15.75" x14ac:dyDescent="0.25">
      <c r="A6" s="692" t="s">
        <v>1586</v>
      </c>
      <c r="B6" s="692"/>
      <c r="C6" s="692"/>
    </row>
    <row r="7" spans="1:13" ht="70.5" customHeight="1" x14ac:dyDescent="0.25">
      <c r="A7" s="692" t="s">
        <v>1591</v>
      </c>
      <c r="B7" s="692"/>
      <c r="C7" s="692"/>
    </row>
    <row r="8" spans="1:13" ht="48" customHeight="1" x14ac:dyDescent="0.25">
      <c r="A8" s="695" t="s">
        <v>1587</v>
      </c>
      <c r="B8" s="695"/>
      <c r="C8" s="695"/>
    </row>
    <row r="9" spans="1:13" ht="48" customHeight="1" x14ac:dyDescent="0.25">
      <c r="A9" s="696" t="s">
        <v>1639</v>
      </c>
      <c r="B9" s="696"/>
      <c r="C9" s="696"/>
    </row>
    <row r="10" spans="1:13" ht="75.75" customHeight="1" x14ac:dyDescent="0.25">
      <c r="A10" s="697" t="s">
        <v>1592</v>
      </c>
      <c r="B10" s="697"/>
      <c r="C10" s="697"/>
    </row>
    <row r="11" spans="1:13" ht="78.75" customHeight="1" x14ac:dyDescent="0.25">
      <c r="A11" s="697" t="s">
        <v>1588</v>
      </c>
      <c r="B11" s="697"/>
      <c r="C11" s="697"/>
    </row>
    <row r="12" spans="1:13" ht="60" customHeight="1" x14ac:dyDescent="0.25">
      <c r="A12" s="698" t="s">
        <v>1702</v>
      </c>
      <c r="B12" s="698"/>
      <c r="C12" s="698"/>
    </row>
    <row r="13" spans="1:13" ht="15.75" x14ac:dyDescent="0.25">
      <c r="A13" s="692" t="s">
        <v>1593</v>
      </c>
      <c r="B13" s="692"/>
      <c r="C13" s="692"/>
    </row>
    <row r="14" spans="1:13" ht="48" customHeight="1" x14ac:dyDescent="0.25">
      <c r="A14" s="500" t="s">
        <v>1589</v>
      </c>
      <c r="B14" s="501"/>
      <c r="C14" s="500"/>
    </row>
    <row r="15" spans="1:13" ht="15.75" x14ac:dyDescent="0.25">
      <c r="A15" s="500"/>
      <c r="B15" s="501">
        <f>НМЦ!$E$14</f>
        <v>4300703974.25</v>
      </c>
      <c r="C15" s="500" t="s">
        <v>1590</v>
      </c>
    </row>
    <row r="16" spans="1:13" ht="15.75" x14ac:dyDescent="0.25">
      <c r="A16" s="463"/>
      <c r="B16" s="463"/>
      <c r="C16" s="463"/>
    </row>
    <row r="17" spans="1:8" s="504" customFormat="1" ht="24.75" customHeight="1" x14ac:dyDescent="0.25">
      <c r="A17" s="502" t="s">
        <v>1594</v>
      </c>
      <c r="B17" s="503"/>
      <c r="C17" s="503"/>
    </row>
    <row r="18" spans="1:8" s="504" customFormat="1" ht="15.75" x14ac:dyDescent="0.25">
      <c r="A18" s="502"/>
      <c r="B18" s="503"/>
      <c r="C18" s="503"/>
    </row>
    <row r="19" spans="1:8" s="507" customFormat="1" ht="30.75" customHeight="1" x14ac:dyDescent="0.25">
      <c r="A19" s="693" t="s">
        <v>1595</v>
      </c>
      <c r="B19" s="693"/>
      <c r="C19" s="505" t="s">
        <v>1596</v>
      </c>
      <c r="D19" s="506"/>
      <c r="E19" s="506"/>
      <c r="F19" s="506"/>
      <c r="G19" s="506"/>
      <c r="H19" s="506"/>
    </row>
    <row r="20" spans="1:8" s="507" customFormat="1" ht="26.25" customHeight="1" x14ac:dyDescent="0.25">
      <c r="A20" s="508"/>
      <c r="C20" s="505"/>
    </row>
    <row r="21" spans="1:8" s="504" customFormat="1" ht="23.25" customHeight="1" x14ac:dyDescent="0.25">
      <c r="A21" s="502" t="s">
        <v>572</v>
      </c>
      <c r="C21" s="503"/>
    </row>
    <row r="22" spans="1:8" s="504" customFormat="1" ht="15.75" x14ac:dyDescent="0.25">
      <c r="A22" s="502"/>
      <c r="C22" s="503"/>
    </row>
    <row r="23" spans="1:8" s="507" customFormat="1" ht="50.25" customHeight="1" x14ac:dyDescent="0.25">
      <c r="A23" s="693" t="s">
        <v>1601</v>
      </c>
      <c r="B23" s="693"/>
      <c r="C23" s="505" t="s">
        <v>1537</v>
      </c>
      <c r="D23" s="506"/>
      <c r="E23" s="506"/>
      <c r="F23" s="506"/>
      <c r="G23" s="506"/>
      <c r="H23" s="506"/>
    </row>
    <row r="24" spans="1:8" s="507" customFormat="1" ht="22.5" customHeight="1" x14ac:dyDescent="0.25">
      <c r="A24" s="508"/>
      <c r="C24" s="505"/>
    </row>
    <row r="25" spans="1:8" s="507" customFormat="1" ht="29.25" customHeight="1" x14ac:dyDescent="0.25">
      <c r="A25" s="509" t="s">
        <v>1597</v>
      </c>
      <c r="C25" s="505"/>
    </row>
    <row r="26" spans="1:8" s="507" customFormat="1" ht="15.75" x14ac:dyDescent="0.25">
      <c r="A26" s="509"/>
      <c r="C26" s="505"/>
    </row>
    <row r="27" spans="1:8" s="507" customFormat="1" ht="15.75" x14ac:dyDescent="0.25">
      <c r="A27" s="694" t="s">
        <v>1598</v>
      </c>
      <c r="B27" s="694"/>
      <c r="C27" s="505" t="s">
        <v>1599</v>
      </c>
      <c r="D27" s="510"/>
      <c r="E27" s="510"/>
      <c r="F27" s="510"/>
      <c r="G27" s="510"/>
      <c r="H27" s="510"/>
    </row>
  </sheetData>
  <mergeCells count="16">
    <mergeCell ref="A6:C6"/>
    <mergeCell ref="A1:C1"/>
    <mergeCell ref="A2:C2"/>
    <mergeCell ref="A3:C3"/>
    <mergeCell ref="A4:C4"/>
    <mergeCell ref="A5:C5"/>
    <mergeCell ref="A13:C13"/>
    <mergeCell ref="A19:B19"/>
    <mergeCell ref="A23:B23"/>
    <mergeCell ref="A27:B27"/>
    <mergeCell ref="A7:C7"/>
    <mergeCell ref="A8:C8"/>
    <mergeCell ref="A9:C9"/>
    <mergeCell ref="A10:C10"/>
    <mergeCell ref="A11:C11"/>
    <mergeCell ref="A12:C1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view="pageBreakPreview" zoomScaleNormal="100" zoomScaleSheetLayoutView="100" workbookViewId="0">
      <selection activeCell="B22" sqref="B22:M22"/>
    </sheetView>
  </sheetViews>
  <sheetFormatPr defaultColWidth="9.140625" defaultRowHeight="15" x14ac:dyDescent="0.25"/>
  <cols>
    <col min="1" max="1" width="4.140625" style="481" customWidth="1"/>
    <col min="2" max="6" width="9.140625" style="481"/>
    <col min="7" max="7" width="22.5703125" style="481" customWidth="1"/>
    <col min="8" max="20" width="9.140625" style="481"/>
    <col min="21" max="21" width="89.7109375" style="481" customWidth="1"/>
    <col min="22" max="16384" width="9.140625" style="481"/>
  </cols>
  <sheetData>
    <row r="1" spans="1:21" ht="15.75" x14ac:dyDescent="0.25">
      <c r="A1" s="706" t="s">
        <v>1538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479"/>
      <c r="O1" s="479"/>
      <c r="P1" s="480"/>
    </row>
    <row r="2" spans="1:21" ht="15.75" x14ac:dyDescent="0.25">
      <c r="A2" s="706" t="s">
        <v>1539</v>
      </c>
      <c r="B2" s="706"/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  <c r="N2" s="479"/>
      <c r="O2" s="479"/>
      <c r="P2" s="480"/>
    </row>
    <row r="3" spans="1:21" s="459" customFormat="1" ht="15.75" x14ac:dyDescent="0.25">
      <c r="A3" s="700" t="s">
        <v>1524</v>
      </c>
      <c r="B3" s="700"/>
      <c r="C3" s="700"/>
      <c r="D3" s="700"/>
      <c r="E3" s="700"/>
      <c r="F3" s="700"/>
      <c r="G3" s="700"/>
      <c r="H3" s="700"/>
      <c r="I3" s="700"/>
      <c r="J3" s="700"/>
      <c r="K3" s="700"/>
      <c r="L3" s="700"/>
      <c r="M3" s="700"/>
    </row>
    <row r="4" spans="1:21" s="459" customFormat="1" ht="42.75" customHeight="1" x14ac:dyDescent="0.25">
      <c r="A4" s="701" t="s">
        <v>9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</row>
    <row r="5" spans="1:21" ht="15.75" x14ac:dyDescent="0.25">
      <c r="A5" s="482"/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0"/>
    </row>
    <row r="6" spans="1:21" ht="15.75" x14ac:dyDescent="0.25">
      <c r="A6" s="707" t="s">
        <v>1540</v>
      </c>
      <c r="B6" s="707"/>
      <c r="C6" s="707"/>
      <c r="D6" s="707"/>
      <c r="E6" s="707"/>
      <c r="F6" s="707"/>
      <c r="G6" s="483">
        <f>НМЦ!$E$14</f>
        <v>4300703974.25</v>
      </c>
      <c r="H6" s="479" t="s">
        <v>1541</v>
      </c>
      <c r="I6" s="479"/>
      <c r="J6" s="479"/>
      <c r="K6" s="479"/>
      <c r="L6" s="484"/>
      <c r="M6" s="484"/>
      <c r="N6" s="484"/>
      <c r="O6" s="484"/>
      <c r="P6" s="480"/>
    </row>
    <row r="7" spans="1:21" ht="36" customHeight="1" x14ac:dyDescent="0.25">
      <c r="A7" s="705" t="str">
        <f>CONCATENATE("(",[1]!СуммаПрописью(G6),")")</f>
        <v>(Четыре миллиарда триста миллионов семьсот три тысячи девятьсот семьдесят четыре рубля 25 копеек)</v>
      </c>
      <c r="B7" s="705"/>
      <c r="C7" s="705"/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485"/>
      <c r="O7" s="485"/>
      <c r="P7" s="480"/>
    </row>
    <row r="8" spans="1:21" ht="15.75" x14ac:dyDescent="0.25">
      <c r="A8" s="482" t="s">
        <v>1542</v>
      </c>
      <c r="B8" s="482"/>
      <c r="C8" s="482"/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2"/>
      <c r="O8" s="482"/>
      <c r="P8" s="480"/>
    </row>
    <row r="9" spans="1:21" ht="15.75" x14ac:dyDescent="0.25">
      <c r="A9" s="487" t="s">
        <v>177</v>
      </c>
      <c r="B9" s="482" t="s">
        <v>1543</v>
      </c>
      <c r="C9" s="482"/>
      <c r="D9" s="482"/>
      <c r="E9" s="482"/>
      <c r="F9" s="482"/>
      <c r="G9" s="482"/>
      <c r="H9" s="482"/>
      <c r="I9" s="482"/>
      <c r="J9" s="482"/>
      <c r="K9" s="482"/>
      <c r="L9" s="482"/>
      <c r="M9" s="482"/>
      <c r="N9" s="482"/>
      <c r="O9" s="482"/>
      <c r="P9" s="480"/>
    </row>
    <row r="10" spans="1:21" ht="15.75" x14ac:dyDescent="0.25">
      <c r="A10" s="487" t="s">
        <v>178</v>
      </c>
      <c r="B10" s="482" t="s">
        <v>1572</v>
      </c>
      <c r="C10" s="482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  <c r="P10" s="480"/>
    </row>
    <row r="11" spans="1:21" ht="15.75" x14ac:dyDescent="0.25">
      <c r="A11" s="487" t="s">
        <v>179</v>
      </c>
      <c r="B11" s="482" t="s">
        <v>1544</v>
      </c>
      <c r="C11" s="482"/>
      <c r="D11" s="482"/>
      <c r="E11" s="482"/>
      <c r="F11" s="482"/>
      <c r="G11" s="482"/>
      <c r="H11" s="482"/>
      <c r="I11" s="482"/>
      <c r="J11" s="482"/>
      <c r="K11" s="482"/>
      <c r="L11" s="482"/>
      <c r="M11" s="482"/>
      <c r="N11" s="482"/>
      <c r="O11" s="482"/>
      <c r="P11" s="480"/>
    </row>
    <row r="12" spans="1:21" ht="15.75" x14ac:dyDescent="0.25">
      <c r="A12" s="487" t="s">
        <v>1545</v>
      </c>
      <c r="B12" s="482" t="s">
        <v>1546</v>
      </c>
      <c r="C12" s="482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0"/>
    </row>
    <row r="13" spans="1:21" ht="15.75" x14ac:dyDescent="0.25">
      <c r="A13" s="487" t="s">
        <v>1547</v>
      </c>
      <c r="B13" s="482" t="s">
        <v>1548</v>
      </c>
      <c r="C13" s="482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2"/>
      <c r="O13" s="482"/>
      <c r="P13" s="480"/>
    </row>
    <row r="14" spans="1:21" ht="15.75" x14ac:dyDescent="0.25">
      <c r="A14" s="487" t="s">
        <v>1549</v>
      </c>
      <c r="B14" s="486" t="s">
        <v>1573</v>
      </c>
      <c r="C14" s="482"/>
      <c r="D14" s="482"/>
      <c r="E14" s="482"/>
      <c r="F14" s="482"/>
      <c r="G14" s="482"/>
      <c r="H14" s="482"/>
      <c r="I14" s="482"/>
      <c r="J14" s="482"/>
      <c r="K14" s="482"/>
      <c r="L14" s="482"/>
      <c r="M14" s="482"/>
      <c r="N14" s="482"/>
      <c r="O14" s="482"/>
      <c r="P14" s="480"/>
    </row>
    <row r="15" spans="1:21" ht="15.75" x14ac:dyDescent="0.25">
      <c r="A15" s="487" t="s">
        <v>1550</v>
      </c>
      <c r="B15" s="482" t="s">
        <v>1552</v>
      </c>
      <c r="C15" s="482"/>
      <c r="D15" s="482"/>
      <c r="E15" s="482"/>
      <c r="F15" s="482"/>
      <c r="G15" s="482"/>
      <c r="H15" s="482"/>
      <c r="I15" s="482"/>
      <c r="J15" s="482"/>
      <c r="K15" s="482"/>
      <c r="L15" s="482"/>
      <c r="M15" s="482"/>
      <c r="N15" s="482"/>
      <c r="O15" s="482"/>
      <c r="P15" s="480"/>
    </row>
    <row r="16" spans="1:21" ht="34.5" customHeight="1" x14ac:dyDescent="0.25">
      <c r="A16" s="487" t="s">
        <v>1551</v>
      </c>
      <c r="B16" s="702" t="s">
        <v>1554</v>
      </c>
      <c r="C16" s="702"/>
      <c r="D16" s="702"/>
      <c r="E16" s="702"/>
      <c r="F16" s="702"/>
      <c r="G16" s="702"/>
      <c r="H16" s="702"/>
      <c r="I16" s="702"/>
      <c r="J16" s="702"/>
      <c r="K16" s="702"/>
      <c r="L16" s="702"/>
      <c r="M16" s="702"/>
      <c r="N16" s="482"/>
      <c r="O16" s="482"/>
      <c r="P16" s="480"/>
      <c r="U16" s="488"/>
    </row>
    <row r="17" spans="1:21" ht="15.75" x14ac:dyDescent="0.25">
      <c r="A17" s="487" t="s">
        <v>1553</v>
      </c>
      <c r="B17" s="702" t="s">
        <v>1556</v>
      </c>
      <c r="C17" s="702"/>
      <c r="D17" s="702"/>
      <c r="E17" s="702"/>
      <c r="F17" s="702"/>
      <c r="G17" s="702"/>
      <c r="H17" s="702"/>
      <c r="I17" s="702"/>
      <c r="J17" s="702"/>
      <c r="K17" s="702"/>
      <c r="L17" s="702"/>
      <c r="M17" s="702"/>
      <c r="N17" s="482"/>
      <c r="O17" s="482"/>
      <c r="P17" s="480"/>
      <c r="U17" s="488"/>
    </row>
    <row r="18" spans="1:21" ht="15.75" x14ac:dyDescent="0.25">
      <c r="A18" s="487" t="s">
        <v>1555</v>
      </c>
      <c r="B18" s="703" t="s">
        <v>1575</v>
      </c>
      <c r="C18" s="703"/>
      <c r="D18" s="703"/>
      <c r="E18" s="703"/>
      <c r="F18" s="703"/>
      <c r="G18" s="703"/>
      <c r="H18" s="703"/>
      <c r="I18" s="703"/>
      <c r="J18" s="703"/>
      <c r="K18" s="703"/>
      <c r="L18" s="703"/>
      <c r="M18" s="703"/>
      <c r="N18" s="482"/>
      <c r="O18" s="482"/>
      <c r="P18" s="480"/>
      <c r="U18" s="488"/>
    </row>
    <row r="19" spans="1:21" ht="34.5" customHeight="1" x14ac:dyDescent="0.25">
      <c r="A19" s="487" t="s">
        <v>1557</v>
      </c>
      <c r="B19" s="703" t="s">
        <v>1576</v>
      </c>
      <c r="C19" s="703"/>
      <c r="D19" s="703"/>
      <c r="E19" s="703"/>
      <c r="F19" s="703"/>
      <c r="G19" s="703"/>
      <c r="H19" s="703"/>
      <c r="I19" s="703"/>
      <c r="J19" s="703"/>
      <c r="K19" s="703"/>
      <c r="L19" s="703"/>
      <c r="M19" s="703"/>
      <c r="N19" s="482"/>
      <c r="O19" s="482"/>
      <c r="P19" s="480"/>
      <c r="U19" s="488"/>
    </row>
    <row r="20" spans="1:21" ht="27" customHeight="1" x14ac:dyDescent="0.25">
      <c r="A20" s="487" t="s">
        <v>1558</v>
      </c>
      <c r="B20" s="703" t="s">
        <v>65</v>
      </c>
      <c r="C20" s="703"/>
      <c r="D20" s="703"/>
      <c r="E20" s="703"/>
      <c r="F20" s="703"/>
      <c r="G20" s="703"/>
      <c r="H20" s="703"/>
      <c r="I20" s="703"/>
      <c r="J20" s="703"/>
      <c r="K20" s="703"/>
      <c r="L20" s="703"/>
      <c r="M20" s="703"/>
      <c r="N20" s="482"/>
      <c r="O20" s="482"/>
      <c r="P20" s="480"/>
      <c r="U20" s="488"/>
    </row>
    <row r="21" spans="1:21" ht="15.75" x14ac:dyDescent="0.25">
      <c r="A21" s="487" t="s">
        <v>1559</v>
      </c>
      <c r="B21" s="703" t="s">
        <v>1577</v>
      </c>
      <c r="C21" s="703"/>
      <c r="D21" s="703"/>
      <c r="E21" s="703"/>
      <c r="F21" s="703"/>
      <c r="G21" s="703"/>
      <c r="H21" s="703"/>
      <c r="I21" s="703"/>
      <c r="J21" s="703"/>
      <c r="K21" s="703"/>
      <c r="L21" s="703"/>
      <c r="M21" s="703"/>
      <c r="N21" s="482"/>
      <c r="O21" s="482"/>
      <c r="P21" s="480"/>
      <c r="U21" s="488"/>
    </row>
    <row r="22" spans="1:21" ht="32.25" customHeight="1" x14ac:dyDescent="0.25">
      <c r="A22" s="487" t="s">
        <v>1560</v>
      </c>
      <c r="B22" s="703" t="s">
        <v>1600</v>
      </c>
      <c r="C22" s="703"/>
      <c r="D22" s="703"/>
      <c r="E22" s="703"/>
      <c r="F22" s="703"/>
      <c r="G22" s="703"/>
      <c r="H22" s="703"/>
      <c r="I22" s="703"/>
      <c r="J22" s="703"/>
      <c r="K22" s="703"/>
      <c r="L22" s="703"/>
      <c r="M22" s="703"/>
      <c r="N22" s="482"/>
      <c r="O22" s="482"/>
      <c r="P22" s="480"/>
      <c r="U22" s="488"/>
    </row>
    <row r="23" spans="1:21" ht="15.75" x14ac:dyDescent="0.25">
      <c r="A23" s="487" t="s">
        <v>1561</v>
      </c>
      <c r="B23" s="703" t="s">
        <v>1578</v>
      </c>
      <c r="C23" s="703"/>
      <c r="D23" s="703"/>
      <c r="E23" s="703"/>
      <c r="F23" s="703"/>
      <c r="G23" s="703"/>
      <c r="H23" s="703"/>
      <c r="I23" s="703"/>
      <c r="J23" s="703"/>
      <c r="K23" s="703"/>
      <c r="L23" s="703"/>
      <c r="M23" s="703"/>
      <c r="N23" s="482"/>
      <c r="O23" s="482"/>
      <c r="P23" s="480"/>
      <c r="U23" s="488"/>
    </row>
    <row r="24" spans="1:21" ht="15.75" x14ac:dyDescent="0.25">
      <c r="A24" s="487" t="s">
        <v>1562</v>
      </c>
      <c r="B24" s="704" t="s">
        <v>1579</v>
      </c>
      <c r="C24" s="704"/>
      <c r="D24" s="704"/>
      <c r="E24" s="704"/>
      <c r="F24" s="704"/>
      <c r="G24" s="704"/>
      <c r="H24" s="704"/>
      <c r="I24" s="704"/>
      <c r="J24" s="704"/>
      <c r="K24" s="704"/>
      <c r="L24" s="704"/>
      <c r="M24" s="704"/>
      <c r="N24" s="482"/>
      <c r="O24" s="482"/>
      <c r="P24" s="480"/>
      <c r="U24" s="488"/>
    </row>
    <row r="25" spans="1:21" ht="15.75" x14ac:dyDescent="0.25">
      <c r="A25" s="487" t="s">
        <v>1563</v>
      </c>
      <c r="B25" s="704" t="s">
        <v>1580</v>
      </c>
      <c r="C25" s="704"/>
      <c r="D25" s="704"/>
      <c r="E25" s="704"/>
      <c r="F25" s="704"/>
      <c r="G25" s="704"/>
      <c r="H25" s="704"/>
      <c r="I25" s="704"/>
      <c r="J25" s="704"/>
      <c r="K25" s="704"/>
      <c r="L25" s="704"/>
      <c r="M25" s="704"/>
      <c r="N25" s="482"/>
      <c r="O25" s="482"/>
      <c r="P25" s="480"/>
      <c r="U25" s="488"/>
    </row>
    <row r="26" spans="1:21" ht="15.75" x14ac:dyDescent="0.25">
      <c r="A26" s="487" t="s">
        <v>1564</v>
      </c>
      <c r="B26" s="482" t="s">
        <v>1568</v>
      </c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82"/>
      <c r="O26" s="482"/>
      <c r="P26" s="480"/>
      <c r="U26" s="489"/>
    </row>
    <row r="27" spans="1:21" s="495" customFormat="1" ht="35.25" customHeight="1" x14ac:dyDescent="0.25">
      <c r="A27" s="487" t="s">
        <v>1565</v>
      </c>
      <c r="B27" s="702" t="s">
        <v>1581</v>
      </c>
      <c r="C27" s="702"/>
      <c r="D27" s="702"/>
      <c r="E27" s="702"/>
      <c r="F27" s="702"/>
      <c r="G27" s="702"/>
      <c r="H27" s="702"/>
      <c r="I27" s="702"/>
      <c r="J27" s="702"/>
      <c r="K27" s="702"/>
      <c r="L27" s="702"/>
      <c r="M27" s="702"/>
      <c r="N27" s="490"/>
      <c r="O27" s="482"/>
      <c r="P27" s="494"/>
      <c r="U27" s="496"/>
    </row>
    <row r="28" spans="1:21" s="495" customFormat="1" ht="42" customHeight="1" x14ac:dyDescent="0.25">
      <c r="A28" s="487" t="s">
        <v>1566</v>
      </c>
      <c r="B28" s="702" t="s">
        <v>1569</v>
      </c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482"/>
      <c r="O28" s="482"/>
      <c r="P28" s="494"/>
      <c r="U28" s="497"/>
    </row>
    <row r="29" spans="1:21" s="495" customFormat="1" ht="15.75" x14ac:dyDescent="0.25">
      <c r="A29" s="487" t="s">
        <v>1567</v>
      </c>
      <c r="B29" s="482" t="s">
        <v>1582</v>
      </c>
      <c r="C29" s="482"/>
      <c r="D29" s="482"/>
      <c r="E29" s="482"/>
      <c r="F29" s="482"/>
      <c r="G29" s="482"/>
      <c r="H29" s="482"/>
      <c r="I29" s="482"/>
      <c r="J29" s="482"/>
      <c r="K29" s="482"/>
      <c r="L29" s="482"/>
      <c r="M29" s="482"/>
      <c r="N29" s="482"/>
      <c r="O29" s="482"/>
      <c r="P29" s="494"/>
      <c r="U29" s="497"/>
    </row>
    <row r="30" spans="1:21" ht="15.75" x14ac:dyDescent="0.25">
      <c r="A30" s="482"/>
      <c r="B30" s="482"/>
      <c r="C30" s="482"/>
      <c r="D30" s="482"/>
      <c r="E30" s="482"/>
      <c r="F30" s="482"/>
      <c r="G30" s="482"/>
      <c r="H30" s="482"/>
      <c r="I30" s="482"/>
      <c r="J30" s="482"/>
      <c r="K30" s="482"/>
      <c r="L30" s="482"/>
      <c r="M30" s="482"/>
      <c r="N30" s="482"/>
      <c r="O30" s="482"/>
      <c r="P30" s="480"/>
      <c r="U30" s="491"/>
    </row>
    <row r="31" spans="1:21" ht="15.75" x14ac:dyDescent="0.25">
      <c r="A31" s="493" t="s">
        <v>1570</v>
      </c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82"/>
      <c r="M31" s="482"/>
      <c r="N31" s="482"/>
      <c r="O31" s="482"/>
      <c r="P31" s="480"/>
      <c r="U31" s="491"/>
    </row>
    <row r="32" spans="1:21" ht="15.75" x14ac:dyDescent="0.25">
      <c r="A32" s="493" t="s">
        <v>1571</v>
      </c>
      <c r="B32" s="493"/>
      <c r="C32" s="493"/>
      <c r="D32" s="493"/>
      <c r="E32" s="493"/>
      <c r="F32" s="493"/>
      <c r="G32" s="493"/>
      <c r="H32" s="493"/>
      <c r="I32" s="493"/>
      <c r="J32" s="493"/>
      <c r="K32" s="493"/>
      <c r="L32" s="482"/>
      <c r="M32" s="482"/>
      <c r="N32" s="482"/>
      <c r="O32" s="482"/>
      <c r="P32" s="480"/>
      <c r="U32" s="491"/>
    </row>
    <row r="33" spans="1:21" ht="15.75" x14ac:dyDescent="0.25">
      <c r="A33" s="493"/>
      <c r="B33" s="493"/>
      <c r="C33" s="493"/>
      <c r="D33" s="493"/>
      <c r="E33" s="493"/>
      <c r="F33" s="493"/>
      <c r="G33" s="493"/>
      <c r="H33" s="493"/>
      <c r="I33" s="493"/>
      <c r="J33" s="493"/>
      <c r="K33" s="493"/>
      <c r="L33" s="482"/>
      <c r="M33" s="482"/>
      <c r="N33" s="482"/>
      <c r="O33" s="482"/>
      <c r="P33" s="480"/>
      <c r="U33" s="491"/>
    </row>
    <row r="34" spans="1:21" ht="15.75" x14ac:dyDescent="0.25">
      <c r="A34" s="493"/>
      <c r="B34" s="493"/>
      <c r="C34" s="493"/>
      <c r="D34" s="493"/>
      <c r="E34" s="493"/>
      <c r="F34" s="493"/>
      <c r="G34" s="493"/>
      <c r="H34" s="493"/>
      <c r="I34" s="493"/>
      <c r="J34" s="493"/>
      <c r="K34" s="493"/>
      <c r="L34" s="482"/>
      <c r="M34" s="482"/>
      <c r="N34" s="482"/>
      <c r="O34" s="482"/>
      <c r="P34" s="480"/>
      <c r="U34" s="491"/>
    </row>
    <row r="35" spans="1:21" s="512" customFormat="1" ht="15.75" x14ac:dyDescent="0.25">
      <c r="A35" s="502" t="s">
        <v>1594</v>
      </c>
      <c r="B35" s="511"/>
      <c r="C35" s="503"/>
    </row>
    <row r="36" spans="1:21" s="512" customFormat="1" ht="37.5" customHeight="1" x14ac:dyDescent="0.25">
      <c r="A36" s="693" t="str">
        <f>ПЗ!$A$19</f>
        <v>Начальник отдела ценообразования Управления проектов 
Департамента развития инфраструктуры</v>
      </c>
      <c r="B36" s="693"/>
      <c r="C36" s="693"/>
      <c r="D36" s="693"/>
      <c r="E36" s="693"/>
      <c r="F36" s="693"/>
      <c r="G36" s="693"/>
      <c r="H36" s="506"/>
      <c r="I36" s="513"/>
      <c r="M36" s="505" t="str">
        <f>ПЗ!$C$19</f>
        <v>А.Ю. Татаринов</v>
      </c>
    </row>
    <row r="37" spans="1:21" s="512" customFormat="1" ht="15.75" x14ac:dyDescent="0.25">
      <c r="A37" s="508"/>
      <c r="B37" s="508"/>
      <c r="D37" s="510"/>
      <c r="E37" s="510"/>
      <c r="F37" s="510"/>
      <c r="G37" s="510"/>
      <c r="H37" s="510"/>
      <c r="I37" s="513"/>
      <c r="M37" s="505"/>
    </row>
    <row r="38" spans="1:21" s="512" customFormat="1" ht="15.75" x14ac:dyDescent="0.25">
      <c r="A38" s="502" t="s">
        <v>572</v>
      </c>
      <c r="B38" s="511"/>
      <c r="M38" s="503"/>
    </row>
    <row r="39" spans="1:21" s="512" customFormat="1" ht="54.75" customHeight="1" x14ac:dyDescent="0.25">
      <c r="A39" s="693" t="str">
        <f>ПЗ!$A$23</f>
        <v>Заместитель директора департамента
по ценообразованию и сметному регулированию
Департамента развития инфраструктуры</v>
      </c>
      <c r="B39" s="693"/>
      <c r="C39" s="693"/>
      <c r="D39" s="693"/>
      <c r="E39" s="693"/>
      <c r="F39" s="693"/>
      <c r="G39" s="693"/>
      <c r="H39" s="510"/>
      <c r="I39" s="513"/>
      <c r="M39" s="505" t="str">
        <f>ПЗ!$C$23</f>
        <v>Е.А. Татаринова</v>
      </c>
    </row>
    <row r="40" spans="1:21" s="512" customFormat="1" ht="15.75" x14ac:dyDescent="0.25">
      <c r="A40" s="508"/>
      <c r="B40" s="508"/>
      <c r="D40" s="510"/>
      <c r="E40" s="510"/>
      <c r="F40" s="510"/>
      <c r="G40" s="510"/>
      <c r="H40" s="510"/>
      <c r="I40" s="513"/>
      <c r="M40" s="505"/>
    </row>
    <row r="41" spans="1:21" s="512" customFormat="1" ht="14.25" customHeight="1" x14ac:dyDescent="0.25">
      <c r="A41" s="693" t="s">
        <v>1597</v>
      </c>
      <c r="B41" s="693"/>
      <c r="M41" s="505"/>
    </row>
    <row r="42" spans="1:21" s="512" customFormat="1" ht="21" customHeight="1" x14ac:dyDescent="0.25">
      <c r="A42" s="693" t="str">
        <f>ПЗ!$A$27</f>
        <v>Директор Департамента развития инфраструктуры</v>
      </c>
      <c r="B42" s="693"/>
      <c r="C42" s="693"/>
      <c r="D42" s="693"/>
      <c r="E42" s="693"/>
      <c r="F42" s="693"/>
      <c r="G42" s="693"/>
      <c r="M42" s="505" t="str">
        <f>ПЗ!$C$27</f>
        <v>И.В. Евдокимов</v>
      </c>
    </row>
  </sheetData>
  <mergeCells count="22">
    <mergeCell ref="A7:M7"/>
    <mergeCell ref="A1:M1"/>
    <mergeCell ref="A2:M2"/>
    <mergeCell ref="A3:M3"/>
    <mergeCell ref="A4:M4"/>
    <mergeCell ref="A6:F6"/>
    <mergeCell ref="B16:M16"/>
    <mergeCell ref="B17:M17"/>
    <mergeCell ref="B18:M18"/>
    <mergeCell ref="B19:M19"/>
    <mergeCell ref="B20:M20"/>
    <mergeCell ref="B21:M21"/>
    <mergeCell ref="B22:M22"/>
    <mergeCell ref="B23:M23"/>
    <mergeCell ref="B24:M24"/>
    <mergeCell ref="B25:M25"/>
    <mergeCell ref="A39:G39"/>
    <mergeCell ref="A42:G42"/>
    <mergeCell ref="B27:M27"/>
    <mergeCell ref="B28:M28"/>
    <mergeCell ref="A41:B41"/>
    <mergeCell ref="A36:G36"/>
  </mergeCells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view="pageBreakPreview" zoomScaleNormal="100" zoomScaleSheetLayoutView="100" workbookViewId="0">
      <selection activeCell="E21" sqref="E21"/>
    </sheetView>
  </sheetViews>
  <sheetFormatPr defaultColWidth="9.140625" defaultRowHeight="15" x14ac:dyDescent="0.25"/>
  <cols>
    <col min="1" max="1" width="9.140625" style="459"/>
    <col min="2" max="2" width="39.140625" style="459" customWidth="1"/>
    <col min="3" max="3" width="19.42578125" style="459" customWidth="1"/>
    <col min="4" max="4" width="17.42578125" style="459" customWidth="1"/>
    <col min="5" max="5" width="22.28515625" style="459" customWidth="1"/>
    <col min="6" max="6" width="9.140625" style="459"/>
    <col min="7" max="7" width="20" style="459" customWidth="1"/>
    <col min="8" max="16384" width="9.140625" style="459"/>
  </cols>
  <sheetData>
    <row r="1" spans="1:7" ht="15.75" x14ac:dyDescent="0.25">
      <c r="A1" s="708" t="s">
        <v>1523</v>
      </c>
      <c r="B1" s="708"/>
      <c r="C1" s="708"/>
      <c r="D1" s="708"/>
      <c r="E1" s="708"/>
    </row>
    <row r="2" spans="1:7" ht="31.5" customHeight="1" x14ac:dyDescent="0.25">
      <c r="A2" s="701" t="s">
        <v>1524</v>
      </c>
      <c r="B2" s="701"/>
      <c r="C2" s="701"/>
      <c r="D2" s="701"/>
      <c r="E2" s="701"/>
    </row>
    <row r="3" spans="1:7" ht="41.25" customHeight="1" x14ac:dyDescent="0.25">
      <c r="A3" s="701" t="s">
        <v>9</v>
      </c>
      <c r="B3" s="701"/>
      <c r="C3" s="701"/>
      <c r="D3" s="701"/>
      <c r="E3" s="701"/>
    </row>
    <row r="4" spans="1:7" ht="15.75" x14ac:dyDescent="0.25">
      <c r="A4" s="460"/>
      <c r="B4" s="460"/>
      <c r="C4" s="460"/>
      <c r="D4" s="460"/>
      <c r="E4" s="460"/>
    </row>
    <row r="5" spans="1:7" ht="15.75" x14ac:dyDescent="0.25">
      <c r="A5" s="461" t="s">
        <v>1525</v>
      </c>
      <c r="B5" s="461"/>
      <c r="C5" s="690">
        <f>ROUND((C7-C6)/30.5,1)</f>
        <v>21.6</v>
      </c>
      <c r="D5" s="462"/>
      <c r="E5" s="463"/>
    </row>
    <row r="6" spans="1:7" ht="15.75" hidden="1" x14ac:dyDescent="0.25">
      <c r="A6" s="461" t="s">
        <v>1526</v>
      </c>
      <c r="B6" s="461"/>
      <c r="C6" s="691">
        <f>График!$F$13</f>
        <v>46397</v>
      </c>
      <c r="D6" s="462"/>
      <c r="E6" s="463"/>
    </row>
    <row r="7" spans="1:7" ht="15.75" hidden="1" x14ac:dyDescent="0.25">
      <c r="A7" s="461" t="s">
        <v>1527</v>
      </c>
      <c r="B7" s="461"/>
      <c r="C7" s="691">
        <f>График!$G$18</f>
        <v>47056</v>
      </c>
      <c r="D7" s="462"/>
      <c r="E7" s="463"/>
    </row>
    <row r="8" spans="1:7" ht="15.75" x14ac:dyDescent="0.25">
      <c r="A8" s="461"/>
      <c r="B8" s="464"/>
      <c r="C8" s="464"/>
      <c r="D8" s="463"/>
      <c r="E8" s="463"/>
    </row>
    <row r="9" spans="1:7" ht="15.75" x14ac:dyDescent="0.25">
      <c r="A9" s="709" t="s">
        <v>1528</v>
      </c>
      <c r="B9" s="710" t="s">
        <v>1529</v>
      </c>
      <c r="C9" s="709" t="s">
        <v>1530</v>
      </c>
      <c r="D9" s="709"/>
      <c r="E9" s="709"/>
    </row>
    <row r="10" spans="1:7" ht="15.75" x14ac:dyDescent="0.25">
      <c r="A10" s="709"/>
      <c r="B10" s="711"/>
      <c r="C10" s="465" t="s">
        <v>1531</v>
      </c>
      <c r="D10" s="465" t="s">
        <v>1535</v>
      </c>
      <c r="E10" s="465" t="s">
        <v>1532</v>
      </c>
    </row>
    <row r="11" spans="1:7" ht="15.75" x14ac:dyDescent="0.25">
      <c r="A11" s="465">
        <v>1</v>
      </c>
      <c r="B11" s="465">
        <v>2</v>
      </c>
      <c r="C11" s="465">
        <v>3</v>
      </c>
      <c r="D11" s="466">
        <v>4</v>
      </c>
      <c r="E11" s="466">
        <v>5</v>
      </c>
    </row>
    <row r="12" spans="1:7" s="471" customFormat="1" ht="29.25" customHeight="1" x14ac:dyDescent="0.25">
      <c r="A12" s="467" t="s">
        <v>22</v>
      </c>
      <c r="B12" s="468" t="s">
        <v>1533</v>
      </c>
      <c r="C12" s="469">
        <f>НМЦК!$Q$14</f>
        <v>143327730.41</v>
      </c>
      <c r="D12" s="470">
        <f>C12*0.22</f>
        <v>31532100.690000001</v>
      </c>
      <c r="E12" s="470">
        <f>C12+D12</f>
        <v>174859831.09999999</v>
      </c>
    </row>
    <row r="13" spans="1:7" ht="31.5" x14ac:dyDescent="0.25">
      <c r="A13" s="472" t="s">
        <v>25</v>
      </c>
      <c r="B13" s="473" t="s">
        <v>1536</v>
      </c>
      <c r="C13" s="469">
        <f>НМЦК!$Q$17</f>
        <v>3381839461.5999999</v>
      </c>
      <c r="D13" s="470">
        <f>C13*0.22</f>
        <v>744004681.54999995</v>
      </c>
      <c r="E13" s="470">
        <f>C13+D13</f>
        <v>4125844143.1500001</v>
      </c>
    </row>
    <row r="14" spans="1:7" ht="31.5" customHeight="1" x14ac:dyDescent="0.25">
      <c r="A14" s="474"/>
      <c r="B14" s="474" t="s">
        <v>1534</v>
      </c>
      <c r="C14" s="475">
        <f>C12+C13</f>
        <v>3525167192.0100002</v>
      </c>
      <c r="D14" s="475">
        <f>D12+D13</f>
        <v>775536782.24000001</v>
      </c>
      <c r="E14" s="475">
        <f>E12+E13</f>
        <v>4300703974.25</v>
      </c>
      <c r="G14" s="476"/>
    </row>
    <row r="15" spans="1:7" x14ac:dyDescent="0.25">
      <c r="B15" s="476"/>
    </row>
    <row r="17" spans="1:7" s="512" customFormat="1" ht="15.75" x14ac:dyDescent="0.25">
      <c r="A17" s="502" t="s">
        <v>1594</v>
      </c>
      <c r="B17" s="511"/>
      <c r="C17" s="503"/>
    </row>
    <row r="18" spans="1:7" s="512" customFormat="1" ht="55.5" customHeight="1" x14ac:dyDescent="0.25">
      <c r="A18" s="693" t="str">
        <f>ПЗ!$A$19</f>
        <v>Начальник отдела ценообразования Управления проектов 
Департамента развития инфраструктуры</v>
      </c>
      <c r="B18" s="693"/>
      <c r="C18" s="693"/>
      <c r="D18" s="510"/>
      <c r="E18" s="505" t="str">
        <f>ПЗ!$C$19</f>
        <v>А.Ю. Татаринов</v>
      </c>
    </row>
    <row r="19" spans="1:7" s="512" customFormat="1" ht="15.75" x14ac:dyDescent="0.25">
      <c r="A19" s="508"/>
      <c r="B19" s="508"/>
      <c r="D19" s="510"/>
      <c r="E19" s="505"/>
    </row>
    <row r="20" spans="1:7" s="512" customFormat="1" ht="15.75" x14ac:dyDescent="0.25">
      <c r="A20" s="502" t="s">
        <v>572</v>
      </c>
      <c r="B20" s="511"/>
      <c r="E20" s="503"/>
    </row>
    <row r="21" spans="1:7" s="512" customFormat="1" ht="68.25" customHeight="1" x14ac:dyDescent="0.25">
      <c r="A21" s="693" t="str">
        <f>ПЗ!$A$23</f>
        <v>Заместитель директора департамента
по ценообразованию и сметному регулированию
Департамента развития инфраструктуры</v>
      </c>
      <c r="B21" s="693"/>
      <c r="C21" s="693"/>
      <c r="D21" s="510"/>
      <c r="E21" s="505" t="str">
        <f>ПЗ!$C$23</f>
        <v>Е.А. Татаринова</v>
      </c>
    </row>
    <row r="22" spans="1:7" s="512" customFormat="1" ht="15.75" x14ac:dyDescent="0.25">
      <c r="A22" s="508"/>
      <c r="B22" s="508"/>
      <c r="D22" s="510"/>
      <c r="E22" s="505"/>
    </row>
    <row r="23" spans="1:7" s="512" customFormat="1" ht="14.25" customHeight="1" x14ac:dyDescent="0.25">
      <c r="A23" s="693" t="s">
        <v>1597</v>
      </c>
      <c r="B23" s="693"/>
      <c r="E23" s="505"/>
    </row>
    <row r="24" spans="1:7" s="512" customFormat="1" ht="38.25" customHeight="1" x14ac:dyDescent="0.25">
      <c r="A24" s="693" t="str">
        <f>ПЗ!$A$27</f>
        <v>Директор Департамента развития инфраструктуры</v>
      </c>
      <c r="B24" s="693"/>
      <c r="C24" s="693"/>
      <c r="E24" s="505" t="str">
        <f>ПЗ!$C$27</f>
        <v>И.В. Евдокимов</v>
      </c>
    </row>
    <row r="27" spans="1:7" ht="15.75" x14ac:dyDescent="0.25">
      <c r="F27" s="477"/>
    </row>
    <row r="30" spans="1:7" x14ac:dyDescent="0.25">
      <c r="G30" s="478"/>
    </row>
    <row r="31" spans="1:7" x14ac:dyDescent="0.25">
      <c r="G31" s="476"/>
    </row>
    <row r="33" spans="7:7" x14ac:dyDescent="0.25">
      <c r="G33" s="476"/>
    </row>
    <row r="34" spans="7:7" x14ac:dyDescent="0.25">
      <c r="G34" s="476"/>
    </row>
    <row r="35" spans="7:7" x14ac:dyDescent="0.25">
      <c r="G35" s="476"/>
    </row>
    <row r="36" spans="7:7" x14ac:dyDescent="0.25">
      <c r="G36" s="476"/>
    </row>
    <row r="37" spans="7:7" x14ac:dyDescent="0.25">
      <c r="G37" s="476"/>
    </row>
    <row r="38" spans="7:7" x14ac:dyDescent="0.25">
      <c r="G38" s="476"/>
    </row>
    <row r="40" spans="7:7" x14ac:dyDescent="0.25">
      <c r="G40" s="476"/>
    </row>
  </sheetData>
  <mergeCells count="10">
    <mergeCell ref="A23:B23"/>
    <mergeCell ref="A21:C21"/>
    <mergeCell ref="A18:C18"/>
    <mergeCell ref="A24:C24"/>
    <mergeCell ref="A1:E1"/>
    <mergeCell ref="A2:E2"/>
    <mergeCell ref="A3:E3"/>
    <mergeCell ref="A9:A10"/>
    <mergeCell ref="B9:B10"/>
    <mergeCell ref="C9:E9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opLeftCell="B12" zoomScaleNormal="100" workbookViewId="0">
      <selection activeCell="M18" sqref="M18"/>
    </sheetView>
  </sheetViews>
  <sheetFormatPr defaultColWidth="9.140625" defaultRowHeight="15.75" outlineLevelRow="1" outlineLevelCol="1" x14ac:dyDescent="0.25"/>
  <cols>
    <col min="1" max="1" width="9.140625" style="68" hidden="1" customWidth="1" outlineLevel="1"/>
    <col min="2" max="2" width="6.7109375" style="68" customWidth="1" collapsed="1"/>
    <col min="3" max="3" width="22.28515625" style="68" hidden="1" customWidth="1" outlineLevel="1"/>
    <col min="4" max="4" width="57.28515625" style="68" customWidth="1" collapsed="1"/>
    <col min="5" max="5" width="13.28515625" style="68" customWidth="1"/>
    <col min="6" max="6" width="13" style="68" customWidth="1"/>
    <col min="7" max="8" width="20.7109375" style="68" customWidth="1"/>
    <col min="9" max="9" width="22" style="448" hidden="1" customWidth="1" outlineLevel="1"/>
    <col min="10" max="11" width="19.42578125" style="68" hidden="1" customWidth="1" outlineLevel="1"/>
    <col min="12" max="12" width="9.140625" style="68" collapsed="1"/>
    <col min="13" max="16384" width="9.140625" style="68"/>
  </cols>
  <sheetData>
    <row r="1" spans="1:11" s="446" customFormat="1" x14ac:dyDescent="0.25">
      <c r="B1" s="715" t="s">
        <v>1518</v>
      </c>
      <c r="C1" s="715"/>
      <c r="D1" s="715"/>
      <c r="E1" s="715"/>
      <c r="F1" s="715"/>
      <c r="G1" s="715"/>
      <c r="H1" s="715"/>
      <c r="I1" s="447"/>
    </row>
    <row r="2" spans="1:11" s="446" customFormat="1" x14ac:dyDescent="0.25">
      <c r="B2" s="430"/>
      <c r="C2" s="430"/>
      <c r="D2" s="431"/>
      <c r="E2" s="431"/>
      <c r="F2" s="431"/>
      <c r="I2" s="447"/>
    </row>
    <row r="3" spans="1:11" s="446" customFormat="1" ht="15.75" customHeight="1" x14ac:dyDescent="0.25">
      <c r="B3" s="714" t="s">
        <v>9</v>
      </c>
      <c r="C3" s="714"/>
      <c r="D3" s="714"/>
      <c r="E3" s="714"/>
      <c r="F3" s="714"/>
      <c r="G3" s="714"/>
      <c r="H3" s="714"/>
      <c r="I3" s="447"/>
    </row>
    <row r="4" spans="1:11" x14ac:dyDescent="0.25">
      <c r="B4" s="716" t="s">
        <v>144</v>
      </c>
      <c r="C4" s="716"/>
      <c r="D4" s="716"/>
      <c r="E4" s="716"/>
      <c r="F4" s="716"/>
      <c r="G4" s="716"/>
      <c r="H4" s="716"/>
    </row>
    <row r="5" spans="1:11" x14ac:dyDescent="0.25">
      <c r="B5" s="432"/>
      <c r="C5" s="432"/>
      <c r="D5" s="432"/>
      <c r="E5" s="432"/>
      <c r="F5" s="432"/>
    </row>
    <row r="6" spans="1:11" ht="28.5" customHeight="1" x14ac:dyDescent="0.25">
      <c r="A6" s="429" t="s">
        <v>1517</v>
      </c>
      <c r="B6" s="717" t="s">
        <v>12</v>
      </c>
      <c r="C6" s="433" t="s">
        <v>145</v>
      </c>
      <c r="D6" s="717" t="s">
        <v>146</v>
      </c>
      <c r="E6" s="717" t="s">
        <v>147</v>
      </c>
      <c r="F6" s="717" t="s">
        <v>148</v>
      </c>
      <c r="G6" s="713" t="s">
        <v>1519</v>
      </c>
      <c r="H6" s="713"/>
      <c r="I6" s="445" t="s">
        <v>1520</v>
      </c>
      <c r="J6" s="713" t="s">
        <v>1519</v>
      </c>
      <c r="K6" s="713"/>
    </row>
    <row r="7" spans="1:11" ht="31.5" x14ac:dyDescent="0.25">
      <c r="A7" s="429"/>
      <c r="B7" s="718"/>
      <c r="C7" s="433"/>
      <c r="D7" s="718"/>
      <c r="E7" s="718"/>
      <c r="F7" s="718"/>
      <c r="G7" s="442" t="s">
        <v>358</v>
      </c>
      <c r="H7" s="443" t="s">
        <v>1521</v>
      </c>
      <c r="I7" s="444">
        <v>1</v>
      </c>
      <c r="J7" s="442" t="s">
        <v>358</v>
      </c>
      <c r="K7" s="443" t="s">
        <v>1521</v>
      </c>
    </row>
    <row r="8" spans="1:11" x14ac:dyDescent="0.25">
      <c r="A8" s="429"/>
      <c r="B8" s="434">
        <v>1</v>
      </c>
      <c r="C8" s="434">
        <v>2</v>
      </c>
      <c r="D8" s="434">
        <v>3</v>
      </c>
      <c r="E8" s="434">
        <v>4</v>
      </c>
      <c r="F8" s="434">
        <v>5</v>
      </c>
      <c r="G8" s="440"/>
      <c r="H8" s="440"/>
      <c r="I8" s="441"/>
      <c r="J8" s="440"/>
      <c r="K8" s="440"/>
    </row>
    <row r="9" spans="1:11" x14ac:dyDescent="0.25">
      <c r="A9" s="82">
        <v>1</v>
      </c>
      <c r="B9" s="428">
        <v>1</v>
      </c>
      <c r="C9" s="437"/>
      <c r="D9" s="438" t="s">
        <v>149</v>
      </c>
      <c r="E9" s="437"/>
      <c r="F9" s="437"/>
      <c r="G9" s="451"/>
      <c r="H9" s="451">
        <f>SUM(H10:H11)</f>
        <v>143327730.41</v>
      </c>
      <c r="I9" s="449"/>
      <c r="J9" s="451"/>
      <c r="K9" s="451">
        <f>SUM(K10:K11)</f>
        <v>143327730.41</v>
      </c>
    </row>
    <row r="10" spans="1:11" x14ac:dyDescent="0.25">
      <c r="A10" s="426">
        <v>2</v>
      </c>
      <c r="B10" s="427" t="str">
        <f t="shared" ref="B10:B28" ca="1" si="0">IF(A10&gt;OFFSET(A10,-1,0),OFFSET(B10,-1,0)&amp;"."&amp;1,LEFT(OFFSET(B10,-1,0),SEARCH("^^",SUBSTITUTE("."&amp;OFFSET(B10,-1,0),".","^^",A10))-1)&amp;1--MID(OFFSET(B10,-1,0),SEARCH("^^",SUBSTITUTE("."&amp;OFFSET(B10,-1,0),".","^^",A10)),SEARCH("^^",SUBSTITUTE(OFFSET(B10,-1,0)&amp;".",".","^^",A10))-SEARCH("^^",SUBSTITUTE("."&amp;OFFSET(B10,-1,0),".","^^",A10))))</f>
        <v>1.1</v>
      </c>
      <c r="C10" s="435" t="s">
        <v>93</v>
      </c>
      <c r="D10" s="436" t="s">
        <v>96</v>
      </c>
      <c r="E10" s="435" t="s">
        <v>150</v>
      </c>
      <c r="F10" s="435">
        <v>1</v>
      </c>
      <c r="G10" s="452">
        <f>НМЦК!Q15</f>
        <v>140517382.75</v>
      </c>
      <c r="H10" s="452">
        <f>F10*G10</f>
        <v>140517382.75</v>
      </c>
      <c r="I10" s="444">
        <f>$I$7</f>
        <v>1</v>
      </c>
      <c r="J10" s="452">
        <f>G10*I10</f>
        <v>140517382.75</v>
      </c>
      <c r="K10" s="452">
        <f>F10*J10</f>
        <v>140517382.75</v>
      </c>
    </row>
    <row r="11" spans="1:11" ht="31.5" x14ac:dyDescent="0.25">
      <c r="A11" s="426">
        <v>2</v>
      </c>
      <c r="B11" s="427" t="str">
        <f t="shared" ca="1" si="0"/>
        <v>1.2</v>
      </c>
      <c r="C11" s="435" t="s">
        <v>115</v>
      </c>
      <c r="D11" s="436" t="s">
        <v>116</v>
      </c>
      <c r="E11" s="435" t="s">
        <v>150</v>
      </c>
      <c r="F11" s="435">
        <v>1</v>
      </c>
      <c r="G11" s="452">
        <f>G10*2%</f>
        <v>2810347.66</v>
      </c>
      <c r="H11" s="452">
        <f>F11*G11</f>
        <v>2810347.66</v>
      </c>
      <c r="I11" s="444"/>
      <c r="J11" s="452">
        <f>J10*2%</f>
        <v>2810347.66</v>
      </c>
      <c r="K11" s="452">
        <f>K10*2%</f>
        <v>2810347.66</v>
      </c>
    </row>
    <row r="12" spans="1:11" x14ac:dyDescent="0.25">
      <c r="A12" s="82">
        <v>1</v>
      </c>
      <c r="B12" s="428" t="str">
        <f t="shared" ca="1" si="0"/>
        <v>2</v>
      </c>
      <c r="C12" s="439"/>
      <c r="D12" s="438" t="s">
        <v>151</v>
      </c>
      <c r="E12" s="439"/>
      <c r="F12" s="439"/>
      <c r="G12" s="451"/>
      <c r="H12" s="451">
        <f>SUM(H13:H18,H22:H28)</f>
        <v>3381839461.5999999</v>
      </c>
      <c r="I12" s="450"/>
      <c r="J12" s="451"/>
      <c r="K12" s="451">
        <f>SUM(K13:K18,K22:K28)</f>
        <v>3381839461.5999999</v>
      </c>
    </row>
    <row r="13" spans="1:11" x14ac:dyDescent="0.25">
      <c r="A13" s="426">
        <v>2</v>
      </c>
      <c r="B13" s="427" t="str">
        <f t="shared" ca="1" si="0"/>
        <v>2.1</v>
      </c>
      <c r="C13" s="435" t="s">
        <v>29</v>
      </c>
      <c r="D13" s="436" t="s">
        <v>30</v>
      </c>
      <c r="E13" s="435" t="s">
        <v>150</v>
      </c>
      <c r="F13" s="435">
        <v>1</v>
      </c>
      <c r="G13" s="452">
        <f>НМЦК!Q18</f>
        <v>2228999.1800000002</v>
      </c>
      <c r="H13" s="452">
        <f t="shared" ref="H13:H18" si="1">F13*G13</f>
        <v>2228999.1800000002</v>
      </c>
      <c r="I13" s="444">
        <f t="shared" ref="I13:I18" si="2">$I$7</f>
        <v>1</v>
      </c>
      <c r="J13" s="452">
        <f>G13*I13</f>
        <v>2228999.1800000002</v>
      </c>
      <c r="K13" s="452">
        <f>F13*J13</f>
        <v>2228999.1800000002</v>
      </c>
    </row>
    <row r="14" spans="1:11" x14ac:dyDescent="0.25">
      <c r="A14" s="426">
        <v>2</v>
      </c>
      <c r="B14" s="427" t="str">
        <f t="shared" ca="1" si="0"/>
        <v>2.2</v>
      </c>
      <c r="C14" s="435" t="s">
        <v>32</v>
      </c>
      <c r="D14" s="436" t="s">
        <v>33</v>
      </c>
      <c r="E14" s="435" t="s">
        <v>150</v>
      </c>
      <c r="F14" s="435">
        <v>1</v>
      </c>
      <c r="G14" s="452">
        <f>НМЦК!Q19</f>
        <v>21000776.629999999</v>
      </c>
      <c r="H14" s="452">
        <f t="shared" si="1"/>
        <v>21000776.629999999</v>
      </c>
      <c r="I14" s="444">
        <f t="shared" si="2"/>
        <v>1</v>
      </c>
      <c r="J14" s="452">
        <f>G14*I14</f>
        <v>21000776.629999999</v>
      </c>
      <c r="K14" s="452">
        <f>F14*J14</f>
        <v>21000776.629999999</v>
      </c>
    </row>
    <row r="15" spans="1:11" ht="47.25" x14ac:dyDescent="0.25">
      <c r="A15" s="426">
        <v>2</v>
      </c>
      <c r="B15" s="427" t="str">
        <f t="shared" ca="1" si="0"/>
        <v>2.3</v>
      </c>
      <c r="C15" s="435" t="s">
        <v>35</v>
      </c>
      <c r="D15" s="436" t="s">
        <v>36</v>
      </c>
      <c r="E15" s="435" t="s">
        <v>150</v>
      </c>
      <c r="F15" s="435">
        <v>1</v>
      </c>
      <c r="G15" s="452">
        <f>НМЦК!Q20</f>
        <v>14165</v>
      </c>
      <c r="H15" s="452">
        <f t="shared" si="1"/>
        <v>14165</v>
      </c>
      <c r="I15" s="444">
        <f t="shared" si="2"/>
        <v>1</v>
      </c>
      <c r="J15" s="452">
        <f>G15*I15</f>
        <v>14165</v>
      </c>
      <c r="K15" s="452">
        <f>F15*J15</f>
        <v>14165</v>
      </c>
    </row>
    <row r="16" spans="1:11" ht="31.5" x14ac:dyDescent="0.25">
      <c r="A16" s="426">
        <v>2</v>
      </c>
      <c r="B16" s="427" t="str">
        <f t="shared" ca="1" si="0"/>
        <v>2.4</v>
      </c>
      <c r="C16" s="435" t="s">
        <v>40</v>
      </c>
      <c r="D16" s="436" t="s">
        <v>41</v>
      </c>
      <c r="E16" s="435" t="s">
        <v>150</v>
      </c>
      <c r="F16" s="435">
        <v>1</v>
      </c>
      <c r="G16" s="452">
        <f>НМЦК!Q21</f>
        <v>3155628470.52</v>
      </c>
      <c r="H16" s="452">
        <f t="shared" si="1"/>
        <v>3155628470.52</v>
      </c>
      <c r="I16" s="444">
        <f t="shared" si="2"/>
        <v>1</v>
      </c>
      <c r="J16" s="452">
        <f>G16*I16</f>
        <v>3155628470.52</v>
      </c>
      <c r="K16" s="452">
        <f>F16*J16</f>
        <v>3155628470.52</v>
      </c>
    </row>
    <row r="17" spans="1:11" ht="31.5" x14ac:dyDescent="0.25">
      <c r="A17" s="426">
        <v>2</v>
      </c>
      <c r="B17" s="427" t="str">
        <f t="shared" ca="1" si="0"/>
        <v>2.5</v>
      </c>
      <c r="C17" s="435" t="s">
        <v>58</v>
      </c>
      <c r="D17" s="436" t="s">
        <v>1574</v>
      </c>
      <c r="E17" s="435" t="s">
        <v>150</v>
      </c>
      <c r="F17" s="435">
        <v>1</v>
      </c>
      <c r="G17" s="452">
        <f>НМЦК!Q22</f>
        <v>4576723.6900000004</v>
      </c>
      <c r="H17" s="452">
        <f t="shared" si="1"/>
        <v>4576723.6900000004</v>
      </c>
      <c r="I17" s="444">
        <f t="shared" si="2"/>
        <v>1</v>
      </c>
      <c r="J17" s="452">
        <f>G17*I17</f>
        <v>4576723.6900000004</v>
      </c>
      <c r="K17" s="452">
        <f>F17*J17</f>
        <v>4576723.6900000004</v>
      </c>
    </row>
    <row r="18" spans="1:11" ht="63" x14ac:dyDescent="0.25">
      <c r="A18" s="426">
        <v>2</v>
      </c>
      <c r="B18" s="427" t="str">
        <f t="shared" ca="1" si="0"/>
        <v>2.6</v>
      </c>
      <c r="C18" s="435" t="s">
        <v>61</v>
      </c>
      <c r="D18" s="436" t="s">
        <v>62</v>
      </c>
      <c r="E18" s="435" t="s">
        <v>150</v>
      </c>
      <c r="F18" s="435">
        <v>1</v>
      </c>
      <c r="G18" s="452">
        <f>SUM(G19:G21)</f>
        <v>35941315.619999997</v>
      </c>
      <c r="H18" s="452">
        <f t="shared" si="1"/>
        <v>35941315.619999997</v>
      </c>
      <c r="I18" s="444">
        <f t="shared" si="2"/>
        <v>1</v>
      </c>
      <c r="J18" s="452">
        <f>SUM(J19:J21)</f>
        <v>35941315.619999997</v>
      </c>
      <c r="K18" s="452">
        <f>SUM(K19:K21)</f>
        <v>35941315.619999997</v>
      </c>
    </row>
    <row r="19" spans="1:11" ht="47.25" hidden="1" outlineLevel="1" x14ac:dyDescent="0.25">
      <c r="A19" s="525">
        <v>3</v>
      </c>
      <c r="B19" s="526" t="str">
        <f t="shared" ca="1" si="0"/>
        <v>2.6.1</v>
      </c>
      <c r="C19" s="535" t="s">
        <v>1634</v>
      </c>
      <c r="D19" s="527" t="s">
        <v>1458</v>
      </c>
      <c r="E19" s="538" t="s">
        <v>150</v>
      </c>
      <c r="F19" s="536">
        <v>1</v>
      </c>
      <c r="G19" s="539">
        <f>НМЦК!Q24</f>
        <v>771730.09</v>
      </c>
      <c r="H19" s="452">
        <f t="shared" ref="H19:H21" si="3">F19*G19</f>
        <v>771730.09</v>
      </c>
      <c r="I19" s="542">
        <f t="shared" ref="I19:I21" si="4">$I$7</f>
        <v>1</v>
      </c>
      <c r="J19" s="452">
        <f>G19*I19</f>
        <v>771730.09</v>
      </c>
      <c r="K19" s="452">
        <f t="shared" ref="K19:K21" si="5">F19*J19</f>
        <v>771730.09</v>
      </c>
    </row>
    <row r="20" spans="1:11" hidden="1" outlineLevel="1" x14ac:dyDescent="0.25">
      <c r="A20" s="525">
        <v>3</v>
      </c>
      <c r="B20" s="526" t="str">
        <f t="shared" ca="1" si="0"/>
        <v>2.6.2</v>
      </c>
      <c r="C20" s="535" t="s">
        <v>1635</v>
      </c>
      <c r="D20" s="527" t="s">
        <v>1633</v>
      </c>
      <c r="E20" s="538" t="s">
        <v>150</v>
      </c>
      <c r="F20" s="536">
        <v>1</v>
      </c>
      <c r="G20" s="539">
        <f>НМЦК!Q25</f>
        <v>28833585.530000001</v>
      </c>
      <c r="H20" s="452">
        <f t="shared" si="3"/>
        <v>28833585.530000001</v>
      </c>
      <c r="I20" s="542">
        <f t="shared" si="4"/>
        <v>1</v>
      </c>
      <c r="J20" s="452">
        <f t="shared" ref="J20:J21" si="6">G20*I20</f>
        <v>28833585.530000001</v>
      </c>
      <c r="K20" s="452">
        <f t="shared" si="5"/>
        <v>28833585.530000001</v>
      </c>
    </row>
    <row r="21" spans="1:11" s="541" customFormat="1" hidden="1" outlineLevel="1" x14ac:dyDescent="0.25">
      <c r="A21" s="525">
        <v>3</v>
      </c>
      <c r="B21" s="526" t="str">
        <f t="shared" ca="1" si="0"/>
        <v>2.6.3</v>
      </c>
      <c r="C21" s="535" t="s">
        <v>1635</v>
      </c>
      <c r="D21" s="527" t="s">
        <v>1632</v>
      </c>
      <c r="E21" s="538" t="s">
        <v>150</v>
      </c>
      <c r="F21" s="536">
        <v>1</v>
      </c>
      <c r="G21" s="540">
        <f>НМЦК!Q26</f>
        <v>6336000</v>
      </c>
      <c r="H21" s="540">
        <f t="shared" si="3"/>
        <v>6336000</v>
      </c>
      <c r="I21" s="542">
        <f t="shared" si="4"/>
        <v>1</v>
      </c>
      <c r="J21" s="540">
        <f t="shared" si="6"/>
        <v>6336000</v>
      </c>
      <c r="K21" s="540">
        <f t="shared" si="5"/>
        <v>6336000</v>
      </c>
    </row>
    <row r="22" spans="1:11" ht="47.25" collapsed="1" x14ac:dyDescent="0.25">
      <c r="A22" s="426">
        <v>2</v>
      </c>
      <c r="B22" s="427" t="str">
        <f t="shared" ca="1" si="0"/>
        <v>2.7</v>
      </c>
      <c r="C22" s="435" t="s">
        <v>64</v>
      </c>
      <c r="D22" s="436" t="s">
        <v>65</v>
      </c>
      <c r="E22" s="435" t="s">
        <v>150</v>
      </c>
      <c r="F22" s="435">
        <v>1</v>
      </c>
      <c r="G22" s="452">
        <f>НМЦК!Q27</f>
        <v>102671.72</v>
      </c>
      <c r="H22" s="452">
        <f t="shared" ref="H22:H27" si="7">F22*G22</f>
        <v>102671.72</v>
      </c>
      <c r="I22" s="444">
        <f t="shared" ref="I22:I27" si="8">$I$7</f>
        <v>1</v>
      </c>
      <c r="J22" s="452">
        <f t="shared" ref="J22:J27" si="9">G22*I22</f>
        <v>102671.72</v>
      </c>
      <c r="K22" s="452">
        <f t="shared" ref="K22:K27" si="10">F22*J22</f>
        <v>102671.72</v>
      </c>
    </row>
    <row r="23" spans="1:11" ht="31.5" x14ac:dyDescent="0.25">
      <c r="A23" s="426">
        <v>2</v>
      </c>
      <c r="B23" s="427" t="str">
        <f t="shared" ca="1" si="0"/>
        <v>2.8</v>
      </c>
      <c r="C23" s="435" t="s">
        <v>67</v>
      </c>
      <c r="D23" s="436" t="s">
        <v>68</v>
      </c>
      <c r="E23" s="435" t="s">
        <v>150</v>
      </c>
      <c r="F23" s="435">
        <v>1</v>
      </c>
      <c r="G23" s="452">
        <f>НМЦК!Q28</f>
        <v>8809.7099999999991</v>
      </c>
      <c r="H23" s="452">
        <f t="shared" si="7"/>
        <v>8809.7099999999991</v>
      </c>
      <c r="I23" s="444">
        <f t="shared" si="8"/>
        <v>1</v>
      </c>
      <c r="J23" s="452">
        <f t="shared" si="9"/>
        <v>8809.7099999999991</v>
      </c>
      <c r="K23" s="452">
        <f t="shared" si="10"/>
        <v>8809.7099999999991</v>
      </c>
    </row>
    <row r="24" spans="1:11" ht="47.25" x14ac:dyDescent="0.25">
      <c r="A24" s="426">
        <v>2</v>
      </c>
      <c r="B24" s="427" t="str">
        <f t="shared" ca="1" si="0"/>
        <v>2.9</v>
      </c>
      <c r="C24" s="435" t="s">
        <v>70</v>
      </c>
      <c r="D24" s="436" t="s">
        <v>71</v>
      </c>
      <c r="E24" s="435" t="s">
        <v>150</v>
      </c>
      <c r="F24" s="435">
        <v>1</v>
      </c>
      <c r="G24" s="452">
        <f>НМЦК!Q29</f>
        <v>691.83</v>
      </c>
      <c r="H24" s="452">
        <f t="shared" si="7"/>
        <v>691.83</v>
      </c>
      <c r="I24" s="444">
        <f t="shared" si="8"/>
        <v>1</v>
      </c>
      <c r="J24" s="452">
        <f t="shared" si="9"/>
        <v>691.83</v>
      </c>
      <c r="K24" s="452">
        <f t="shared" si="10"/>
        <v>691.83</v>
      </c>
    </row>
    <row r="25" spans="1:11" ht="31.5" x14ac:dyDescent="0.25">
      <c r="A25" s="426">
        <v>2</v>
      </c>
      <c r="B25" s="427" t="str">
        <f t="shared" ca="1" si="0"/>
        <v>2.10</v>
      </c>
      <c r="C25" s="435" t="s">
        <v>73</v>
      </c>
      <c r="D25" s="436" t="s">
        <v>74</v>
      </c>
      <c r="E25" s="435" t="s">
        <v>150</v>
      </c>
      <c r="F25" s="435">
        <v>1</v>
      </c>
      <c r="G25" s="452">
        <f>НМЦК!Q30</f>
        <v>26916.2</v>
      </c>
      <c r="H25" s="452">
        <f t="shared" si="7"/>
        <v>26916.2</v>
      </c>
      <c r="I25" s="444">
        <f t="shared" si="8"/>
        <v>1</v>
      </c>
      <c r="J25" s="452">
        <f t="shared" si="9"/>
        <v>26916.2</v>
      </c>
      <c r="K25" s="452">
        <f t="shared" si="10"/>
        <v>26916.2</v>
      </c>
    </row>
    <row r="26" spans="1:11" x14ac:dyDescent="0.25">
      <c r="A26" s="426">
        <v>2</v>
      </c>
      <c r="B26" s="427" t="str">
        <f t="shared" ca="1" si="0"/>
        <v>2.11</v>
      </c>
      <c r="C26" s="435" t="s">
        <v>76</v>
      </c>
      <c r="D26" s="436" t="s">
        <v>77</v>
      </c>
      <c r="E26" s="435" t="s">
        <v>150</v>
      </c>
      <c r="F26" s="435">
        <v>1</v>
      </c>
      <c r="G26" s="452">
        <f>НМЦК!Q31</f>
        <v>11894.54</v>
      </c>
      <c r="H26" s="452">
        <f t="shared" si="7"/>
        <v>11894.54</v>
      </c>
      <c r="I26" s="444">
        <f t="shared" si="8"/>
        <v>1</v>
      </c>
      <c r="J26" s="452">
        <f t="shared" si="9"/>
        <v>11894.54</v>
      </c>
      <c r="K26" s="452">
        <f t="shared" si="10"/>
        <v>11894.54</v>
      </c>
    </row>
    <row r="27" spans="1:11" ht="31.5" x14ac:dyDescent="0.25">
      <c r="A27" s="426">
        <v>2</v>
      </c>
      <c r="B27" s="427" t="str">
        <f t="shared" ca="1" si="0"/>
        <v>2.12</v>
      </c>
      <c r="C27" s="435" t="s">
        <v>79</v>
      </c>
      <c r="D27" s="436" t="s">
        <v>80</v>
      </c>
      <c r="E27" s="435" t="s">
        <v>150</v>
      </c>
      <c r="F27" s="435">
        <v>1</v>
      </c>
      <c r="G27" s="452">
        <f>НМЦК!Q32</f>
        <v>95987449.280000001</v>
      </c>
      <c r="H27" s="452">
        <f t="shared" si="7"/>
        <v>95987449.280000001</v>
      </c>
      <c r="I27" s="444">
        <f t="shared" si="8"/>
        <v>1</v>
      </c>
      <c r="J27" s="452">
        <f t="shared" si="9"/>
        <v>95987449.280000001</v>
      </c>
      <c r="K27" s="452">
        <f t="shared" si="10"/>
        <v>95987449.280000001</v>
      </c>
    </row>
    <row r="28" spans="1:11" ht="31.5" x14ac:dyDescent="0.25">
      <c r="A28" s="426">
        <v>2</v>
      </c>
      <c r="B28" s="427" t="str">
        <f t="shared" ca="1" si="0"/>
        <v>2.13</v>
      </c>
      <c r="C28" s="435" t="s">
        <v>115</v>
      </c>
      <c r="D28" s="436" t="s">
        <v>116</v>
      </c>
      <c r="E28" s="435" t="s">
        <v>150</v>
      </c>
      <c r="F28" s="435">
        <v>1</v>
      </c>
      <c r="G28" s="452">
        <f>SUM(G13:G18,G22:G27)*2%</f>
        <v>66310577.68</v>
      </c>
      <c r="H28" s="452">
        <f>SUM(H13:H18,H22:H27)*2%</f>
        <v>66310577.68</v>
      </c>
      <c r="I28" s="441"/>
      <c r="J28" s="452">
        <f>SUM(J13:J18,J22:J27)*2%</f>
        <v>66310577.68</v>
      </c>
      <c r="K28" s="452">
        <f>SUM(K13:K18,K22:K27)*2%</f>
        <v>66310577.68</v>
      </c>
    </row>
    <row r="29" spans="1:11" x14ac:dyDescent="0.25">
      <c r="B29" s="455"/>
      <c r="C29" s="455"/>
      <c r="D29" s="455" t="s">
        <v>167</v>
      </c>
      <c r="E29" s="455"/>
      <c r="F29" s="455"/>
      <c r="G29" s="455"/>
      <c r="H29" s="457">
        <f>H9+H12</f>
        <v>3525167192.0100002</v>
      </c>
      <c r="I29" s="456"/>
      <c r="J29" s="455"/>
      <c r="K29" s="457">
        <f>K9+K12</f>
        <v>3525167192.0100002</v>
      </c>
    </row>
    <row r="30" spans="1:11" x14ac:dyDescent="0.25">
      <c r="B30" s="453"/>
      <c r="C30" s="453"/>
      <c r="D30" s="453" t="s">
        <v>1522</v>
      </c>
      <c r="E30" s="453"/>
      <c r="F30" s="453"/>
      <c r="G30" s="453"/>
      <c r="H30" s="458">
        <f>H29*22%</f>
        <v>775536782.24000001</v>
      </c>
      <c r="I30" s="454"/>
      <c r="J30" s="453"/>
      <c r="K30" s="458">
        <f>K29*22%</f>
        <v>775536782.24000001</v>
      </c>
    </row>
    <row r="31" spans="1:11" x14ac:dyDescent="0.25">
      <c r="B31" s="455"/>
      <c r="C31" s="455"/>
      <c r="D31" s="455" t="s">
        <v>168</v>
      </c>
      <c r="E31" s="455"/>
      <c r="F31" s="455"/>
      <c r="G31" s="455"/>
      <c r="H31" s="457">
        <f>H29+H30</f>
        <v>4300703974.25</v>
      </c>
      <c r="I31" s="456"/>
      <c r="J31" s="455"/>
      <c r="K31" s="457">
        <f>K29+K30</f>
        <v>4300703974.25</v>
      </c>
    </row>
    <row r="34" spans="2:8" ht="55.5" customHeight="1" x14ac:dyDescent="0.25">
      <c r="B34" s="712" t="str">
        <f>ПЗ!$A$23</f>
        <v>Заместитель директора департамента
по ценообразованию и сметному регулированию
Департамента развития инфраструктуры</v>
      </c>
      <c r="C34" s="712"/>
      <c r="D34" s="712"/>
      <c r="E34" s="712"/>
      <c r="F34" s="712"/>
      <c r="H34" s="515" t="str">
        <f>ПЗ!$C$23</f>
        <v>Е.А. Татаринова</v>
      </c>
    </row>
  </sheetData>
  <mergeCells count="10">
    <mergeCell ref="B34:F34"/>
    <mergeCell ref="G6:H6"/>
    <mergeCell ref="J6:K6"/>
    <mergeCell ref="B3:H3"/>
    <mergeCell ref="B1:H1"/>
    <mergeCell ref="B4:H4"/>
    <mergeCell ref="F6:F7"/>
    <mergeCell ref="E6:E7"/>
    <mergeCell ref="D6:D7"/>
    <mergeCell ref="B6:B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opLeftCell="B1" zoomScaleNormal="100" workbookViewId="0">
      <selection activeCell="D21" sqref="D21"/>
    </sheetView>
  </sheetViews>
  <sheetFormatPr defaultColWidth="9.140625" defaultRowHeight="11.25" outlineLevelRow="1" outlineLevelCol="1" x14ac:dyDescent="0.2"/>
  <cols>
    <col min="1" max="1" width="9.140625" style="1" hidden="1" customWidth="1" outlineLevel="1"/>
    <col min="2" max="2" width="6.7109375" style="1" customWidth="1" collapsed="1"/>
    <col min="3" max="3" width="22.28515625" style="1" customWidth="1"/>
    <col min="4" max="4" width="53.7109375" style="1" customWidth="1"/>
    <col min="5" max="5" width="13.28515625" style="1" customWidth="1"/>
    <col min="6" max="6" width="13" style="1" customWidth="1"/>
    <col min="7" max="16384" width="9.140625" style="1"/>
  </cols>
  <sheetData>
    <row r="1" spans="1:6" s="2" customFormat="1" ht="15.75" x14ac:dyDescent="0.25">
      <c r="B1" s="715" t="s">
        <v>143</v>
      </c>
      <c r="C1" s="715"/>
      <c r="D1" s="715"/>
      <c r="E1" s="715"/>
      <c r="F1" s="715"/>
    </row>
    <row r="2" spans="1:6" s="2" customFormat="1" ht="15.75" x14ac:dyDescent="0.25">
      <c r="B2" s="430"/>
      <c r="C2" s="430"/>
      <c r="D2" s="431"/>
      <c r="E2" s="431"/>
      <c r="F2" s="431"/>
    </row>
    <row r="3" spans="1:6" s="2" customFormat="1" ht="15.75" x14ac:dyDescent="0.25">
      <c r="B3" s="719" t="s">
        <v>9</v>
      </c>
      <c r="C3" s="719"/>
      <c r="D3" s="719"/>
      <c r="E3" s="719"/>
      <c r="F3" s="719"/>
    </row>
    <row r="4" spans="1:6" ht="15.75" x14ac:dyDescent="0.2">
      <c r="B4" s="716" t="s">
        <v>144</v>
      </c>
      <c r="C4" s="716"/>
      <c r="D4" s="716"/>
      <c r="E4" s="716"/>
      <c r="F4" s="716"/>
    </row>
    <row r="5" spans="1:6" ht="15.75" x14ac:dyDescent="0.25">
      <c r="B5" s="432"/>
      <c r="C5" s="432"/>
      <c r="D5" s="432"/>
      <c r="E5" s="432"/>
      <c r="F5" s="432"/>
    </row>
    <row r="6" spans="1:6" ht="173.25" x14ac:dyDescent="0.2">
      <c r="A6" s="429" t="s">
        <v>1517</v>
      </c>
      <c r="B6" s="433" t="s">
        <v>12</v>
      </c>
      <c r="C6" s="433" t="s">
        <v>145</v>
      </c>
      <c r="D6" s="433" t="s">
        <v>146</v>
      </c>
      <c r="E6" s="433" t="s">
        <v>147</v>
      </c>
      <c r="F6" s="433" t="s">
        <v>148</v>
      </c>
    </row>
    <row r="7" spans="1:6" ht="15.75" x14ac:dyDescent="0.2">
      <c r="A7" s="429"/>
      <c r="B7" s="434">
        <v>1</v>
      </c>
      <c r="C7" s="434">
        <v>2</v>
      </c>
      <c r="D7" s="434">
        <v>2</v>
      </c>
      <c r="E7" s="434">
        <v>3</v>
      </c>
      <c r="F7" s="434">
        <v>4</v>
      </c>
    </row>
    <row r="8" spans="1:6" ht="15.75" x14ac:dyDescent="0.25">
      <c r="A8" s="82">
        <v>1</v>
      </c>
      <c r="B8" s="428">
        <v>1</v>
      </c>
      <c r="C8" s="437"/>
      <c r="D8" s="438" t="s">
        <v>149</v>
      </c>
      <c r="E8" s="437"/>
      <c r="F8" s="437"/>
    </row>
    <row r="9" spans="1:6" s="3" customFormat="1" ht="15.75" x14ac:dyDescent="0.25">
      <c r="A9" s="426">
        <v>2</v>
      </c>
      <c r="B9" s="427" t="str">
        <f t="shared" ref="B9:B27" ca="1" si="0">IF(A9&gt;OFFSET(A9,-1,0),OFFSET(B9,-1,0)&amp;"."&amp;1,LEFT(OFFSET(B9,-1,0),SEARCH("^^",SUBSTITUTE("."&amp;OFFSET(B9,-1,0),".","^^",A9))-1)&amp;1--MID(OFFSET(B9,-1,0),SEARCH("^^",SUBSTITUTE("."&amp;OFFSET(B9,-1,0),".","^^",A9)),SEARCH("^^",SUBSTITUTE(OFFSET(B9,-1,0)&amp;".",".","^^",A9))-SEARCH("^^",SUBSTITUTE("."&amp;OFFSET(B9,-1,0),".","^^",A9))))</f>
        <v>1.1</v>
      </c>
      <c r="C9" s="435" t="s">
        <v>93</v>
      </c>
      <c r="D9" s="436" t="s">
        <v>96</v>
      </c>
      <c r="E9" s="435" t="s">
        <v>150</v>
      </c>
      <c r="F9" s="435">
        <v>1</v>
      </c>
    </row>
    <row r="10" spans="1:6" s="3" customFormat="1" ht="47.25" x14ac:dyDescent="0.25">
      <c r="A10" s="426">
        <v>2</v>
      </c>
      <c r="B10" s="427" t="str">
        <f t="shared" ca="1" si="0"/>
        <v>1.2</v>
      </c>
      <c r="C10" s="435" t="s">
        <v>115</v>
      </c>
      <c r="D10" s="436" t="s">
        <v>116</v>
      </c>
      <c r="E10" s="435" t="s">
        <v>150</v>
      </c>
      <c r="F10" s="435">
        <v>1</v>
      </c>
    </row>
    <row r="11" spans="1:6" s="3" customFormat="1" ht="15.75" x14ac:dyDescent="0.25">
      <c r="A11" s="82">
        <v>1</v>
      </c>
      <c r="B11" s="428" t="str">
        <f t="shared" ca="1" si="0"/>
        <v>2</v>
      </c>
      <c r="C11" s="439"/>
      <c r="D11" s="438" t="s">
        <v>151</v>
      </c>
      <c r="E11" s="439"/>
      <c r="F11" s="439"/>
    </row>
    <row r="12" spans="1:6" s="3" customFormat="1" ht="15.75" x14ac:dyDescent="0.25">
      <c r="A12" s="426">
        <v>2</v>
      </c>
      <c r="B12" s="427" t="str">
        <f t="shared" ca="1" si="0"/>
        <v>2.1</v>
      </c>
      <c r="C12" s="435" t="s">
        <v>29</v>
      </c>
      <c r="D12" s="436" t="s">
        <v>30</v>
      </c>
      <c r="E12" s="435" t="s">
        <v>150</v>
      </c>
      <c r="F12" s="435">
        <v>1</v>
      </c>
    </row>
    <row r="13" spans="1:6" s="3" customFormat="1" ht="15.75" x14ac:dyDescent="0.25">
      <c r="A13" s="426">
        <v>2</v>
      </c>
      <c r="B13" s="427" t="str">
        <f t="shared" ca="1" si="0"/>
        <v>2.2</v>
      </c>
      <c r="C13" s="435" t="s">
        <v>32</v>
      </c>
      <c r="D13" s="436" t="s">
        <v>33</v>
      </c>
      <c r="E13" s="435" t="s">
        <v>150</v>
      </c>
      <c r="F13" s="435">
        <v>1</v>
      </c>
    </row>
    <row r="14" spans="1:6" s="3" customFormat="1" ht="47.25" x14ac:dyDescent="0.25">
      <c r="A14" s="426">
        <v>2</v>
      </c>
      <c r="B14" s="427" t="str">
        <f t="shared" ca="1" si="0"/>
        <v>2.3</v>
      </c>
      <c r="C14" s="435" t="s">
        <v>35</v>
      </c>
      <c r="D14" s="436" t="s">
        <v>36</v>
      </c>
      <c r="E14" s="435" t="s">
        <v>150</v>
      </c>
      <c r="F14" s="435">
        <v>1</v>
      </c>
    </row>
    <row r="15" spans="1:6" s="3" customFormat="1" ht="31.5" x14ac:dyDescent="0.25">
      <c r="A15" s="426">
        <v>2</v>
      </c>
      <c r="B15" s="427" t="str">
        <f t="shared" ca="1" si="0"/>
        <v>2.4</v>
      </c>
      <c r="C15" s="435" t="s">
        <v>40</v>
      </c>
      <c r="D15" s="436" t="s">
        <v>41</v>
      </c>
      <c r="E15" s="435" t="s">
        <v>150</v>
      </c>
      <c r="F15" s="435">
        <v>1</v>
      </c>
    </row>
    <row r="16" spans="1:6" s="3" customFormat="1" ht="31.5" x14ac:dyDescent="0.25">
      <c r="A16" s="426">
        <v>2</v>
      </c>
      <c r="B16" s="427" t="str">
        <f t="shared" ca="1" si="0"/>
        <v>2.5</v>
      </c>
      <c r="C16" s="435" t="s">
        <v>58</v>
      </c>
      <c r="D16" s="436" t="s">
        <v>1574</v>
      </c>
      <c r="E16" s="435" t="s">
        <v>150</v>
      </c>
      <c r="F16" s="435">
        <v>1</v>
      </c>
    </row>
    <row r="17" spans="1:6" s="3" customFormat="1" ht="63" x14ac:dyDescent="0.25">
      <c r="A17" s="426">
        <v>2</v>
      </c>
      <c r="B17" s="427" t="str">
        <f t="shared" ca="1" si="0"/>
        <v>2.6</v>
      </c>
      <c r="C17" s="435" t="s">
        <v>61</v>
      </c>
      <c r="D17" s="436" t="s">
        <v>62</v>
      </c>
      <c r="E17" s="435" t="s">
        <v>150</v>
      </c>
      <c r="F17" s="435">
        <v>1</v>
      </c>
    </row>
    <row r="18" spans="1:6" s="537" customFormat="1" ht="47.25" hidden="1" outlineLevel="1" x14ac:dyDescent="0.25">
      <c r="A18" s="525">
        <v>3</v>
      </c>
      <c r="B18" s="526" t="str">
        <f t="shared" ca="1" si="0"/>
        <v>2.6.1</v>
      </c>
      <c r="C18" s="535" t="s">
        <v>1634</v>
      </c>
      <c r="D18" s="527" t="s">
        <v>1458</v>
      </c>
      <c r="E18" s="538" t="s">
        <v>150</v>
      </c>
      <c r="F18" s="536">
        <v>1</v>
      </c>
    </row>
    <row r="19" spans="1:6" s="537" customFormat="1" ht="15.75" hidden="1" outlineLevel="1" x14ac:dyDescent="0.25">
      <c r="A19" s="525">
        <v>3</v>
      </c>
      <c r="B19" s="526" t="str">
        <f t="shared" ca="1" si="0"/>
        <v>2.6.2</v>
      </c>
      <c r="C19" s="535" t="s">
        <v>1635</v>
      </c>
      <c r="D19" s="527" t="s">
        <v>1633</v>
      </c>
      <c r="E19" s="538" t="s">
        <v>150</v>
      </c>
      <c r="F19" s="536">
        <v>1</v>
      </c>
    </row>
    <row r="20" spans="1:6" s="537" customFormat="1" ht="15.75" hidden="1" outlineLevel="1" x14ac:dyDescent="0.25">
      <c r="A20" s="525">
        <v>3</v>
      </c>
      <c r="B20" s="526" t="str">
        <f t="shared" ca="1" si="0"/>
        <v>2.6.3</v>
      </c>
      <c r="C20" s="535" t="s">
        <v>1635</v>
      </c>
      <c r="D20" s="527" t="s">
        <v>1632</v>
      </c>
      <c r="E20" s="538" t="s">
        <v>150</v>
      </c>
      <c r="F20" s="536">
        <v>1</v>
      </c>
    </row>
    <row r="21" spans="1:6" s="3" customFormat="1" ht="47.25" collapsed="1" x14ac:dyDescent="0.25">
      <c r="A21" s="426">
        <v>2</v>
      </c>
      <c r="B21" s="427" t="str">
        <f t="shared" ca="1" si="0"/>
        <v>2.7</v>
      </c>
      <c r="C21" s="435" t="s">
        <v>64</v>
      </c>
      <c r="D21" s="436" t="s">
        <v>65</v>
      </c>
      <c r="E21" s="435" t="s">
        <v>150</v>
      </c>
      <c r="F21" s="435">
        <v>1</v>
      </c>
    </row>
    <row r="22" spans="1:6" s="3" customFormat="1" ht="31.5" x14ac:dyDescent="0.25">
      <c r="A22" s="426">
        <v>2</v>
      </c>
      <c r="B22" s="427" t="str">
        <f t="shared" ca="1" si="0"/>
        <v>2.8</v>
      </c>
      <c r="C22" s="435" t="s">
        <v>67</v>
      </c>
      <c r="D22" s="436" t="s">
        <v>68</v>
      </c>
      <c r="E22" s="435" t="s">
        <v>150</v>
      </c>
      <c r="F22" s="435">
        <v>1</v>
      </c>
    </row>
    <row r="23" spans="1:6" s="3" customFormat="1" ht="47.25" x14ac:dyDescent="0.25">
      <c r="A23" s="426">
        <v>2</v>
      </c>
      <c r="B23" s="427" t="str">
        <f t="shared" ca="1" si="0"/>
        <v>2.9</v>
      </c>
      <c r="C23" s="435" t="s">
        <v>70</v>
      </c>
      <c r="D23" s="436" t="s">
        <v>71</v>
      </c>
      <c r="E23" s="435" t="s">
        <v>150</v>
      </c>
      <c r="F23" s="435">
        <v>1</v>
      </c>
    </row>
    <row r="24" spans="1:6" s="3" customFormat="1" ht="31.5" x14ac:dyDescent="0.25">
      <c r="A24" s="426">
        <v>2</v>
      </c>
      <c r="B24" s="427" t="str">
        <f t="shared" ca="1" si="0"/>
        <v>2.10</v>
      </c>
      <c r="C24" s="435" t="s">
        <v>73</v>
      </c>
      <c r="D24" s="436" t="s">
        <v>74</v>
      </c>
      <c r="E24" s="435" t="s">
        <v>150</v>
      </c>
      <c r="F24" s="435">
        <v>1</v>
      </c>
    </row>
    <row r="25" spans="1:6" s="3" customFormat="1" ht="15.75" x14ac:dyDescent="0.25">
      <c r="A25" s="426">
        <v>2</v>
      </c>
      <c r="B25" s="427" t="str">
        <f t="shared" ca="1" si="0"/>
        <v>2.11</v>
      </c>
      <c r="C25" s="435" t="s">
        <v>76</v>
      </c>
      <c r="D25" s="436" t="s">
        <v>77</v>
      </c>
      <c r="E25" s="435" t="s">
        <v>150</v>
      </c>
      <c r="F25" s="435">
        <v>1</v>
      </c>
    </row>
    <row r="26" spans="1:6" s="3" customFormat="1" ht="31.5" x14ac:dyDescent="0.25">
      <c r="A26" s="426">
        <v>2</v>
      </c>
      <c r="B26" s="427" t="str">
        <f t="shared" ca="1" si="0"/>
        <v>2.12</v>
      </c>
      <c r="C26" s="435" t="s">
        <v>79</v>
      </c>
      <c r="D26" s="436" t="s">
        <v>80</v>
      </c>
      <c r="E26" s="435" t="s">
        <v>150</v>
      </c>
      <c r="F26" s="435">
        <v>1</v>
      </c>
    </row>
    <row r="27" spans="1:6" s="3" customFormat="1" ht="47.25" x14ac:dyDescent="0.25">
      <c r="A27" s="426">
        <v>2</v>
      </c>
      <c r="B27" s="427" t="str">
        <f t="shared" ca="1" si="0"/>
        <v>2.13</v>
      </c>
      <c r="C27" s="435" t="s">
        <v>115</v>
      </c>
      <c r="D27" s="436" t="s">
        <v>116</v>
      </c>
      <c r="E27" s="435" t="s">
        <v>150</v>
      </c>
      <c r="F27" s="435">
        <v>1</v>
      </c>
    </row>
  </sheetData>
  <mergeCells count="3">
    <mergeCell ref="B1:F1"/>
    <mergeCell ref="B3:F3"/>
    <mergeCell ref="B4:F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DL23"/>
  <sheetViews>
    <sheetView showGridLines="0" view="pageBreakPreview" topLeftCell="A11" zoomScale="70" zoomScaleNormal="55" zoomScaleSheetLayoutView="70" workbookViewId="0">
      <selection activeCell="C13" sqref="C13"/>
    </sheetView>
  </sheetViews>
  <sheetFormatPr defaultColWidth="8.85546875" defaultRowHeight="15" x14ac:dyDescent="0.25"/>
  <cols>
    <col min="1" max="1" width="10.85546875" style="659" customWidth="1"/>
    <col min="2" max="2" width="21.140625" style="659" customWidth="1"/>
    <col min="3" max="3" width="111.42578125" style="545" customWidth="1"/>
    <col min="4" max="4" width="13.5703125" style="545" customWidth="1"/>
    <col min="5" max="5" width="11.140625" style="545" customWidth="1"/>
    <col min="6" max="6" width="22.28515625" style="545" customWidth="1"/>
    <col min="7" max="7" width="20.7109375" style="545" customWidth="1"/>
    <col min="8" max="8" width="17.7109375" style="545" hidden="1" customWidth="1"/>
    <col min="9" max="68" width="3.7109375" style="545" customWidth="1"/>
    <col min="69" max="69" width="3.85546875" style="545" customWidth="1"/>
    <col min="70" max="70" width="3.5703125" style="545" customWidth="1"/>
    <col min="71" max="71" width="3.42578125" style="545" customWidth="1"/>
    <col min="72" max="72" width="4.28515625" style="545" customWidth="1"/>
    <col min="73" max="73" width="3.140625" style="545" customWidth="1"/>
    <col min="74" max="75" width="3.42578125" style="545" customWidth="1"/>
    <col min="76" max="76" width="3.7109375" style="545" customWidth="1"/>
    <col min="77" max="116" width="3.28515625" style="545" customWidth="1"/>
    <col min="117" max="16384" width="8.85546875" style="545"/>
  </cols>
  <sheetData>
    <row r="1" spans="1:116" ht="92.25" customHeight="1" thickBot="1" x14ac:dyDescent="0.3">
      <c r="A1" s="544"/>
      <c r="B1" s="723" t="s">
        <v>1640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  <c r="S1" s="723"/>
      <c r="T1" s="723"/>
      <c r="U1" s="723"/>
      <c r="V1" s="723"/>
      <c r="W1" s="723"/>
      <c r="X1" s="723"/>
      <c r="Y1" s="723"/>
      <c r="Z1" s="723"/>
      <c r="AA1" s="723"/>
      <c r="AB1" s="723"/>
      <c r="AC1" s="723"/>
      <c r="AD1" s="723"/>
      <c r="AE1" s="723"/>
      <c r="AF1" s="723"/>
      <c r="AG1" s="723"/>
      <c r="AH1" s="723"/>
      <c r="AI1" s="723"/>
      <c r="AJ1" s="723"/>
      <c r="AK1" s="723"/>
      <c r="AL1" s="723"/>
      <c r="AM1" s="723"/>
      <c r="AN1" s="723"/>
      <c r="AO1" s="723"/>
      <c r="AP1" s="723"/>
      <c r="AQ1" s="723"/>
      <c r="AR1" s="723"/>
      <c r="AS1" s="723"/>
      <c r="AT1" s="723"/>
      <c r="AU1" s="723"/>
      <c r="AV1" s="723"/>
      <c r="AW1" s="723"/>
      <c r="AX1" s="723"/>
      <c r="AY1" s="723"/>
      <c r="AZ1" s="723"/>
      <c r="BA1" s="723"/>
      <c r="BB1" s="723"/>
      <c r="BC1" s="723"/>
      <c r="BD1" s="723"/>
      <c r="BE1" s="723"/>
      <c r="BF1" s="723"/>
      <c r="BG1" s="723"/>
      <c r="BH1" s="723"/>
      <c r="BI1" s="723"/>
      <c r="BJ1" s="723"/>
      <c r="BK1" s="723"/>
      <c r="BL1" s="723"/>
      <c r="BM1" s="723"/>
      <c r="BN1" s="723"/>
      <c r="BO1" s="723"/>
      <c r="BP1" s="723"/>
      <c r="BQ1" s="723"/>
      <c r="BR1" s="723"/>
      <c r="BS1" s="723"/>
      <c r="BT1" s="723"/>
      <c r="BU1" s="723"/>
      <c r="BV1" s="723"/>
      <c r="BW1" s="723"/>
      <c r="BX1" s="723"/>
      <c r="BY1" s="723"/>
      <c r="BZ1" s="723"/>
      <c r="CA1" s="723"/>
      <c r="CB1" s="723"/>
      <c r="CC1" s="723"/>
      <c r="CD1" s="723"/>
      <c r="CE1" s="723"/>
      <c r="CF1" s="723"/>
      <c r="CG1" s="723"/>
      <c r="CH1" s="723"/>
      <c r="CI1" s="723"/>
      <c r="CJ1" s="723"/>
      <c r="CK1" s="723"/>
      <c r="CL1" s="723"/>
      <c r="CM1" s="723"/>
      <c r="CN1" s="723"/>
      <c r="CO1" s="723"/>
      <c r="CP1" s="723"/>
      <c r="CQ1" s="723"/>
      <c r="CR1" s="723"/>
      <c r="CS1" s="723"/>
      <c r="CT1" s="723"/>
      <c r="CU1" s="723"/>
      <c r="CV1" s="723"/>
      <c r="CW1" s="723"/>
      <c r="CX1" s="723"/>
      <c r="CY1" s="723"/>
      <c r="CZ1" s="723"/>
      <c r="DA1" s="723"/>
      <c r="DB1" s="723"/>
      <c r="DC1" s="723"/>
      <c r="DD1" s="723"/>
      <c r="DE1" s="723"/>
      <c r="DF1" s="723"/>
      <c r="DG1" s="723"/>
      <c r="DH1" s="723"/>
      <c r="DI1" s="723"/>
      <c r="DJ1" s="723"/>
      <c r="DK1" s="723"/>
      <c r="DL1" s="723"/>
    </row>
    <row r="2" spans="1:116" ht="56.1" customHeight="1" thickBot="1" x14ac:dyDescent="0.3">
      <c r="A2" s="724" t="s">
        <v>12</v>
      </c>
      <c r="B2" s="727" t="s">
        <v>1641</v>
      </c>
      <c r="C2" s="729" t="s">
        <v>1642</v>
      </c>
      <c r="D2" s="732" t="s">
        <v>357</v>
      </c>
      <c r="E2" s="732" t="s">
        <v>1643</v>
      </c>
      <c r="F2" s="734" t="s">
        <v>1644</v>
      </c>
      <c r="G2" s="734" t="s">
        <v>1645</v>
      </c>
      <c r="H2" s="737" t="s">
        <v>1646</v>
      </c>
      <c r="I2" s="739">
        <v>2026</v>
      </c>
      <c r="J2" s="740"/>
      <c r="K2" s="740"/>
      <c r="L2" s="740"/>
      <c r="M2" s="740"/>
      <c r="N2" s="740"/>
      <c r="O2" s="740"/>
      <c r="P2" s="740"/>
      <c r="Q2" s="740"/>
      <c r="R2" s="740"/>
      <c r="S2" s="740"/>
      <c r="T2" s="741"/>
      <c r="U2" s="742">
        <v>2027</v>
      </c>
      <c r="V2" s="743"/>
      <c r="W2" s="743"/>
      <c r="X2" s="743"/>
      <c r="Y2" s="743"/>
      <c r="Z2" s="743"/>
      <c r="AA2" s="743"/>
      <c r="AB2" s="743"/>
      <c r="AC2" s="743"/>
      <c r="AD2" s="743"/>
      <c r="AE2" s="743"/>
      <c r="AF2" s="743"/>
      <c r="AG2" s="743"/>
      <c r="AH2" s="743"/>
      <c r="AI2" s="743"/>
      <c r="AJ2" s="743"/>
      <c r="AK2" s="743"/>
      <c r="AL2" s="743"/>
      <c r="AM2" s="743"/>
      <c r="AN2" s="743"/>
      <c r="AO2" s="743"/>
      <c r="AP2" s="743"/>
      <c r="AQ2" s="743"/>
      <c r="AR2" s="743"/>
      <c r="AS2" s="743"/>
      <c r="AT2" s="743"/>
      <c r="AU2" s="743"/>
      <c r="AV2" s="743"/>
      <c r="AW2" s="743"/>
      <c r="AX2" s="743"/>
      <c r="AY2" s="743"/>
      <c r="AZ2" s="743"/>
      <c r="BA2" s="743"/>
      <c r="BB2" s="743"/>
      <c r="BC2" s="743"/>
      <c r="BD2" s="743"/>
      <c r="BE2" s="743"/>
      <c r="BF2" s="743"/>
      <c r="BG2" s="743"/>
      <c r="BH2" s="743"/>
      <c r="BI2" s="743"/>
      <c r="BJ2" s="743"/>
      <c r="BK2" s="743"/>
      <c r="BL2" s="743"/>
      <c r="BM2" s="743"/>
      <c r="BN2" s="743"/>
      <c r="BO2" s="743"/>
      <c r="BP2" s="744"/>
      <c r="BQ2" s="742">
        <v>2028</v>
      </c>
      <c r="BR2" s="743"/>
      <c r="BS2" s="743"/>
      <c r="BT2" s="743"/>
      <c r="BU2" s="743"/>
      <c r="BV2" s="743"/>
      <c r="BW2" s="743"/>
      <c r="BX2" s="743"/>
      <c r="BY2" s="743"/>
      <c r="BZ2" s="743"/>
      <c r="CA2" s="743"/>
      <c r="CB2" s="743"/>
      <c r="CC2" s="743"/>
      <c r="CD2" s="743"/>
      <c r="CE2" s="743"/>
      <c r="CF2" s="743"/>
      <c r="CG2" s="743"/>
      <c r="CH2" s="743"/>
      <c r="CI2" s="743"/>
      <c r="CJ2" s="743"/>
      <c r="CK2" s="743"/>
      <c r="CL2" s="743"/>
      <c r="CM2" s="743"/>
      <c r="CN2" s="743"/>
      <c r="CO2" s="743"/>
      <c r="CP2" s="743"/>
      <c r="CQ2" s="743"/>
      <c r="CR2" s="743"/>
      <c r="CS2" s="743"/>
      <c r="CT2" s="743"/>
      <c r="CU2" s="743"/>
      <c r="CV2" s="743"/>
      <c r="CW2" s="743"/>
      <c r="CX2" s="743"/>
      <c r="CY2" s="743"/>
      <c r="CZ2" s="743"/>
      <c r="DA2" s="743"/>
      <c r="DB2" s="743"/>
      <c r="DC2" s="743"/>
      <c r="DD2" s="743"/>
      <c r="DE2" s="743"/>
      <c r="DF2" s="743"/>
      <c r="DG2" s="743"/>
      <c r="DH2" s="743"/>
      <c r="DI2" s="743"/>
      <c r="DJ2" s="743"/>
      <c r="DK2" s="743"/>
      <c r="DL2" s="744"/>
    </row>
    <row r="3" spans="1:116" ht="38.1" customHeight="1" x14ac:dyDescent="0.25">
      <c r="A3" s="725"/>
      <c r="B3" s="728"/>
      <c r="C3" s="730"/>
      <c r="D3" s="733"/>
      <c r="E3" s="733"/>
      <c r="F3" s="735"/>
      <c r="G3" s="735"/>
      <c r="H3" s="738"/>
      <c r="I3" s="720" t="s">
        <v>1647</v>
      </c>
      <c r="J3" s="721"/>
      <c r="K3" s="721"/>
      <c r="L3" s="722"/>
      <c r="M3" s="745" t="s">
        <v>1648</v>
      </c>
      <c r="N3" s="745"/>
      <c r="O3" s="745"/>
      <c r="P3" s="745"/>
      <c r="Q3" s="720" t="s">
        <v>1649</v>
      </c>
      <c r="R3" s="721"/>
      <c r="S3" s="721"/>
      <c r="T3" s="722"/>
      <c r="U3" s="721" t="s">
        <v>1607</v>
      </c>
      <c r="V3" s="721"/>
      <c r="W3" s="721"/>
      <c r="X3" s="721"/>
      <c r="Y3" s="720" t="s">
        <v>1608</v>
      </c>
      <c r="Z3" s="721"/>
      <c r="AA3" s="721"/>
      <c r="AB3" s="722"/>
      <c r="AC3" s="721" t="s">
        <v>1609</v>
      </c>
      <c r="AD3" s="721"/>
      <c r="AE3" s="721"/>
      <c r="AF3" s="721"/>
      <c r="AG3" s="720" t="s">
        <v>1610</v>
      </c>
      <c r="AH3" s="721"/>
      <c r="AI3" s="721"/>
      <c r="AJ3" s="722"/>
      <c r="AK3" s="721" t="s">
        <v>1611</v>
      </c>
      <c r="AL3" s="721"/>
      <c r="AM3" s="721"/>
      <c r="AN3" s="721"/>
      <c r="AO3" s="720" t="s">
        <v>1612</v>
      </c>
      <c r="AP3" s="721"/>
      <c r="AQ3" s="721"/>
      <c r="AR3" s="722"/>
      <c r="AS3" s="721" t="s">
        <v>1613</v>
      </c>
      <c r="AT3" s="721"/>
      <c r="AU3" s="721"/>
      <c r="AV3" s="721"/>
      <c r="AW3" s="720" t="s">
        <v>1614</v>
      </c>
      <c r="AX3" s="721"/>
      <c r="AY3" s="721"/>
      <c r="AZ3" s="722"/>
      <c r="BA3" s="721" t="s">
        <v>1615</v>
      </c>
      <c r="BB3" s="721"/>
      <c r="BC3" s="721"/>
      <c r="BD3" s="721"/>
      <c r="BE3" s="720" t="s">
        <v>1616</v>
      </c>
      <c r="BF3" s="721"/>
      <c r="BG3" s="721"/>
      <c r="BH3" s="722"/>
      <c r="BI3" s="721" t="s">
        <v>1617</v>
      </c>
      <c r="BJ3" s="721"/>
      <c r="BK3" s="721"/>
      <c r="BL3" s="721"/>
      <c r="BM3" s="720" t="s">
        <v>1618</v>
      </c>
      <c r="BN3" s="721"/>
      <c r="BO3" s="721"/>
      <c r="BP3" s="722"/>
      <c r="BQ3" s="721" t="s">
        <v>1607</v>
      </c>
      <c r="BR3" s="721"/>
      <c r="BS3" s="721"/>
      <c r="BT3" s="721"/>
      <c r="BU3" s="720" t="s">
        <v>1608</v>
      </c>
      <c r="BV3" s="721"/>
      <c r="BW3" s="721"/>
      <c r="BX3" s="722"/>
      <c r="BY3" s="721" t="s">
        <v>1609</v>
      </c>
      <c r="BZ3" s="721"/>
      <c r="CA3" s="721"/>
      <c r="CB3" s="721"/>
      <c r="CC3" s="720" t="s">
        <v>1610</v>
      </c>
      <c r="CD3" s="721"/>
      <c r="CE3" s="721"/>
      <c r="CF3" s="722"/>
      <c r="CG3" s="721" t="s">
        <v>1611</v>
      </c>
      <c r="CH3" s="721"/>
      <c r="CI3" s="721"/>
      <c r="CJ3" s="721"/>
      <c r="CK3" s="720" t="s">
        <v>1612</v>
      </c>
      <c r="CL3" s="721"/>
      <c r="CM3" s="721"/>
      <c r="CN3" s="722"/>
      <c r="CO3" s="721" t="s">
        <v>1613</v>
      </c>
      <c r="CP3" s="721"/>
      <c r="CQ3" s="721"/>
      <c r="CR3" s="721"/>
      <c r="CS3" s="720" t="s">
        <v>1614</v>
      </c>
      <c r="CT3" s="721"/>
      <c r="CU3" s="721"/>
      <c r="CV3" s="722"/>
      <c r="CW3" s="721" t="s">
        <v>1615</v>
      </c>
      <c r="CX3" s="721"/>
      <c r="CY3" s="721"/>
      <c r="CZ3" s="721"/>
      <c r="DA3" s="720" t="s">
        <v>1616</v>
      </c>
      <c r="DB3" s="721"/>
      <c r="DC3" s="721"/>
      <c r="DD3" s="722"/>
      <c r="DE3" s="721" t="s">
        <v>1617</v>
      </c>
      <c r="DF3" s="721"/>
      <c r="DG3" s="721"/>
      <c r="DH3" s="721"/>
      <c r="DI3" s="720" t="s">
        <v>1618</v>
      </c>
      <c r="DJ3" s="721"/>
      <c r="DK3" s="721"/>
      <c r="DL3" s="722"/>
    </row>
    <row r="4" spans="1:116" ht="24" thickBot="1" x14ac:dyDescent="0.3">
      <c r="A4" s="726"/>
      <c r="B4" s="728"/>
      <c r="C4" s="731"/>
      <c r="D4" s="733"/>
      <c r="E4" s="733"/>
      <c r="F4" s="736"/>
      <c r="G4" s="736"/>
      <c r="H4" s="738"/>
      <c r="I4" s="546">
        <v>1</v>
      </c>
      <c r="J4" s="547">
        <v>2</v>
      </c>
      <c r="K4" s="547">
        <v>3</v>
      </c>
      <c r="L4" s="548">
        <v>4</v>
      </c>
      <c r="M4" s="549">
        <v>1</v>
      </c>
      <c r="N4" s="547">
        <v>2</v>
      </c>
      <c r="O4" s="547">
        <v>3</v>
      </c>
      <c r="P4" s="550">
        <v>4</v>
      </c>
      <c r="Q4" s="546">
        <v>1</v>
      </c>
      <c r="R4" s="547">
        <v>2</v>
      </c>
      <c r="S4" s="547">
        <v>3</v>
      </c>
      <c r="T4" s="548">
        <v>4</v>
      </c>
      <c r="U4" s="549">
        <v>1</v>
      </c>
      <c r="V4" s="547">
        <v>2</v>
      </c>
      <c r="W4" s="547">
        <v>3</v>
      </c>
      <c r="X4" s="550">
        <v>4</v>
      </c>
      <c r="Y4" s="546">
        <v>1</v>
      </c>
      <c r="Z4" s="547">
        <v>2</v>
      </c>
      <c r="AA4" s="547">
        <v>3</v>
      </c>
      <c r="AB4" s="548">
        <v>4</v>
      </c>
      <c r="AC4" s="549">
        <v>1</v>
      </c>
      <c r="AD4" s="547">
        <v>2</v>
      </c>
      <c r="AE4" s="547">
        <v>3</v>
      </c>
      <c r="AF4" s="550">
        <v>4</v>
      </c>
      <c r="AG4" s="546">
        <v>1</v>
      </c>
      <c r="AH4" s="547">
        <v>2</v>
      </c>
      <c r="AI4" s="547">
        <v>3</v>
      </c>
      <c r="AJ4" s="548">
        <v>4</v>
      </c>
      <c r="AK4" s="549">
        <v>1</v>
      </c>
      <c r="AL4" s="547">
        <v>2</v>
      </c>
      <c r="AM4" s="547">
        <v>3</v>
      </c>
      <c r="AN4" s="550">
        <v>4</v>
      </c>
      <c r="AO4" s="546">
        <v>1</v>
      </c>
      <c r="AP4" s="547">
        <v>2</v>
      </c>
      <c r="AQ4" s="547">
        <v>3</v>
      </c>
      <c r="AR4" s="548">
        <v>4</v>
      </c>
      <c r="AS4" s="549">
        <v>1</v>
      </c>
      <c r="AT4" s="547">
        <v>2</v>
      </c>
      <c r="AU4" s="547">
        <v>3</v>
      </c>
      <c r="AV4" s="550">
        <v>4</v>
      </c>
      <c r="AW4" s="546">
        <v>1</v>
      </c>
      <c r="AX4" s="547">
        <v>2</v>
      </c>
      <c r="AY4" s="547">
        <v>3</v>
      </c>
      <c r="AZ4" s="548">
        <v>4</v>
      </c>
      <c r="BA4" s="549">
        <v>1</v>
      </c>
      <c r="BB4" s="547">
        <v>2</v>
      </c>
      <c r="BC4" s="547">
        <v>3</v>
      </c>
      <c r="BD4" s="550">
        <v>4</v>
      </c>
      <c r="BE4" s="546">
        <v>1</v>
      </c>
      <c r="BF4" s="547">
        <v>2</v>
      </c>
      <c r="BG4" s="547">
        <v>3</v>
      </c>
      <c r="BH4" s="548">
        <v>4</v>
      </c>
      <c r="BI4" s="549">
        <v>1</v>
      </c>
      <c r="BJ4" s="547">
        <v>2</v>
      </c>
      <c r="BK4" s="547">
        <v>3</v>
      </c>
      <c r="BL4" s="550">
        <v>4</v>
      </c>
      <c r="BM4" s="546">
        <v>1</v>
      </c>
      <c r="BN4" s="547">
        <v>2</v>
      </c>
      <c r="BO4" s="547">
        <v>3</v>
      </c>
      <c r="BP4" s="548">
        <v>4</v>
      </c>
      <c r="BQ4" s="549">
        <v>1</v>
      </c>
      <c r="BR4" s="547">
        <v>2</v>
      </c>
      <c r="BS4" s="547">
        <v>3</v>
      </c>
      <c r="BT4" s="550">
        <v>4</v>
      </c>
      <c r="BU4" s="546">
        <v>1</v>
      </c>
      <c r="BV4" s="547">
        <v>2</v>
      </c>
      <c r="BW4" s="547">
        <v>3</v>
      </c>
      <c r="BX4" s="548">
        <v>4</v>
      </c>
      <c r="BY4" s="549">
        <v>1</v>
      </c>
      <c r="BZ4" s="547">
        <v>2</v>
      </c>
      <c r="CA4" s="547">
        <v>3</v>
      </c>
      <c r="CB4" s="550">
        <v>4</v>
      </c>
      <c r="CC4" s="546">
        <v>1</v>
      </c>
      <c r="CD4" s="547">
        <v>2</v>
      </c>
      <c r="CE4" s="547">
        <v>3</v>
      </c>
      <c r="CF4" s="548">
        <v>4</v>
      </c>
      <c r="CG4" s="549">
        <v>1</v>
      </c>
      <c r="CH4" s="547">
        <v>2</v>
      </c>
      <c r="CI4" s="547">
        <v>3</v>
      </c>
      <c r="CJ4" s="550">
        <v>4</v>
      </c>
      <c r="CK4" s="546">
        <v>1</v>
      </c>
      <c r="CL4" s="547">
        <v>2</v>
      </c>
      <c r="CM4" s="547">
        <v>3</v>
      </c>
      <c r="CN4" s="548">
        <v>4</v>
      </c>
      <c r="CO4" s="549">
        <v>1</v>
      </c>
      <c r="CP4" s="547">
        <v>2</v>
      </c>
      <c r="CQ4" s="547">
        <v>3</v>
      </c>
      <c r="CR4" s="550">
        <v>4</v>
      </c>
      <c r="CS4" s="546">
        <v>1</v>
      </c>
      <c r="CT4" s="547">
        <v>2</v>
      </c>
      <c r="CU4" s="547">
        <v>3</v>
      </c>
      <c r="CV4" s="548">
        <v>4</v>
      </c>
      <c r="CW4" s="549">
        <v>1</v>
      </c>
      <c r="CX4" s="547">
        <v>2</v>
      </c>
      <c r="CY4" s="547">
        <v>3</v>
      </c>
      <c r="CZ4" s="550">
        <v>4</v>
      </c>
      <c r="DA4" s="546">
        <v>1</v>
      </c>
      <c r="DB4" s="547">
        <v>2</v>
      </c>
      <c r="DC4" s="547">
        <v>3</v>
      </c>
      <c r="DD4" s="548">
        <v>4</v>
      </c>
      <c r="DE4" s="549">
        <v>1</v>
      </c>
      <c r="DF4" s="547">
        <v>2</v>
      </c>
      <c r="DG4" s="547">
        <v>3</v>
      </c>
      <c r="DH4" s="550">
        <v>4</v>
      </c>
      <c r="DI4" s="546">
        <v>1</v>
      </c>
      <c r="DJ4" s="547">
        <v>2</v>
      </c>
      <c r="DK4" s="547">
        <v>3</v>
      </c>
      <c r="DL4" s="548">
        <v>4</v>
      </c>
    </row>
    <row r="5" spans="1:116" ht="22.5" x14ac:dyDescent="0.25">
      <c r="A5" s="551"/>
      <c r="B5" s="552"/>
      <c r="C5" s="553" t="s">
        <v>1650</v>
      </c>
      <c r="D5" s="554"/>
      <c r="E5" s="554"/>
      <c r="F5" s="555"/>
      <c r="G5" s="556"/>
      <c r="H5" s="557"/>
      <c r="I5" s="558"/>
      <c r="J5" s="559"/>
      <c r="K5" s="559"/>
      <c r="L5" s="560"/>
      <c r="M5" s="561"/>
      <c r="N5" s="559"/>
      <c r="O5" s="559"/>
      <c r="P5" s="562"/>
      <c r="Q5" s="558"/>
      <c r="R5" s="559"/>
      <c r="S5" s="559"/>
      <c r="T5" s="560"/>
      <c r="U5" s="561"/>
      <c r="V5" s="559"/>
      <c r="W5" s="559"/>
      <c r="X5" s="562"/>
      <c r="Y5" s="558"/>
      <c r="Z5" s="559"/>
      <c r="AA5" s="559"/>
      <c r="AB5" s="560"/>
      <c r="AC5" s="561"/>
      <c r="AD5" s="559"/>
      <c r="AE5" s="559"/>
      <c r="AF5" s="562"/>
      <c r="AG5" s="558"/>
      <c r="AH5" s="559"/>
      <c r="AI5" s="559"/>
      <c r="AJ5" s="560"/>
      <c r="AK5" s="561"/>
      <c r="AL5" s="559"/>
      <c r="AM5" s="559"/>
      <c r="AN5" s="562"/>
      <c r="AO5" s="558"/>
      <c r="AP5" s="559"/>
      <c r="AQ5" s="559"/>
      <c r="AR5" s="560"/>
      <c r="AS5" s="561"/>
      <c r="AT5" s="559"/>
      <c r="AU5" s="559"/>
      <c r="AV5" s="562"/>
      <c r="AW5" s="558"/>
      <c r="AX5" s="559"/>
      <c r="AY5" s="559"/>
      <c r="AZ5" s="560"/>
      <c r="BA5" s="561"/>
      <c r="BB5" s="559"/>
      <c r="BC5" s="559"/>
      <c r="BD5" s="562"/>
      <c r="BE5" s="558"/>
      <c r="BF5" s="559"/>
      <c r="BG5" s="563"/>
      <c r="BH5" s="564"/>
      <c r="BI5" s="565"/>
      <c r="BJ5" s="563"/>
      <c r="BK5" s="563"/>
      <c r="BL5" s="566"/>
      <c r="BM5" s="567"/>
      <c r="BN5" s="563"/>
      <c r="BO5" s="563"/>
      <c r="BP5" s="564"/>
      <c r="BQ5" s="565"/>
      <c r="BR5" s="563"/>
      <c r="BS5" s="563"/>
      <c r="BT5" s="566"/>
      <c r="BU5" s="567"/>
      <c r="BV5" s="563"/>
      <c r="BW5" s="563"/>
      <c r="BX5" s="564"/>
      <c r="BY5" s="565"/>
      <c r="BZ5" s="563"/>
      <c r="CA5" s="563"/>
      <c r="CB5" s="566"/>
      <c r="CC5" s="567"/>
      <c r="CD5" s="563"/>
      <c r="CE5" s="563"/>
      <c r="CF5" s="564"/>
      <c r="CG5" s="565"/>
      <c r="CH5" s="563"/>
      <c r="CI5" s="563"/>
      <c r="CJ5" s="566"/>
      <c r="CK5" s="558"/>
      <c r="CL5" s="559"/>
      <c r="CM5" s="559"/>
      <c r="CN5" s="560"/>
      <c r="CO5" s="561"/>
      <c r="CP5" s="559"/>
      <c r="CQ5" s="559"/>
      <c r="CR5" s="562"/>
      <c r="CS5" s="558"/>
      <c r="CT5" s="559"/>
      <c r="CU5" s="559"/>
      <c r="CV5" s="560"/>
      <c r="CW5" s="561"/>
      <c r="CX5" s="559"/>
      <c r="CY5" s="559"/>
      <c r="CZ5" s="562"/>
      <c r="DA5" s="558"/>
      <c r="DB5" s="559"/>
      <c r="DC5" s="559"/>
      <c r="DD5" s="560"/>
      <c r="DE5" s="561"/>
      <c r="DF5" s="559"/>
      <c r="DG5" s="559"/>
      <c r="DH5" s="562"/>
      <c r="DI5" s="558"/>
      <c r="DJ5" s="559"/>
      <c r="DK5" s="559"/>
      <c r="DL5" s="560"/>
    </row>
    <row r="6" spans="1:116" ht="23.25" x14ac:dyDescent="0.25">
      <c r="A6" s="568"/>
      <c r="B6" s="569"/>
      <c r="C6" s="570" t="s">
        <v>1651</v>
      </c>
      <c r="D6" s="571"/>
      <c r="E6" s="571"/>
      <c r="F6" s="572"/>
      <c r="G6" s="573"/>
      <c r="H6" s="574"/>
      <c r="I6" s="575"/>
      <c r="J6" s="576"/>
      <c r="K6" s="576"/>
      <c r="L6" s="577"/>
      <c r="M6" s="578"/>
      <c r="N6" s="576"/>
      <c r="O6" s="576"/>
      <c r="P6" s="579"/>
      <c r="Q6" s="575"/>
      <c r="R6" s="576"/>
      <c r="S6" s="576"/>
      <c r="T6" s="577"/>
      <c r="U6" s="578"/>
      <c r="V6" s="576"/>
      <c r="W6" s="576"/>
      <c r="X6" s="579"/>
      <c r="Y6" s="575"/>
      <c r="Z6" s="576"/>
      <c r="AA6" s="576"/>
      <c r="AB6" s="577"/>
      <c r="AC6" s="578"/>
      <c r="AD6" s="576"/>
      <c r="AE6" s="576"/>
      <c r="AF6" s="579"/>
      <c r="AG6" s="575"/>
      <c r="AH6" s="576"/>
      <c r="AI6" s="576"/>
      <c r="AJ6" s="577"/>
      <c r="AK6" s="578"/>
      <c r="AL6" s="576"/>
      <c r="AM6" s="576"/>
      <c r="AN6" s="579"/>
      <c r="AO6" s="575"/>
      <c r="AP6" s="576"/>
      <c r="AQ6" s="576"/>
      <c r="AR6" s="577"/>
      <c r="AS6" s="578"/>
      <c r="AT6" s="576"/>
      <c r="AU6" s="576"/>
      <c r="AV6" s="579"/>
      <c r="AW6" s="575"/>
      <c r="AX6" s="576"/>
      <c r="AY6" s="576"/>
      <c r="AZ6" s="577"/>
      <c r="BA6" s="578"/>
      <c r="BB6" s="576"/>
      <c r="BC6" s="576"/>
      <c r="BD6" s="579"/>
      <c r="BE6" s="575"/>
      <c r="BF6" s="576"/>
      <c r="BG6" s="576"/>
      <c r="BH6" s="577"/>
      <c r="BI6" s="580"/>
      <c r="BJ6" s="581"/>
      <c r="BK6" s="581"/>
      <c r="BL6" s="582"/>
      <c r="BM6" s="583"/>
      <c r="BN6" s="581"/>
      <c r="BO6" s="581"/>
      <c r="BP6" s="584"/>
      <c r="BQ6" s="580"/>
      <c r="BR6" s="581"/>
      <c r="BS6" s="581"/>
      <c r="BT6" s="582"/>
      <c r="BU6" s="583"/>
      <c r="BV6" s="581"/>
      <c r="BW6" s="581"/>
      <c r="BX6" s="584"/>
      <c r="BY6" s="580"/>
      <c r="BZ6" s="581"/>
      <c r="CA6" s="581"/>
      <c r="CB6" s="582"/>
      <c r="CC6" s="583"/>
      <c r="CD6" s="581"/>
      <c r="CE6" s="581"/>
      <c r="CF6" s="584"/>
      <c r="CG6" s="580"/>
      <c r="CH6" s="581"/>
      <c r="CI6" s="581"/>
      <c r="CJ6" s="582"/>
      <c r="CK6" s="575"/>
      <c r="CL6" s="576"/>
      <c r="CM6" s="576"/>
      <c r="CN6" s="577"/>
      <c r="CO6" s="578"/>
      <c r="CP6" s="576"/>
      <c r="CQ6" s="576"/>
      <c r="CR6" s="579"/>
      <c r="CS6" s="575"/>
      <c r="CT6" s="576"/>
      <c r="CU6" s="576"/>
      <c r="CV6" s="577"/>
      <c r="CW6" s="578"/>
      <c r="CX6" s="576"/>
      <c r="CY6" s="576"/>
      <c r="CZ6" s="579"/>
      <c r="DA6" s="575"/>
      <c r="DB6" s="576"/>
      <c r="DC6" s="576"/>
      <c r="DD6" s="577"/>
      <c r="DE6" s="578"/>
      <c r="DF6" s="576"/>
      <c r="DG6" s="576"/>
      <c r="DH6" s="579"/>
      <c r="DI6" s="575"/>
      <c r="DJ6" s="576"/>
      <c r="DK6" s="576"/>
      <c r="DL6" s="577"/>
    </row>
    <row r="7" spans="1:116" ht="36.6" customHeight="1" x14ac:dyDescent="0.25">
      <c r="A7" s="568" t="s">
        <v>22</v>
      </c>
      <c r="B7" s="569"/>
      <c r="C7" s="585" t="s">
        <v>1652</v>
      </c>
      <c r="D7" s="571"/>
      <c r="E7" s="571"/>
      <c r="F7" s="572"/>
      <c r="G7" s="573"/>
      <c r="H7" s="574"/>
      <c r="I7" s="575"/>
      <c r="J7" s="576"/>
      <c r="K7" s="576"/>
      <c r="L7" s="577"/>
      <c r="M7" s="578"/>
      <c r="N7" s="576"/>
      <c r="O7" s="576"/>
      <c r="P7" s="579"/>
      <c r="Q7" s="575"/>
      <c r="R7" s="576"/>
      <c r="S7" s="586"/>
      <c r="T7" s="587"/>
      <c r="U7" s="578"/>
      <c r="V7" s="576"/>
      <c r="W7" s="576"/>
      <c r="X7" s="579"/>
      <c r="Y7" s="575"/>
      <c r="Z7" s="576"/>
      <c r="AA7" s="576"/>
      <c r="AB7" s="577"/>
      <c r="AC7" s="578"/>
      <c r="AD7" s="576"/>
      <c r="AE7" s="576"/>
      <c r="AF7" s="579"/>
      <c r="AG7" s="575"/>
      <c r="AH7" s="576"/>
      <c r="AI7" s="576"/>
      <c r="AJ7" s="577"/>
      <c r="AK7" s="578"/>
      <c r="AL7" s="576"/>
      <c r="AM7" s="576"/>
      <c r="AN7" s="579"/>
      <c r="AO7" s="575"/>
      <c r="AP7" s="576"/>
      <c r="AQ7" s="576"/>
      <c r="AR7" s="577"/>
      <c r="AS7" s="578"/>
      <c r="AT7" s="576"/>
      <c r="AU7" s="576"/>
      <c r="AV7" s="579"/>
      <c r="AW7" s="575"/>
      <c r="AX7" s="576"/>
      <c r="AY7" s="576"/>
      <c r="AZ7" s="577"/>
      <c r="BA7" s="578"/>
      <c r="BB7" s="576"/>
      <c r="BC7" s="576"/>
      <c r="BD7" s="579"/>
      <c r="BE7" s="575"/>
      <c r="BF7" s="576"/>
      <c r="BG7" s="576"/>
      <c r="BH7" s="577"/>
      <c r="BI7" s="580"/>
      <c r="BJ7" s="581"/>
      <c r="BK7" s="581"/>
      <c r="BL7" s="582"/>
      <c r="BM7" s="583"/>
      <c r="BN7" s="581"/>
      <c r="BO7" s="581"/>
      <c r="BP7" s="584"/>
      <c r="BQ7" s="580"/>
      <c r="BR7" s="581"/>
      <c r="BS7" s="581"/>
      <c r="BT7" s="582"/>
      <c r="BU7" s="583"/>
      <c r="BV7" s="581"/>
      <c r="BW7" s="581"/>
      <c r="BX7" s="584"/>
      <c r="BY7" s="580"/>
      <c r="BZ7" s="581"/>
      <c r="CA7" s="581"/>
      <c r="CB7" s="582"/>
      <c r="CC7" s="583"/>
      <c r="CD7" s="581"/>
      <c r="CE7" s="581"/>
      <c r="CF7" s="584"/>
      <c r="CG7" s="580"/>
      <c r="CH7" s="581"/>
      <c r="CI7" s="581"/>
      <c r="CJ7" s="582"/>
      <c r="CK7" s="575"/>
      <c r="CL7" s="576"/>
      <c r="CM7" s="576"/>
      <c r="CN7" s="577"/>
      <c r="CO7" s="578"/>
      <c r="CP7" s="576"/>
      <c r="CQ7" s="576"/>
      <c r="CR7" s="579"/>
      <c r="CS7" s="575"/>
      <c r="CT7" s="576"/>
      <c r="CU7" s="576"/>
      <c r="CV7" s="577"/>
      <c r="CW7" s="578"/>
      <c r="CX7" s="576"/>
      <c r="CY7" s="576"/>
      <c r="CZ7" s="579"/>
      <c r="DA7" s="575"/>
      <c r="DB7" s="576"/>
      <c r="DC7" s="576"/>
      <c r="DD7" s="577"/>
      <c r="DE7" s="578"/>
      <c r="DF7" s="576"/>
      <c r="DG7" s="576"/>
      <c r="DH7" s="579"/>
      <c r="DI7" s="575"/>
      <c r="DJ7" s="576"/>
      <c r="DK7" s="576"/>
      <c r="DL7" s="577"/>
    </row>
    <row r="8" spans="1:116" ht="69.75" x14ac:dyDescent="0.25">
      <c r="A8" s="568" t="s">
        <v>152</v>
      </c>
      <c r="B8" s="569"/>
      <c r="C8" s="588" t="s">
        <v>1653</v>
      </c>
      <c r="D8" s="570">
        <v>1</v>
      </c>
      <c r="E8" s="570" t="s">
        <v>1654</v>
      </c>
      <c r="F8" s="589">
        <v>46371</v>
      </c>
      <c r="G8" s="590">
        <v>46386</v>
      </c>
      <c r="H8" s="574"/>
      <c r="I8" s="575"/>
      <c r="J8" s="576"/>
      <c r="K8" s="576"/>
      <c r="L8" s="577"/>
      <c r="M8" s="578"/>
      <c r="N8" s="576"/>
      <c r="O8" s="576"/>
      <c r="P8" s="579"/>
      <c r="Q8" s="575"/>
      <c r="R8" s="576"/>
      <c r="S8" s="586"/>
      <c r="T8" s="587"/>
      <c r="U8" s="578"/>
      <c r="V8" s="576"/>
      <c r="W8" s="576"/>
      <c r="X8" s="579"/>
      <c r="Y8" s="575"/>
      <c r="Z8" s="576"/>
      <c r="AA8" s="576"/>
      <c r="AB8" s="577"/>
      <c r="AC8" s="578"/>
      <c r="AD8" s="576"/>
      <c r="AE8" s="576"/>
      <c r="AF8" s="579"/>
      <c r="AG8" s="575"/>
      <c r="AH8" s="576"/>
      <c r="AI8" s="576"/>
      <c r="AJ8" s="577"/>
      <c r="AK8" s="578"/>
      <c r="AL8" s="576"/>
      <c r="AM8" s="576"/>
      <c r="AN8" s="579"/>
      <c r="AO8" s="575"/>
      <c r="AP8" s="576"/>
      <c r="AQ8" s="576"/>
      <c r="AR8" s="577"/>
      <c r="AS8" s="578"/>
      <c r="AT8" s="576"/>
      <c r="AU8" s="576"/>
      <c r="AV8" s="579"/>
      <c r="AW8" s="575"/>
      <c r="AX8" s="576"/>
      <c r="AY8" s="576"/>
      <c r="AZ8" s="577"/>
      <c r="BA8" s="578"/>
      <c r="BB8" s="576"/>
      <c r="BC8" s="576"/>
      <c r="BD8" s="579"/>
      <c r="BE8" s="575"/>
      <c r="BF8" s="576"/>
      <c r="BG8" s="576"/>
      <c r="BH8" s="577"/>
      <c r="BI8" s="580"/>
      <c r="BJ8" s="581"/>
      <c r="BK8" s="581"/>
      <c r="BL8" s="582"/>
      <c r="BM8" s="583"/>
      <c r="BN8" s="581"/>
      <c r="BO8" s="581"/>
      <c r="BP8" s="584"/>
      <c r="BQ8" s="580"/>
      <c r="BR8" s="581"/>
      <c r="BS8" s="581"/>
      <c r="BT8" s="582"/>
      <c r="BU8" s="583"/>
      <c r="BV8" s="581"/>
      <c r="BW8" s="581"/>
      <c r="BX8" s="584"/>
      <c r="BY8" s="580"/>
      <c r="BZ8" s="581"/>
      <c r="CA8" s="581"/>
      <c r="CB8" s="582"/>
      <c r="CC8" s="583"/>
      <c r="CD8" s="581"/>
      <c r="CE8" s="581"/>
      <c r="CF8" s="584"/>
      <c r="CG8" s="580"/>
      <c r="CH8" s="581"/>
      <c r="CI8" s="581"/>
      <c r="CJ8" s="582"/>
      <c r="CK8" s="575"/>
      <c r="CL8" s="576"/>
      <c r="CM8" s="576"/>
      <c r="CN8" s="577"/>
      <c r="CO8" s="578"/>
      <c r="CP8" s="576"/>
      <c r="CQ8" s="576"/>
      <c r="CR8" s="579"/>
      <c r="CS8" s="575"/>
      <c r="CT8" s="576"/>
      <c r="CU8" s="576"/>
      <c r="CV8" s="577"/>
      <c r="CW8" s="578"/>
      <c r="CX8" s="576"/>
      <c r="CY8" s="576"/>
      <c r="CZ8" s="579"/>
      <c r="DA8" s="575"/>
      <c r="DB8" s="576"/>
      <c r="DC8" s="576"/>
      <c r="DD8" s="577"/>
      <c r="DE8" s="578"/>
      <c r="DF8" s="576"/>
      <c r="DG8" s="576"/>
      <c r="DH8" s="579"/>
      <c r="DI8" s="575"/>
      <c r="DJ8" s="576"/>
      <c r="DK8" s="576"/>
      <c r="DL8" s="577"/>
    </row>
    <row r="9" spans="1:116" ht="139.5" x14ac:dyDescent="0.25">
      <c r="A9" s="568" t="s">
        <v>153</v>
      </c>
      <c r="B9" s="569"/>
      <c r="C9" s="588" t="s">
        <v>1655</v>
      </c>
      <c r="D9" s="570">
        <v>1</v>
      </c>
      <c r="E9" s="570" t="s">
        <v>1654</v>
      </c>
      <c r="F9" s="589">
        <v>46371</v>
      </c>
      <c r="G9" s="590">
        <v>46386</v>
      </c>
      <c r="H9" s="574"/>
      <c r="I9" s="575"/>
      <c r="J9" s="576"/>
      <c r="K9" s="576"/>
      <c r="L9" s="577"/>
      <c r="M9" s="578"/>
      <c r="N9" s="576"/>
      <c r="O9" s="576"/>
      <c r="P9" s="579"/>
      <c r="Q9" s="575"/>
      <c r="R9" s="576"/>
      <c r="S9" s="586"/>
      <c r="T9" s="587"/>
      <c r="U9" s="578"/>
      <c r="V9" s="576"/>
      <c r="W9" s="576"/>
      <c r="X9" s="579"/>
      <c r="Y9" s="575"/>
      <c r="Z9" s="576"/>
      <c r="AA9" s="576"/>
      <c r="AB9" s="577"/>
      <c r="AC9" s="578"/>
      <c r="AD9" s="576"/>
      <c r="AE9" s="576"/>
      <c r="AF9" s="579"/>
      <c r="AG9" s="575"/>
      <c r="AH9" s="576"/>
      <c r="AI9" s="576"/>
      <c r="AJ9" s="577"/>
      <c r="AK9" s="578"/>
      <c r="AL9" s="576"/>
      <c r="AM9" s="576"/>
      <c r="AN9" s="579"/>
      <c r="AO9" s="575"/>
      <c r="AP9" s="576"/>
      <c r="AQ9" s="576"/>
      <c r="AR9" s="577"/>
      <c r="AS9" s="578"/>
      <c r="AT9" s="576"/>
      <c r="AU9" s="576"/>
      <c r="AV9" s="579"/>
      <c r="AW9" s="575"/>
      <c r="AX9" s="576"/>
      <c r="AY9" s="576"/>
      <c r="AZ9" s="577"/>
      <c r="BA9" s="578"/>
      <c r="BB9" s="576"/>
      <c r="BC9" s="576"/>
      <c r="BD9" s="579"/>
      <c r="BE9" s="575"/>
      <c r="BF9" s="576"/>
      <c r="BG9" s="576"/>
      <c r="BH9" s="577"/>
      <c r="BI9" s="580"/>
      <c r="BJ9" s="581"/>
      <c r="BK9" s="581"/>
      <c r="BL9" s="582"/>
      <c r="BM9" s="583"/>
      <c r="BN9" s="581"/>
      <c r="BO9" s="581"/>
      <c r="BP9" s="584"/>
      <c r="BQ9" s="580"/>
      <c r="BR9" s="581"/>
      <c r="BS9" s="581"/>
      <c r="BT9" s="582"/>
      <c r="BU9" s="583"/>
      <c r="BV9" s="581"/>
      <c r="BW9" s="581"/>
      <c r="BX9" s="584"/>
      <c r="BY9" s="580"/>
      <c r="BZ9" s="581"/>
      <c r="CA9" s="581"/>
      <c r="CB9" s="582"/>
      <c r="CC9" s="583"/>
      <c r="CD9" s="581"/>
      <c r="CE9" s="581"/>
      <c r="CF9" s="584"/>
      <c r="CG9" s="580"/>
      <c r="CH9" s="581"/>
      <c r="CI9" s="581"/>
      <c r="CJ9" s="582"/>
      <c r="CK9" s="575"/>
      <c r="CL9" s="576"/>
      <c r="CM9" s="576"/>
      <c r="CN9" s="577"/>
      <c r="CO9" s="578"/>
      <c r="CP9" s="576"/>
      <c r="CQ9" s="576"/>
      <c r="CR9" s="579"/>
      <c r="CS9" s="575"/>
      <c r="CT9" s="576"/>
      <c r="CU9" s="576"/>
      <c r="CV9" s="577"/>
      <c r="CW9" s="578"/>
      <c r="CX9" s="576"/>
      <c r="CY9" s="576"/>
      <c r="CZ9" s="579"/>
      <c r="DA9" s="575"/>
      <c r="DB9" s="576"/>
      <c r="DC9" s="576"/>
      <c r="DD9" s="577"/>
      <c r="DE9" s="578"/>
      <c r="DF9" s="576"/>
      <c r="DG9" s="576"/>
      <c r="DH9" s="579"/>
      <c r="DI9" s="575"/>
      <c r="DJ9" s="576"/>
      <c r="DK9" s="576"/>
      <c r="DL9" s="577"/>
    </row>
    <row r="10" spans="1:116" ht="93" x14ac:dyDescent="0.25">
      <c r="A10" s="568" t="s">
        <v>281</v>
      </c>
      <c r="B10" s="569"/>
      <c r="C10" s="588" t="s">
        <v>1656</v>
      </c>
      <c r="D10" s="570">
        <v>1</v>
      </c>
      <c r="E10" s="570" t="s">
        <v>1654</v>
      </c>
      <c r="F10" s="589">
        <v>46371</v>
      </c>
      <c r="G10" s="590">
        <v>46386</v>
      </c>
      <c r="H10" s="574"/>
      <c r="I10" s="575"/>
      <c r="J10" s="576"/>
      <c r="K10" s="576"/>
      <c r="L10" s="577"/>
      <c r="M10" s="578"/>
      <c r="N10" s="576"/>
      <c r="O10" s="576"/>
      <c r="P10" s="579"/>
      <c r="Q10" s="575"/>
      <c r="R10" s="576"/>
      <c r="S10" s="586"/>
      <c r="T10" s="587"/>
      <c r="U10" s="578"/>
      <c r="V10" s="576"/>
      <c r="W10" s="576"/>
      <c r="X10" s="579"/>
      <c r="Y10" s="575"/>
      <c r="Z10" s="576"/>
      <c r="AA10" s="576"/>
      <c r="AB10" s="577"/>
      <c r="AC10" s="578"/>
      <c r="AD10" s="576"/>
      <c r="AE10" s="576"/>
      <c r="AF10" s="579"/>
      <c r="AG10" s="575"/>
      <c r="AH10" s="576"/>
      <c r="AI10" s="576"/>
      <c r="AJ10" s="577"/>
      <c r="AK10" s="578"/>
      <c r="AL10" s="576"/>
      <c r="AM10" s="576"/>
      <c r="AN10" s="579"/>
      <c r="AO10" s="575"/>
      <c r="AP10" s="576"/>
      <c r="AQ10" s="576"/>
      <c r="AR10" s="577"/>
      <c r="AS10" s="578"/>
      <c r="AT10" s="576"/>
      <c r="AU10" s="576"/>
      <c r="AV10" s="579"/>
      <c r="AW10" s="575"/>
      <c r="AX10" s="576"/>
      <c r="AY10" s="576"/>
      <c r="AZ10" s="577"/>
      <c r="BA10" s="578"/>
      <c r="BB10" s="576"/>
      <c r="BC10" s="576"/>
      <c r="BD10" s="579"/>
      <c r="BE10" s="575"/>
      <c r="BF10" s="576"/>
      <c r="BG10" s="576"/>
      <c r="BH10" s="577"/>
      <c r="BI10" s="580"/>
      <c r="BJ10" s="581"/>
      <c r="BK10" s="581"/>
      <c r="BL10" s="582"/>
      <c r="BM10" s="583"/>
      <c r="BN10" s="581"/>
      <c r="BO10" s="581"/>
      <c r="BP10" s="584"/>
      <c r="BQ10" s="580"/>
      <c r="BR10" s="581"/>
      <c r="BS10" s="581"/>
      <c r="BT10" s="582"/>
      <c r="BU10" s="583"/>
      <c r="BV10" s="581"/>
      <c r="BW10" s="581"/>
      <c r="BX10" s="584"/>
      <c r="BY10" s="580"/>
      <c r="BZ10" s="581"/>
      <c r="CA10" s="581"/>
      <c r="CB10" s="582"/>
      <c r="CC10" s="583"/>
      <c r="CD10" s="581"/>
      <c r="CE10" s="581"/>
      <c r="CF10" s="584"/>
      <c r="CG10" s="580"/>
      <c r="CH10" s="581"/>
      <c r="CI10" s="581"/>
      <c r="CJ10" s="582"/>
      <c r="CK10" s="575"/>
      <c r="CL10" s="576"/>
      <c r="CM10" s="576"/>
      <c r="CN10" s="577"/>
      <c r="CO10" s="578"/>
      <c r="CP10" s="576"/>
      <c r="CQ10" s="576"/>
      <c r="CR10" s="579"/>
      <c r="CS10" s="575"/>
      <c r="CT10" s="576"/>
      <c r="CU10" s="576"/>
      <c r="CV10" s="577"/>
      <c r="CW10" s="578"/>
      <c r="CX10" s="576"/>
      <c r="CY10" s="576"/>
      <c r="CZ10" s="579"/>
      <c r="DA10" s="575"/>
      <c r="DB10" s="576"/>
      <c r="DC10" s="576"/>
      <c r="DD10" s="577"/>
      <c r="DE10" s="578"/>
      <c r="DF10" s="576"/>
      <c r="DG10" s="576"/>
      <c r="DH10" s="579"/>
      <c r="DI10" s="575"/>
      <c r="DJ10" s="576"/>
      <c r="DK10" s="576"/>
      <c r="DL10" s="577"/>
    </row>
    <row r="11" spans="1:116" ht="46.9" customHeight="1" x14ac:dyDescent="0.25">
      <c r="A11" s="568" t="s">
        <v>285</v>
      </c>
      <c r="B11" s="569"/>
      <c r="C11" s="588" t="s">
        <v>1657</v>
      </c>
      <c r="D11" s="570">
        <v>1</v>
      </c>
      <c r="E11" s="570" t="s">
        <v>1654</v>
      </c>
      <c r="F11" s="572"/>
      <c r="G11" s="573"/>
      <c r="H11" s="574"/>
      <c r="I11" s="575"/>
      <c r="J11" s="576"/>
      <c r="K11" s="576"/>
      <c r="L11" s="577"/>
      <c r="M11" s="578"/>
      <c r="N11" s="576"/>
      <c r="O11" s="576"/>
      <c r="P11" s="579"/>
      <c r="Q11" s="575"/>
      <c r="R11" s="576"/>
      <c r="S11" s="576"/>
      <c r="T11" s="577"/>
      <c r="U11" s="578"/>
      <c r="V11" s="576"/>
      <c r="W11" s="576"/>
      <c r="X11" s="579"/>
      <c r="Y11" s="575"/>
      <c r="Z11" s="576"/>
      <c r="AA11" s="576"/>
      <c r="AB11" s="577"/>
      <c r="AC11" s="578"/>
      <c r="AD11" s="576"/>
      <c r="AE11" s="576"/>
      <c r="AF11" s="579"/>
      <c r="AG11" s="575"/>
      <c r="AH11" s="576"/>
      <c r="AI11" s="576"/>
      <c r="AJ11" s="577"/>
      <c r="AK11" s="591"/>
      <c r="AL11" s="586"/>
      <c r="AM11" s="586"/>
      <c r="AN11" s="592"/>
      <c r="AO11" s="575"/>
      <c r="AP11" s="576"/>
      <c r="AQ11" s="576"/>
      <c r="AR11" s="577"/>
      <c r="AS11" s="578"/>
      <c r="AT11" s="576"/>
      <c r="AU11" s="576"/>
      <c r="AV11" s="579"/>
      <c r="AW11" s="575"/>
      <c r="AX11" s="576"/>
      <c r="AY11" s="576"/>
      <c r="AZ11" s="577"/>
      <c r="BA11" s="578"/>
      <c r="BB11" s="576"/>
      <c r="BC11" s="576"/>
      <c r="BD11" s="579"/>
      <c r="BE11" s="575"/>
      <c r="BF11" s="576"/>
      <c r="BG11" s="576"/>
      <c r="BH11" s="577"/>
      <c r="BI11" s="580"/>
      <c r="BJ11" s="581"/>
      <c r="BK11" s="581"/>
      <c r="BL11" s="582"/>
      <c r="BM11" s="583"/>
      <c r="BN11" s="581"/>
      <c r="BO11" s="581"/>
      <c r="BP11" s="584"/>
      <c r="BQ11" s="580"/>
      <c r="BR11" s="581"/>
      <c r="BS11" s="581"/>
      <c r="BT11" s="582"/>
      <c r="BU11" s="583"/>
      <c r="BV11" s="581"/>
      <c r="BW11" s="581"/>
      <c r="BX11" s="584"/>
      <c r="BY11" s="580"/>
      <c r="BZ11" s="581"/>
      <c r="CA11" s="581"/>
      <c r="CB11" s="582"/>
      <c r="CC11" s="583"/>
      <c r="CD11" s="581"/>
      <c r="CE11" s="581"/>
      <c r="CF11" s="584"/>
      <c r="CG11" s="580"/>
      <c r="CH11" s="581"/>
      <c r="CI11" s="581"/>
      <c r="CJ11" s="582"/>
      <c r="CK11" s="575"/>
      <c r="CL11" s="576"/>
      <c r="CM11" s="576"/>
      <c r="CN11" s="577"/>
      <c r="CO11" s="578"/>
      <c r="CP11" s="576"/>
      <c r="CQ11" s="576"/>
      <c r="CR11" s="579"/>
      <c r="CS11" s="575"/>
      <c r="CT11" s="576"/>
      <c r="CU11" s="576"/>
      <c r="CV11" s="577"/>
      <c r="CW11" s="578"/>
      <c r="CX11" s="576"/>
      <c r="CY11" s="576"/>
      <c r="CZ11" s="579"/>
      <c r="DA11" s="575"/>
      <c r="DB11" s="576"/>
      <c r="DC11" s="576"/>
      <c r="DD11" s="577"/>
      <c r="DE11" s="578"/>
      <c r="DF11" s="576"/>
      <c r="DG11" s="576"/>
      <c r="DH11" s="579"/>
      <c r="DI11" s="575"/>
      <c r="DJ11" s="576"/>
      <c r="DK11" s="576"/>
      <c r="DL11" s="577"/>
    </row>
    <row r="12" spans="1:116" ht="46.9" customHeight="1" x14ac:dyDescent="0.25">
      <c r="A12" s="568" t="s">
        <v>25</v>
      </c>
      <c r="B12" s="569" t="s">
        <v>32</v>
      </c>
      <c r="C12" s="588" t="s">
        <v>1658</v>
      </c>
      <c r="D12" s="570">
        <v>1</v>
      </c>
      <c r="E12" s="570" t="s">
        <v>1654</v>
      </c>
      <c r="F12" s="572">
        <v>46539</v>
      </c>
      <c r="G12" s="573">
        <v>46995</v>
      </c>
      <c r="H12" s="574"/>
      <c r="I12" s="575"/>
      <c r="J12" s="576"/>
      <c r="K12" s="576"/>
      <c r="L12" s="577"/>
      <c r="M12" s="578"/>
      <c r="N12" s="576"/>
      <c r="O12" s="576"/>
      <c r="P12" s="579"/>
      <c r="Q12" s="575"/>
      <c r="R12" s="576"/>
      <c r="S12" s="576"/>
      <c r="T12" s="577"/>
      <c r="U12" s="578"/>
      <c r="V12" s="576"/>
      <c r="W12" s="576"/>
      <c r="X12" s="579"/>
      <c r="Y12" s="575"/>
      <c r="Z12" s="576"/>
      <c r="AA12" s="576"/>
      <c r="AB12" s="577"/>
      <c r="AC12" s="578"/>
      <c r="AD12" s="576"/>
      <c r="AE12" s="576"/>
      <c r="AF12" s="579"/>
      <c r="AG12" s="575"/>
      <c r="AH12" s="576"/>
      <c r="AI12" s="576"/>
      <c r="AJ12" s="577"/>
      <c r="AK12" s="578"/>
      <c r="AL12" s="576"/>
      <c r="AM12" s="576"/>
      <c r="AN12" s="579"/>
      <c r="AO12" s="593"/>
      <c r="AP12" s="586"/>
      <c r="AQ12" s="586"/>
      <c r="AR12" s="587"/>
      <c r="AS12" s="591"/>
      <c r="AT12" s="586"/>
      <c r="AU12" s="586"/>
      <c r="AV12" s="592"/>
      <c r="AW12" s="593"/>
      <c r="AX12" s="586"/>
      <c r="AY12" s="586"/>
      <c r="AZ12" s="587"/>
      <c r="BA12" s="591"/>
      <c r="BB12" s="586"/>
      <c r="BC12" s="586"/>
      <c r="BD12" s="592"/>
      <c r="BE12" s="593"/>
      <c r="BF12" s="586"/>
      <c r="BG12" s="586"/>
      <c r="BH12" s="587"/>
      <c r="BI12" s="580"/>
      <c r="BJ12" s="581"/>
      <c r="BK12" s="581"/>
      <c r="BL12" s="582"/>
      <c r="BM12" s="583"/>
      <c r="BN12" s="581"/>
      <c r="BO12" s="581"/>
      <c r="BP12" s="584"/>
      <c r="BQ12" s="580"/>
      <c r="BR12" s="581"/>
      <c r="BS12" s="581"/>
      <c r="BT12" s="582"/>
      <c r="BU12" s="583"/>
      <c r="BV12" s="581"/>
      <c r="BW12" s="581"/>
      <c r="BX12" s="584"/>
      <c r="BY12" s="580"/>
      <c r="BZ12" s="581"/>
      <c r="CA12" s="581"/>
      <c r="CB12" s="582"/>
      <c r="CC12" s="583"/>
      <c r="CD12" s="581"/>
      <c r="CE12" s="581"/>
      <c r="CF12" s="584"/>
      <c r="CG12" s="580"/>
      <c r="CH12" s="581"/>
      <c r="CI12" s="581"/>
      <c r="CJ12" s="582"/>
      <c r="CK12" s="593"/>
      <c r="CL12" s="586"/>
      <c r="CM12" s="586"/>
      <c r="CN12" s="587"/>
      <c r="CO12" s="591"/>
      <c r="CP12" s="586"/>
      <c r="CQ12" s="586"/>
      <c r="CR12" s="592"/>
      <c r="CS12" s="593"/>
      <c r="CT12" s="586"/>
      <c r="CU12" s="586"/>
      <c r="CV12" s="587"/>
      <c r="CW12" s="578"/>
      <c r="CX12" s="576"/>
      <c r="CY12" s="576"/>
      <c r="CZ12" s="579"/>
      <c r="DA12" s="575"/>
      <c r="DB12" s="576"/>
      <c r="DC12" s="576"/>
      <c r="DD12" s="577"/>
      <c r="DE12" s="578"/>
      <c r="DF12" s="576"/>
      <c r="DG12" s="576"/>
      <c r="DH12" s="579"/>
      <c r="DI12" s="575"/>
      <c r="DJ12" s="576"/>
      <c r="DK12" s="576"/>
      <c r="DL12" s="577"/>
    </row>
    <row r="13" spans="1:116" ht="33" customHeight="1" x14ac:dyDescent="0.25">
      <c r="A13" s="594" t="s">
        <v>28</v>
      </c>
      <c r="B13" s="595" t="s">
        <v>1659</v>
      </c>
      <c r="C13" s="596" t="s">
        <v>96</v>
      </c>
      <c r="D13" s="597">
        <v>1</v>
      </c>
      <c r="E13" s="597" t="s">
        <v>1654</v>
      </c>
      <c r="F13" s="598">
        <v>46397</v>
      </c>
      <c r="G13" s="599">
        <v>46537</v>
      </c>
      <c r="H13" s="600"/>
      <c r="I13" s="575"/>
      <c r="J13" s="576"/>
      <c r="K13" s="576"/>
      <c r="L13" s="577"/>
      <c r="M13" s="578"/>
      <c r="N13" s="576"/>
      <c r="O13" s="576"/>
      <c r="P13" s="579"/>
      <c r="Q13" s="575"/>
      <c r="R13" s="576"/>
      <c r="S13" s="576"/>
      <c r="T13" s="577"/>
      <c r="U13" s="601"/>
      <c r="V13" s="592"/>
      <c r="W13" s="592"/>
      <c r="X13" s="592"/>
      <c r="Y13" s="602"/>
      <c r="Z13" s="592"/>
      <c r="AA13" s="592"/>
      <c r="AB13" s="587"/>
      <c r="AC13" s="601"/>
      <c r="AD13" s="592"/>
      <c r="AE13" s="592"/>
      <c r="AF13" s="592"/>
      <c r="AG13" s="593"/>
      <c r="AH13" s="586"/>
      <c r="AI13" s="586"/>
      <c r="AJ13" s="587"/>
      <c r="AK13" s="591"/>
      <c r="AL13" s="586"/>
      <c r="AM13" s="586"/>
      <c r="AN13" s="592"/>
      <c r="AO13" s="575"/>
      <c r="AP13" s="576"/>
      <c r="AQ13" s="576"/>
      <c r="AR13" s="577"/>
      <c r="AS13" s="578"/>
      <c r="AT13" s="576"/>
      <c r="AU13" s="576"/>
      <c r="AV13" s="579"/>
      <c r="AW13" s="575"/>
      <c r="AX13" s="576"/>
      <c r="AY13" s="576"/>
      <c r="AZ13" s="577"/>
      <c r="BA13" s="578"/>
      <c r="BB13" s="576"/>
      <c r="BC13" s="576"/>
      <c r="BD13" s="579"/>
      <c r="BE13" s="575"/>
      <c r="BF13" s="576"/>
      <c r="BG13" s="576"/>
      <c r="BH13" s="577"/>
      <c r="BI13" s="580"/>
      <c r="BJ13" s="581"/>
      <c r="BK13" s="581"/>
      <c r="BL13" s="582"/>
      <c r="BM13" s="583"/>
      <c r="BN13" s="581"/>
      <c r="BO13" s="581"/>
      <c r="BP13" s="584"/>
      <c r="BQ13" s="580"/>
      <c r="BR13" s="581"/>
      <c r="BS13" s="581"/>
      <c r="BT13" s="582"/>
      <c r="BU13" s="583"/>
      <c r="BV13" s="581"/>
      <c r="BW13" s="581"/>
      <c r="BX13" s="584"/>
      <c r="BY13" s="580"/>
      <c r="BZ13" s="581"/>
      <c r="CA13" s="581"/>
      <c r="CB13" s="582"/>
      <c r="CC13" s="583"/>
      <c r="CD13" s="581"/>
      <c r="CE13" s="581"/>
      <c r="CF13" s="584"/>
      <c r="CG13" s="580"/>
      <c r="CH13" s="581"/>
      <c r="CI13" s="581"/>
      <c r="CJ13" s="582"/>
      <c r="CK13" s="575"/>
      <c r="CL13" s="576"/>
      <c r="CM13" s="576"/>
      <c r="CN13" s="577"/>
      <c r="CO13" s="578"/>
      <c r="CP13" s="576"/>
      <c r="CQ13" s="576"/>
      <c r="CR13" s="579"/>
      <c r="CS13" s="575"/>
      <c r="CT13" s="576"/>
      <c r="CU13" s="576"/>
      <c r="CV13" s="577"/>
      <c r="CW13" s="578"/>
      <c r="CX13" s="576"/>
      <c r="CY13" s="576"/>
      <c r="CZ13" s="579"/>
      <c r="DA13" s="575"/>
      <c r="DB13" s="576"/>
      <c r="DC13" s="576"/>
      <c r="DD13" s="577"/>
      <c r="DE13" s="578"/>
      <c r="DF13" s="576"/>
      <c r="DG13" s="576"/>
      <c r="DH13" s="579"/>
      <c r="DI13" s="575"/>
      <c r="DJ13" s="576"/>
      <c r="DK13" s="576"/>
      <c r="DL13" s="577"/>
    </row>
    <row r="14" spans="1:116" ht="33" customHeight="1" x14ac:dyDescent="0.25">
      <c r="A14" s="594" t="s">
        <v>31</v>
      </c>
      <c r="B14" s="595" t="s">
        <v>58</v>
      </c>
      <c r="C14" s="596" t="s">
        <v>1660</v>
      </c>
      <c r="D14" s="597"/>
      <c r="E14" s="597"/>
      <c r="F14" s="598"/>
      <c r="G14" s="599"/>
      <c r="H14" s="600"/>
      <c r="I14" s="575"/>
      <c r="J14" s="576"/>
      <c r="K14" s="576"/>
      <c r="L14" s="577"/>
      <c r="M14" s="578"/>
      <c r="N14" s="576"/>
      <c r="O14" s="576"/>
      <c r="P14" s="579"/>
      <c r="Q14" s="575"/>
      <c r="R14" s="576"/>
      <c r="S14" s="576"/>
      <c r="T14" s="577"/>
      <c r="U14" s="578"/>
      <c r="V14" s="576"/>
      <c r="W14" s="576"/>
      <c r="X14" s="579"/>
      <c r="Y14" s="575"/>
      <c r="Z14" s="576"/>
      <c r="AA14" s="576"/>
      <c r="AB14" s="577"/>
      <c r="AC14" s="578"/>
      <c r="AD14" s="576"/>
      <c r="AE14" s="576"/>
      <c r="AF14" s="579"/>
      <c r="AG14" s="575"/>
      <c r="AH14" s="576"/>
      <c r="AI14" s="576"/>
      <c r="AJ14" s="577"/>
      <c r="AK14" s="578"/>
      <c r="AL14" s="576"/>
      <c r="AM14" s="576"/>
      <c r="AN14" s="579"/>
      <c r="AO14" s="575"/>
      <c r="AP14" s="576"/>
      <c r="AQ14" s="576"/>
      <c r="AR14" s="577"/>
      <c r="AS14" s="578"/>
      <c r="AT14" s="576"/>
      <c r="AU14" s="576"/>
      <c r="AV14" s="579"/>
      <c r="AW14" s="575"/>
      <c r="AX14" s="576"/>
      <c r="AY14" s="576"/>
      <c r="AZ14" s="577"/>
      <c r="BA14" s="578"/>
      <c r="BB14" s="576"/>
      <c r="BC14" s="576"/>
      <c r="BD14" s="579"/>
      <c r="BE14" s="575"/>
      <c r="BF14" s="576"/>
      <c r="BG14" s="576"/>
      <c r="BH14" s="577"/>
      <c r="BI14" s="580"/>
      <c r="BJ14" s="581"/>
      <c r="BK14" s="581"/>
      <c r="BL14" s="582"/>
      <c r="BM14" s="583"/>
      <c r="BN14" s="581"/>
      <c r="BO14" s="581"/>
      <c r="BP14" s="584"/>
      <c r="BQ14" s="580"/>
      <c r="BR14" s="581"/>
      <c r="BS14" s="581"/>
      <c r="BT14" s="582"/>
      <c r="BU14" s="583"/>
      <c r="BV14" s="581"/>
      <c r="BW14" s="581"/>
      <c r="BX14" s="584"/>
      <c r="BY14" s="580"/>
      <c r="BZ14" s="581"/>
      <c r="CA14" s="581"/>
      <c r="CB14" s="582"/>
      <c r="CC14" s="583"/>
      <c r="CD14" s="581"/>
      <c r="CE14" s="581"/>
      <c r="CF14" s="584"/>
      <c r="CG14" s="580"/>
      <c r="CH14" s="581"/>
      <c r="CI14" s="581"/>
      <c r="CJ14" s="582"/>
      <c r="CK14" s="575"/>
      <c r="CL14" s="576"/>
      <c r="CM14" s="576"/>
      <c r="CN14" s="577"/>
      <c r="CO14" s="578"/>
      <c r="CP14" s="576"/>
      <c r="CQ14" s="576"/>
      <c r="CR14" s="579"/>
      <c r="CS14" s="575"/>
      <c r="CT14" s="576"/>
      <c r="CU14" s="576"/>
      <c r="CV14" s="577"/>
      <c r="CW14" s="578"/>
      <c r="CX14" s="576"/>
      <c r="CY14" s="576"/>
      <c r="CZ14" s="579"/>
      <c r="DA14" s="575"/>
      <c r="DB14" s="576"/>
      <c r="DC14" s="576"/>
      <c r="DD14" s="577"/>
      <c r="DE14" s="578"/>
      <c r="DF14" s="576"/>
      <c r="DG14" s="576"/>
      <c r="DH14" s="579"/>
      <c r="DI14" s="575"/>
      <c r="DJ14" s="576"/>
      <c r="DK14" s="576"/>
      <c r="DL14" s="577"/>
    </row>
    <row r="15" spans="1:116" ht="38.25" customHeight="1" x14ac:dyDescent="0.25">
      <c r="A15" s="603" t="s">
        <v>1661</v>
      </c>
      <c r="B15" s="604" t="s">
        <v>29</v>
      </c>
      <c r="C15" s="605" t="s">
        <v>1662</v>
      </c>
      <c r="D15" s="606">
        <v>1</v>
      </c>
      <c r="E15" s="606" t="s">
        <v>1654</v>
      </c>
      <c r="F15" s="607">
        <v>46508</v>
      </c>
      <c r="G15" s="608">
        <v>46598</v>
      </c>
      <c r="H15" s="600"/>
      <c r="I15" s="575"/>
      <c r="J15" s="576"/>
      <c r="K15" s="576"/>
      <c r="L15" s="577"/>
      <c r="M15" s="578"/>
      <c r="N15" s="576"/>
      <c r="O15" s="576"/>
      <c r="P15" s="579"/>
      <c r="Q15" s="575"/>
      <c r="R15" s="576"/>
      <c r="S15" s="576"/>
      <c r="T15" s="577"/>
      <c r="U15" s="578"/>
      <c r="V15" s="576"/>
      <c r="W15" s="576"/>
      <c r="X15" s="579"/>
      <c r="Y15" s="575"/>
      <c r="Z15" s="576"/>
      <c r="AA15" s="576"/>
      <c r="AB15" s="577"/>
      <c r="AC15" s="578"/>
      <c r="AD15" s="576"/>
      <c r="AE15" s="576"/>
      <c r="AF15" s="579"/>
      <c r="AG15" s="575"/>
      <c r="AH15" s="576"/>
      <c r="AI15" s="576"/>
      <c r="AJ15" s="577"/>
      <c r="AK15" s="591"/>
      <c r="AL15" s="586"/>
      <c r="AM15" s="586"/>
      <c r="AN15" s="592"/>
      <c r="AO15" s="593"/>
      <c r="AP15" s="586"/>
      <c r="AQ15" s="586"/>
      <c r="AR15" s="587"/>
      <c r="AS15" s="591"/>
      <c r="AT15" s="586"/>
      <c r="AU15" s="586"/>
      <c r="AV15" s="592"/>
      <c r="AW15" s="575"/>
      <c r="AX15" s="576"/>
      <c r="AY15" s="576"/>
      <c r="AZ15" s="577"/>
      <c r="BA15" s="578"/>
      <c r="BB15" s="576"/>
      <c r="BC15" s="576"/>
      <c r="BD15" s="579"/>
      <c r="BE15" s="575"/>
      <c r="BF15" s="576"/>
      <c r="BG15" s="576"/>
      <c r="BH15" s="577"/>
      <c r="BI15" s="580"/>
      <c r="BJ15" s="581"/>
      <c r="BK15" s="581"/>
      <c r="BL15" s="582"/>
      <c r="BM15" s="583"/>
      <c r="BN15" s="581"/>
      <c r="BO15" s="581"/>
      <c r="BP15" s="584"/>
      <c r="BQ15" s="580"/>
      <c r="BR15" s="581"/>
      <c r="BS15" s="581"/>
      <c r="BT15" s="582"/>
      <c r="BU15" s="583"/>
      <c r="BV15" s="581"/>
      <c r="BW15" s="581"/>
      <c r="BX15" s="584"/>
      <c r="BY15" s="580"/>
      <c r="BZ15" s="581"/>
      <c r="CA15" s="581"/>
      <c r="CB15" s="582"/>
      <c r="CC15" s="583"/>
      <c r="CD15" s="581"/>
      <c r="CE15" s="581"/>
      <c r="CF15" s="584"/>
      <c r="CG15" s="580"/>
      <c r="CH15" s="581"/>
      <c r="CI15" s="581"/>
      <c r="CJ15" s="582"/>
      <c r="CK15" s="575"/>
      <c r="CL15" s="576"/>
      <c r="CM15" s="576"/>
      <c r="CN15" s="577"/>
      <c r="CO15" s="578"/>
      <c r="CP15" s="576"/>
      <c r="CQ15" s="576"/>
      <c r="CR15" s="579"/>
      <c r="CS15" s="575"/>
      <c r="CT15" s="576"/>
      <c r="CU15" s="576"/>
      <c r="CV15" s="577"/>
      <c r="CW15" s="578"/>
      <c r="CX15" s="576"/>
      <c r="CY15" s="576"/>
      <c r="CZ15" s="579"/>
      <c r="DA15" s="575"/>
      <c r="DB15" s="576"/>
      <c r="DC15" s="576"/>
      <c r="DD15" s="577"/>
      <c r="DE15" s="578"/>
      <c r="DF15" s="576"/>
      <c r="DG15" s="576"/>
      <c r="DH15" s="579"/>
      <c r="DI15" s="575"/>
      <c r="DJ15" s="576"/>
      <c r="DK15" s="576"/>
      <c r="DL15" s="577"/>
    </row>
    <row r="16" spans="1:116" ht="32.1" customHeight="1" x14ac:dyDescent="0.25">
      <c r="A16" s="609" t="s">
        <v>34</v>
      </c>
      <c r="B16" s="610" t="s">
        <v>1663</v>
      </c>
      <c r="C16" s="611" t="s">
        <v>1664</v>
      </c>
      <c r="D16" s="612"/>
      <c r="E16" s="612"/>
      <c r="F16" s="613"/>
      <c r="G16" s="614"/>
      <c r="H16" s="600"/>
      <c r="I16" s="575"/>
      <c r="J16" s="576"/>
      <c r="K16" s="576"/>
      <c r="L16" s="577"/>
      <c r="M16" s="578"/>
      <c r="N16" s="576"/>
      <c r="O16" s="576"/>
      <c r="P16" s="579"/>
      <c r="Q16" s="575"/>
      <c r="R16" s="576"/>
      <c r="S16" s="576"/>
      <c r="T16" s="577"/>
      <c r="U16" s="578"/>
      <c r="V16" s="576"/>
      <c r="W16" s="576"/>
      <c r="X16" s="579"/>
      <c r="Y16" s="575"/>
      <c r="Z16" s="576"/>
      <c r="AA16" s="576"/>
      <c r="AB16" s="577"/>
      <c r="AC16" s="578"/>
      <c r="AD16" s="576"/>
      <c r="AE16" s="576"/>
      <c r="AF16" s="579"/>
      <c r="AG16" s="575"/>
      <c r="AH16" s="576"/>
      <c r="AI16" s="576"/>
      <c r="AJ16" s="577"/>
      <c r="AK16" s="578"/>
      <c r="AL16" s="576"/>
      <c r="AM16" s="576"/>
      <c r="AN16" s="579"/>
      <c r="AO16" s="575"/>
      <c r="AP16" s="576"/>
      <c r="AQ16" s="576"/>
      <c r="AR16" s="577"/>
      <c r="AS16" s="578"/>
      <c r="AT16" s="576"/>
      <c r="AU16" s="576"/>
      <c r="AV16" s="579"/>
      <c r="AW16" s="575"/>
      <c r="AX16" s="576"/>
      <c r="AY16" s="576"/>
      <c r="AZ16" s="577"/>
      <c r="BA16" s="578"/>
      <c r="BB16" s="576"/>
      <c r="BC16" s="576"/>
      <c r="BD16" s="579"/>
      <c r="BE16" s="575"/>
      <c r="BF16" s="576"/>
      <c r="BG16" s="576"/>
      <c r="BH16" s="577"/>
      <c r="BI16" s="580"/>
      <c r="BJ16" s="581"/>
      <c r="BK16" s="581"/>
      <c r="BL16" s="582"/>
      <c r="BM16" s="583"/>
      <c r="BN16" s="581"/>
      <c r="BO16" s="581"/>
      <c r="BP16" s="584"/>
      <c r="BQ16" s="580"/>
      <c r="BR16" s="581"/>
      <c r="BS16" s="581"/>
      <c r="BT16" s="582"/>
      <c r="BU16" s="583"/>
      <c r="BV16" s="581"/>
      <c r="BW16" s="581"/>
      <c r="BX16" s="584"/>
      <c r="BY16" s="580"/>
      <c r="BZ16" s="581"/>
      <c r="CA16" s="581"/>
      <c r="CB16" s="582"/>
      <c r="CC16" s="583"/>
      <c r="CD16" s="581"/>
      <c r="CE16" s="581"/>
      <c r="CF16" s="584"/>
      <c r="CG16" s="580"/>
      <c r="CH16" s="581"/>
      <c r="CI16" s="581"/>
      <c r="CJ16" s="582"/>
      <c r="CK16" s="575"/>
      <c r="CL16" s="576"/>
      <c r="CM16" s="576"/>
      <c r="CN16" s="577"/>
      <c r="CO16" s="578"/>
      <c r="CP16" s="576"/>
      <c r="CQ16" s="576"/>
      <c r="CR16" s="579"/>
      <c r="CS16" s="575"/>
      <c r="CT16" s="576"/>
      <c r="CU16" s="576"/>
      <c r="CV16" s="577"/>
      <c r="CW16" s="578"/>
      <c r="CX16" s="576"/>
      <c r="CY16" s="576"/>
      <c r="CZ16" s="579"/>
      <c r="DA16" s="575"/>
      <c r="DB16" s="576"/>
      <c r="DC16" s="576"/>
      <c r="DD16" s="577"/>
      <c r="DE16" s="578"/>
      <c r="DF16" s="576"/>
      <c r="DG16" s="576"/>
      <c r="DH16" s="579"/>
      <c r="DI16" s="575"/>
      <c r="DJ16" s="576"/>
      <c r="DK16" s="576"/>
      <c r="DL16" s="577"/>
    </row>
    <row r="17" spans="1:116" ht="32.1" customHeight="1" x14ac:dyDescent="0.25">
      <c r="A17" s="603" t="s">
        <v>1665</v>
      </c>
      <c r="B17" s="604" t="s">
        <v>1666</v>
      </c>
      <c r="C17" s="605" t="s">
        <v>41</v>
      </c>
      <c r="D17" s="606">
        <v>1</v>
      </c>
      <c r="E17" s="606" t="s">
        <v>1654</v>
      </c>
      <c r="F17" s="607">
        <v>46537</v>
      </c>
      <c r="G17" s="608">
        <v>47041</v>
      </c>
      <c r="H17" s="600"/>
      <c r="I17" s="575"/>
      <c r="J17" s="576"/>
      <c r="K17" s="576"/>
      <c r="L17" s="577"/>
      <c r="M17" s="578"/>
      <c r="N17" s="576"/>
      <c r="O17" s="576"/>
      <c r="P17" s="579"/>
      <c r="Q17" s="575"/>
      <c r="R17" s="576"/>
      <c r="S17" s="576"/>
      <c r="T17" s="577"/>
      <c r="U17" s="578"/>
      <c r="V17" s="576"/>
      <c r="W17" s="576"/>
      <c r="X17" s="579"/>
      <c r="Y17" s="575"/>
      <c r="Z17" s="576"/>
      <c r="AA17" s="576"/>
      <c r="AB17" s="577"/>
      <c r="AC17" s="578"/>
      <c r="AD17" s="576"/>
      <c r="AE17" s="576"/>
      <c r="AF17" s="579"/>
      <c r="AG17" s="575"/>
      <c r="AH17" s="576"/>
      <c r="AI17" s="576"/>
      <c r="AJ17" s="577"/>
      <c r="AK17" s="578"/>
      <c r="AL17" s="576"/>
      <c r="AM17" s="576"/>
      <c r="AN17" s="592"/>
      <c r="AO17" s="593"/>
      <c r="AP17" s="586"/>
      <c r="AQ17" s="586"/>
      <c r="AR17" s="587"/>
      <c r="AS17" s="591"/>
      <c r="AT17" s="586"/>
      <c r="AU17" s="586"/>
      <c r="AV17" s="592"/>
      <c r="AW17" s="593"/>
      <c r="AX17" s="586"/>
      <c r="AY17" s="586"/>
      <c r="AZ17" s="587"/>
      <c r="BA17" s="591"/>
      <c r="BB17" s="586"/>
      <c r="BC17" s="586"/>
      <c r="BD17" s="592"/>
      <c r="BE17" s="593"/>
      <c r="BF17" s="586"/>
      <c r="BG17" s="586"/>
      <c r="BH17" s="587"/>
      <c r="BI17" s="580"/>
      <c r="BJ17" s="581"/>
      <c r="BK17" s="581"/>
      <c r="BL17" s="582"/>
      <c r="BM17" s="583"/>
      <c r="BN17" s="581"/>
      <c r="BO17" s="581"/>
      <c r="BP17" s="584"/>
      <c r="BQ17" s="580"/>
      <c r="BR17" s="581"/>
      <c r="BS17" s="581"/>
      <c r="BT17" s="582"/>
      <c r="BU17" s="583"/>
      <c r="BV17" s="581"/>
      <c r="BW17" s="581"/>
      <c r="BX17" s="584"/>
      <c r="BY17" s="580"/>
      <c r="BZ17" s="581"/>
      <c r="CA17" s="581"/>
      <c r="CB17" s="582"/>
      <c r="CC17" s="583"/>
      <c r="CD17" s="581"/>
      <c r="CE17" s="581"/>
      <c r="CF17" s="584"/>
      <c r="CG17" s="580"/>
      <c r="CH17" s="581"/>
      <c r="CI17" s="581"/>
      <c r="CJ17" s="582"/>
      <c r="CK17" s="593"/>
      <c r="CL17" s="586"/>
      <c r="CM17" s="586"/>
      <c r="CN17" s="587"/>
      <c r="CO17" s="591"/>
      <c r="CP17" s="586"/>
      <c r="CQ17" s="586"/>
      <c r="CR17" s="592"/>
      <c r="CS17" s="593"/>
      <c r="CT17" s="586"/>
      <c r="CU17" s="586"/>
      <c r="CV17" s="587"/>
      <c r="CW17" s="591"/>
      <c r="CX17" s="586"/>
      <c r="CY17" s="586"/>
      <c r="CZ17" s="592"/>
      <c r="DA17" s="593"/>
      <c r="DB17" s="586"/>
      <c r="DC17" s="576"/>
      <c r="DD17" s="577"/>
      <c r="DE17" s="578"/>
      <c r="DF17" s="576"/>
      <c r="DG17" s="576"/>
      <c r="DH17" s="579"/>
      <c r="DI17" s="575"/>
      <c r="DJ17" s="576"/>
      <c r="DK17" s="576"/>
      <c r="DL17" s="577"/>
    </row>
    <row r="18" spans="1:116" ht="63" customHeight="1" x14ac:dyDescent="0.25">
      <c r="A18" s="603" t="s">
        <v>1667</v>
      </c>
      <c r="B18" s="604" t="s">
        <v>35</v>
      </c>
      <c r="C18" s="605" t="s">
        <v>36</v>
      </c>
      <c r="D18" s="606">
        <v>1</v>
      </c>
      <c r="E18" s="606" t="s">
        <v>1654</v>
      </c>
      <c r="F18" s="607">
        <v>47041</v>
      </c>
      <c r="G18" s="608">
        <v>47056</v>
      </c>
      <c r="H18" s="600"/>
      <c r="I18" s="575"/>
      <c r="J18" s="576"/>
      <c r="K18" s="576"/>
      <c r="L18" s="577"/>
      <c r="M18" s="578"/>
      <c r="N18" s="576"/>
      <c r="O18" s="576"/>
      <c r="P18" s="579"/>
      <c r="Q18" s="575"/>
      <c r="R18" s="576"/>
      <c r="S18" s="576"/>
      <c r="T18" s="577"/>
      <c r="U18" s="578"/>
      <c r="V18" s="576"/>
      <c r="W18" s="576"/>
      <c r="X18" s="579"/>
      <c r="Y18" s="575"/>
      <c r="Z18" s="576"/>
      <c r="AA18" s="576"/>
      <c r="AB18" s="577"/>
      <c r="AC18" s="578"/>
      <c r="AD18" s="576"/>
      <c r="AE18" s="576"/>
      <c r="AF18" s="579"/>
      <c r="AG18" s="575"/>
      <c r="AH18" s="576"/>
      <c r="AI18" s="576"/>
      <c r="AJ18" s="577"/>
      <c r="AK18" s="578"/>
      <c r="AL18" s="576"/>
      <c r="AM18" s="576"/>
      <c r="AN18" s="579"/>
      <c r="AO18" s="575"/>
      <c r="AP18" s="576"/>
      <c r="AQ18" s="576"/>
      <c r="AR18" s="577"/>
      <c r="AS18" s="578"/>
      <c r="AT18" s="576"/>
      <c r="AU18" s="576"/>
      <c r="AV18" s="579"/>
      <c r="AW18" s="575"/>
      <c r="AX18" s="576"/>
      <c r="AY18" s="576"/>
      <c r="AZ18" s="577"/>
      <c r="BA18" s="578"/>
      <c r="BB18" s="576"/>
      <c r="BC18" s="576"/>
      <c r="BD18" s="579"/>
      <c r="BE18" s="575"/>
      <c r="BF18" s="579"/>
      <c r="BG18" s="576"/>
      <c r="BH18" s="577"/>
      <c r="BI18" s="580"/>
      <c r="BJ18" s="581"/>
      <c r="BK18" s="581"/>
      <c r="BL18" s="582"/>
      <c r="BM18" s="583"/>
      <c r="BN18" s="581"/>
      <c r="BO18" s="581"/>
      <c r="BP18" s="584"/>
      <c r="BQ18" s="580"/>
      <c r="BR18" s="581"/>
      <c r="BS18" s="581"/>
      <c r="BT18" s="582"/>
      <c r="BU18" s="583"/>
      <c r="BV18" s="581"/>
      <c r="BW18" s="581"/>
      <c r="BX18" s="584"/>
      <c r="BY18" s="580"/>
      <c r="BZ18" s="581"/>
      <c r="CA18" s="581"/>
      <c r="CB18" s="582"/>
      <c r="CC18" s="583"/>
      <c r="CD18" s="581"/>
      <c r="CE18" s="581"/>
      <c r="CF18" s="584"/>
      <c r="CG18" s="580"/>
      <c r="CH18" s="581"/>
      <c r="CI18" s="581"/>
      <c r="CJ18" s="582"/>
      <c r="CK18" s="575"/>
      <c r="CL18" s="576"/>
      <c r="CM18" s="576"/>
      <c r="CN18" s="577"/>
      <c r="CO18" s="578"/>
      <c r="CP18" s="576"/>
      <c r="CQ18" s="576"/>
      <c r="CR18" s="579"/>
      <c r="CS18" s="575"/>
      <c r="CT18" s="576"/>
      <c r="CU18" s="576"/>
      <c r="CV18" s="577"/>
      <c r="CW18" s="578"/>
      <c r="CX18" s="576"/>
      <c r="CY18" s="576"/>
      <c r="CZ18" s="579"/>
      <c r="DA18" s="575"/>
      <c r="DB18" s="576"/>
      <c r="DC18" s="586"/>
      <c r="DD18" s="587"/>
      <c r="DE18" s="578"/>
      <c r="DF18" s="576"/>
      <c r="DG18" s="576"/>
      <c r="DH18" s="579"/>
      <c r="DI18" s="575"/>
      <c r="DJ18" s="576"/>
      <c r="DK18" s="576"/>
      <c r="DL18" s="577"/>
    </row>
    <row r="19" spans="1:116" ht="32.1" customHeight="1" x14ac:dyDescent="0.25">
      <c r="A19" s="615" t="s">
        <v>39</v>
      </c>
      <c r="B19" s="616"/>
      <c r="C19" s="617" t="s">
        <v>1668</v>
      </c>
      <c r="D19" s="618"/>
      <c r="E19" s="618"/>
      <c r="F19" s="619"/>
      <c r="G19" s="620"/>
      <c r="H19" s="600"/>
      <c r="I19" s="575"/>
      <c r="J19" s="576"/>
      <c r="K19" s="576"/>
      <c r="L19" s="577"/>
      <c r="M19" s="578"/>
      <c r="N19" s="576"/>
      <c r="O19" s="576"/>
      <c r="P19" s="579"/>
      <c r="Q19" s="575"/>
      <c r="R19" s="576"/>
      <c r="S19" s="576"/>
      <c r="T19" s="577"/>
      <c r="U19" s="578"/>
      <c r="V19" s="576"/>
      <c r="W19" s="576"/>
      <c r="X19" s="579"/>
      <c r="Y19" s="575"/>
      <c r="Z19" s="576"/>
      <c r="AA19" s="576"/>
      <c r="AB19" s="577"/>
      <c r="AC19" s="578"/>
      <c r="AD19" s="576"/>
      <c r="AE19" s="576"/>
      <c r="AF19" s="579"/>
      <c r="AG19" s="575"/>
      <c r="AH19" s="576"/>
      <c r="AI19" s="576"/>
      <c r="AJ19" s="577"/>
      <c r="AK19" s="578"/>
      <c r="AL19" s="576"/>
      <c r="AM19" s="576"/>
      <c r="AN19" s="579"/>
      <c r="AO19" s="575"/>
      <c r="AP19" s="576"/>
      <c r="AQ19" s="576"/>
      <c r="AR19" s="577"/>
      <c r="AS19" s="578"/>
      <c r="AT19" s="576"/>
      <c r="AU19" s="576"/>
      <c r="AV19" s="579"/>
      <c r="AW19" s="575"/>
      <c r="AX19" s="576"/>
      <c r="AY19" s="576"/>
      <c r="AZ19" s="577"/>
      <c r="BA19" s="578"/>
      <c r="BB19" s="576"/>
      <c r="BC19" s="576"/>
      <c r="BD19" s="579"/>
      <c r="BE19" s="575"/>
      <c r="BF19" s="576"/>
      <c r="BG19" s="576"/>
      <c r="BH19" s="577"/>
      <c r="BI19" s="580"/>
      <c r="BJ19" s="581"/>
      <c r="BK19" s="581"/>
      <c r="BL19" s="582"/>
      <c r="BM19" s="583"/>
      <c r="BN19" s="581"/>
      <c r="BO19" s="581"/>
      <c r="BP19" s="584"/>
      <c r="BQ19" s="580"/>
      <c r="BR19" s="581"/>
      <c r="BS19" s="581"/>
      <c r="BT19" s="582"/>
      <c r="BU19" s="583"/>
      <c r="BV19" s="581"/>
      <c r="BW19" s="581"/>
      <c r="BX19" s="584"/>
      <c r="BY19" s="580"/>
      <c r="BZ19" s="581"/>
      <c r="CA19" s="581"/>
      <c r="CB19" s="582"/>
      <c r="CC19" s="583"/>
      <c r="CD19" s="581"/>
      <c r="CE19" s="581"/>
      <c r="CF19" s="584"/>
      <c r="CG19" s="580"/>
      <c r="CH19" s="581"/>
      <c r="CI19" s="581"/>
      <c r="CJ19" s="582"/>
      <c r="CK19" s="575"/>
      <c r="CL19" s="576"/>
      <c r="CM19" s="576"/>
      <c r="CN19" s="577"/>
      <c r="CO19" s="578"/>
      <c r="CP19" s="576"/>
      <c r="CQ19" s="576"/>
      <c r="CR19" s="579"/>
      <c r="CS19" s="575"/>
      <c r="CT19" s="576"/>
      <c r="CU19" s="576"/>
      <c r="CV19" s="577"/>
      <c r="CW19" s="578"/>
      <c r="CX19" s="576"/>
      <c r="CY19" s="576"/>
      <c r="CZ19" s="579"/>
      <c r="DA19" s="575"/>
      <c r="DB19" s="576"/>
      <c r="DC19" s="576"/>
      <c r="DD19" s="577"/>
      <c r="DE19" s="578"/>
      <c r="DF19" s="576"/>
      <c r="DG19" s="576"/>
      <c r="DH19" s="579"/>
      <c r="DI19" s="575"/>
      <c r="DJ19" s="576"/>
      <c r="DK19" s="576"/>
      <c r="DL19" s="577"/>
    </row>
    <row r="20" spans="1:116" ht="83.25" customHeight="1" x14ac:dyDescent="0.25">
      <c r="A20" s="615" t="s">
        <v>1669</v>
      </c>
      <c r="B20" s="616"/>
      <c r="C20" s="621" t="s">
        <v>1670</v>
      </c>
      <c r="D20" s="622">
        <v>1</v>
      </c>
      <c r="E20" s="622" t="s">
        <v>1654</v>
      </c>
      <c r="F20" s="619" t="s">
        <v>1671</v>
      </c>
      <c r="G20" s="620"/>
      <c r="H20" s="600"/>
      <c r="I20" s="575"/>
      <c r="J20" s="576"/>
      <c r="K20" s="576"/>
      <c r="L20" s="577"/>
      <c r="M20" s="578"/>
      <c r="N20" s="576"/>
      <c r="O20" s="576"/>
      <c r="P20" s="579"/>
      <c r="Q20" s="575"/>
      <c r="R20" s="576"/>
      <c r="S20" s="576"/>
      <c r="T20" s="577"/>
      <c r="U20" s="578"/>
      <c r="V20" s="576"/>
      <c r="W20" s="576"/>
      <c r="X20" s="579"/>
      <c r="Y20" s="575"/>
      <c r="Z20" s="576"/>
      <c r="AA20" s="576"/>
      <c r="AB20" s="577"/>
      <c r="AC20" s="578"/>
      <c r="AD20" s="576"/>
      <c r="AE20" s="576"/>
      <c r="AF20" s="579"/>
      <c r="AG20" s="575"/>
      <c r="AH20" s="576"/>
      <c r="AI20" s="576"/>
      <c r="AJ20" s="577"/>
      <c r="AK20" s="578"/>
      <c r="AL20" s="576"/>
      <c r="AM20" s="576"/>
      <c r="AN20" s="579"/>
      <c r="AO20" s="575"/>
      <c r="AP20" s="576"/>
      <c r="AQ20" s="576"/>
      <c r="AR20" s="577"/>
      <c r="AS20" s="578"/>
      <c r="AT20" s="576"/>
      <c r="AU20" s="576"/>
      <c r="AV20" s="579"/>
      <c r="AW20" s="575"/>
      <c r="AX20" s="576"/>
      <c r="AY20" s="576"/>
      <c r="AZ20" s="577"/>
      <c r="BA20" s="578"/>
      <c r="BB20" s="576"/>
      <c r="BC20" s="576"/>
      <c r="BD20" s="579"/>
      <c r="BE20" s="575"/>
      <c r="BF20" s="576"/>
      <c r="BG20" s="576"/>
      <c r="BH20" s="577"/>
      <c r="BI20" s="580"/>
      <c r="BJ20" s="581"/>
      <c r="BK20" s="581"/>
      <c r="BL20" s="582"/>
      <c r="BM20" s="583"/>
      <c r="BN20" s="581"/>
      <c r="BO20" s="581"/>
      <c r="BP20" s="584"/>
      <c r="BQ20" s="580"/>
      <c r="BR20" s="581"/>
      <c r="BS20" s="581"/>
      <c r="BT20" s="582"/>
      <c r="BU20" s="583"/>
      <c r="BV20" s="581"/>
      <c r="BW20" s="581"/>
      <c r="BX20" s="584"/>
      <c r="BY20" s="580"/>
      <c r="BZ20" s="581"/>
      <c r="CA20" s="581"/>
      <c r="CB20" s="582"/>
      <c r="CC20" s="583"/>
      <c r="CD20" s="581"/>
      <c r="CE20" s="581"/>
      <c r="CF20" s="584"/>
      <c r="CG20" s="580"/>
      <c r="CH20" s="581"/>
      <c r="CI20" s="581"/>
      <c r="CJ20" s="582"/>
      <c r="CK20" s="575"/>
      <c r="CL20" s="576"/>
      <c r="CM20" s="576"/>
      <c r="CN20" s="577"/>
      <c r="CO20" s="578"/>
      <c r="CP20" s="576"/>
      <c r="CQ20" s="576"/>
      <c r="CR20" s="579"/>
      <c r="CS20" s="575"/>
      <c r="CT20" s="576"/>
      <c r="CU20" s="576"/>
      <c r="CV20" s="577"/>
      <c r="CW20" s="578"/>
      <c r="CX20" s="576"/>
      <c r="CY20" s="576"/>
      <c r="CZ20" s="579"/>
      <c r="DA20" s="575"/>
      <c r="DB20" s="576"/>
      <c r="DC20" s="576"/>
      <c r="DD20" s="577"/>
      <c r="DE20" s="578"/>
      <c r="DF20" s="576"/>
      <c r="DG20" s="576"/>
      <c r="DH20" s="579"/>
      <c r="DI20" s="575"/>
      <c r="DJ20" s="576"/>
      <c r="DK20" s="576"/>
      <c r="DL20" s="577"/>
    </row>
    <row r="21" spans="1:116" ht="50.25" customHeight="1" x14ac:dyDescent="0.25">
      <c r="A21" s="615" t="s">
        <v>1672</v>
      </c>
      <c r="B21" s="616"/>
      <c r="C21" s="621" t="s">
        <v>1673</v>
      </c>
      <c r="D21" s="622">
        <v>1</v>
      </c>
      <c r="E21" s="622" t="s">
        <v>1654</v>
      </c>
      <c r="F21" s="623">
        <v>47097</v>
      </c>
      <c r="G21" s="624">
        <v>47102</v>
      </c>
      <c r="H21" s="600"/>
      <c r="I21" s="575"/>
      <c r="J21" s="576"/>
      <c r="K21" s="576"/>
      <c r="L21" s="577"/>
      <c r="M21" s="578"/>
      <c r="N21" s="576"/>
      <c r="O21" s="576"/>
      <c r="P21" s="579"/>
      <c r="Q21" s="575"/>
      <c r="R21" s="576"/>
      <c r="S21" s="576"/>
      <c r="T21" s="577"/>
      <c r="U21" s="578"/>
      <c r="V21" s="576"/>
      <c r="W21" s="576"/>
      <c r="X21" s="579"/>
      <c r="Y21" s="575"/>
      <c r="Z21" s="576"/>
      <c r="AA21" s="576"/>
      <c r="AB21" s="577"/>
      <c r="AC21" s="578"/>
      <c r="AD21" s="576"/>
      <c r="AE21" s="576"/>
      <c r="AF21" s="579"/>
      <c r="AG21" s="575"/>
      <c r="AH21" s="576"/>
      <c r="AI21" s="576"/>
      <c r="AJ21" s="577"/>
      <c r="AK21" s="578"/>
      <c r="AL21" s="576"/>
      <c r="AM21" s="576"/>
      <c r="AN21" s="579"/>
      <c r="AO21" s="575"/>
      <c r="AP21" s="576"/>
      <c r="AQ21" s="576"/>
      <c r="AR21" s="577"/>
      <c r="AS21" s="578"/>
      <c r="AT21" s="576"/>
      <c r="AU21" s="576"/>
      <c r="AV21" s="579"/>
      <c r="AW21" s="575"/>
      <c r="AX21" s="576"/>
      <c r="AY21" s="576"/>
      <c r="AZ21" s="577"/>
      <c r="BA21" s="578"/>
      <c r="BB21" s="576"/>
      <c r="BC21" s="576"/>
      <c r="BD21" s="579"/>
      <c r="BE21" s="575"/>
      <c r="BF21" s="576"/>
      <c r="BG21" s="576"/>
      <c r="BH21" s="577"/>
      <c r="BI21" s="580"/>
      <c r="BJ21" s="581"/>
      <c r="BK21" s="581"/>
      <c r="BL21" s="582"/>
      <c r="BM21" s="583"/>
      <c r="BN21" s="625"/>
      <c r="BO21" s="581"/>
      <c r="BP21" s="584"/>
      <c r="BQ21" s="580"/>
      <c r="BR21" s="581"/>
      <c r="BS21" s="581"/>
      <c r="BT21" s="582"/>
      <c r="BU21" s="583"/>
      <c r="BV21" s="581"/>
      <c r="BW21" s="581"/>
      <c r="BX21" s="584"/>
      <c r="BY21" s="580"/>
      <c r="BZ21" s="581"/>
      <c r="CA21" s="581"/>
      <c r="CB21" s="582"/>
      <c r="CC21" s="583"/>
      <c r="CD21" s="581"/>
      <c r="CE21" s="581"/>
      <c r="CF21" s="584"/>
      <c r="CG21" s="580"/>
      <c r="CH21" s="581"/>
      <c r="CI21" s="581"/>
      <c r="CJ21" s="582"/>
      <c r="CK21" s="575"/>
      <c r="CL21" s="576"/>
      <c r="CM21" s="576"/>
      <c r="CN21" s="577"/>
      <c r="CO21" s="578"/>
      <c r="CP21" s="576"/>
      <c r="CQ21" s="576"/>
      <c r="CR21" s="579"/>
      <c r="CS21" s="575"/>
      <c r="CT21" s="576"/>
      <c r="CU21" s="576"/>
      <c r="CV21" s="577"/>
      <c r="CW21" s="578"/>
      <c r="CX21" s="576"/>
      <c r="CY21" s="576"/>
      <c r="CZ21" s="579"/>
      <c r="DA21" s="575"/>
      <c r="DB21" s="576"/>
      <c r="DC21" s="576"/>
      <c r="DD21" s="577"/>
      <c r="DE21" s="578"/>
      <c r="DF21" s="576"/>
      <c r="DG21" s="576"/>
      <c r="DH21" s="579"/>
      <c r="DI21" s="575"/>
      <c r="DJ21" s="586"/>
      <c r="DK21" s="576"/>
      <c r="DL21" s="577"/>
    </row>
    <row r="22" spans="1:116" ht="50.25" customHeight="1" x14ac:dyDescent="0.25">
      <c r="A22" s="615" t="s">
        <v>1674</v>
      </c>
      <c r="B22" s="616"/>
      <c r="C22" s="621" t="s">
        <v>1675</v>
      </c>
      <c r="D22" s="622">
        <v>1</v>
      </c>
      <c r="E22" s="622" t="s">
        <v>1654</v>
      </c>
      <c r="F22" s="623">
        <v>47058</v>
      </c>
      <c r="G22" s="624">
        <v>47087</v>
      </c>
      <c r="H22" s="626"/>
      <c r="I22" s="627"/>
      <c r="J22" s="628"/>
      <c r="K22" s="628"/>
      <c r="L22" s="629"/>
      <c r="M22" s="630"/>
      <c r="N22" s="628"/>
      <c r="O22" s="628"/>
      <c r="P22" s="631"/>
      <c r="Q22" s="627"/>
      <c r="R22" s="628"/>
      <c r="S22" s="628"/>
      <c r="T22" s="629"/>
      <c r="U22" s="630"/>
      <c r="V22" s="628"/>
      <c r="W22" s="628"/>
      <c r="X22" s="631"/>
      <c r="Y22" s="627"/>
      <c r="Z22" s="628"/>
      <c r="AA22" s="628"/>
      <c r="AB22" s="629"/>
      <c r="AC22" s="630"/>
      <c r="AD22" s="628"/>
      <c r="AE22" s="628"/>
      <c r="AF22" s="631"/>
      <c r="AG22" s="627"/>
      <c r="AH22" s="628"/>
      <c r="AI22" s="628"/>
      <c r="AJ22" s="629"/>
      <c r="AK22" s="630"/>
      <c r="AL22" s="628"/>
      <c r="AM22" s="628"/>
      <c r="AN22" s="631"/>
      <c r="AO22" s="627"/>
      <c r="AP22" s="628"/>
      <c r="AQ22" s="628"/>
      <c r="AR22" s="629"/>
      <c r="AS22" s="630"/>
      <c r="AT22" s="628"/>
      <c r="AU22" s="628"/>
      <c r="AV22" s="631"/>
      <c r="AW22" s="627"/>
      <c r="AX22" s="628"/>
      <c r="AY22" s="628"/>
      <c r="AZ22" s="629"/>
      <c r="BA22" s="630"/>
      <c r="BB22" s="628"/>
      <c r="BC22" s="628"/>
      <c r="BD22" s="631"/>
      <c r="BE22" s="627"/>
      <c r="BF22" s="628"/>
      <c r="BG22" s="628"/>
      <c r="BH22" s="629"/>
      <c r="BI22" s="632"/>
      <c r="BJ22" s="633"/>
      <c r="BK22" s="633"/>
      <c r="BL22" s="634"/>
      <c r="BM22" s="632"/>
      <c r="BN22" s="633"/>
      <c r="BO22" s="633"/>
      <c r="BP22" s="634"/>
      <c r="BQ22" s="635"/>
      <c r="BR22" s="633"/>
      <c r="BS22" s="633"/>
      <c r="BT22" s="636"/>
      <c r="BU22" s="632"/>
      <c r="BV22" s="633"/>
      <c r="BW22" s="633"/>
      <c r="BX22" s="634"/>
      <c r="BY22" s="635"/>
      <c r="BZ22" s="633"/>
      <c r="CA22" s="633"/>
      <c r="CB22" s="636"/>
      <c r="CC22" s="632"/>
      <c r="CD22" s="633"/>
      <c r="CE22" s="633"/>
      <c r="CF22" s="634"/>
      <c r="CG22" s="635"/>
      <c r="CH22" s="633"/>
      <c r="CI22" s="633"/>
      <c r="CJ22" s="636"/>
      <c r="CK22" s="627"/>
      <c r="CL22" s="628"/>
      <c r="CM22" s="628"/>
      <c r="CN22" s="629"/>
      <c r="CO22" s="630"/>
      <c r="CP22" s="628"/>
      <c r="CQ22" s="628"/>
      <c r="CR22" s="631"/>
      <c r="CS22" s="627"/>
      <c r="CT22" s="628"/>
      <c r="CU22" s="628"/>
      <c r="CV22" s="629"/>
      <c r="CW22" s="630"/>
      <c r="CX22" s="628"/>
      <c r="CY22" s="628"/>
      <c r="CZ22" s="631"/>
      <c r="DA22" s="627"/>
      <c r="DB22" s="628"/>
      <c r="DC22" s="628"/>
      <c r="DD22" s="637"/>
      <c r="DE22" s="638"/>
      <c r="DF22" s="638"/>
      <c r="DG22" s="639"/>
      <c r="DH22" s="631"/>
      <c r="DI22" s="627"/>
      <c r="DJ22" s="628"/>
      <c r="DK22" s="628"/>
      <c r="DL22" s="629"/>
    </row>
    <row r="23" spans="1:116" ht="83.25" customHeight="1" thickBot="1" x14ac:dyDescent="0.3">
      <c r="A23" s="640" t="s">
        <v>1676</v>
      </c>
      <c r="B23" s="641"/>
      <c r="C23" s="642" t="s">
        <v>1677</v>
      </c>
      <c r="D23" s="643">
        <v>1</v>
      </c>
      <c r="E23" s="643" t="s">
        <v>1654</v>
      </c>
      <c r="F23" s="644">
        <v>47088</v>
      </c>
      <c r="G23" s="645">
        <v>47107</v>
      </c>
      <c r="H23" s="646"/>
      <c r="I23" s="647"/>
      <c r="J23" s="648"/>
      <c r="K23" s="648"/>
      <c r="L23" s="649"/>
      <c r="M23" s="650"/>
      <c r="N23" s="648"/>
      <c r="O23" s="648"/>
      <c r="P23" s="651"/>
      <c r="Q23" s="647"/>
      <c r="R23" s="648"/>
      <c r="S23" s="648"/>
      <c r="T23" s="649"/>
      <c r="U23" s="650"/>
      <c r="V23" s="648"/>
      <c r="W23" s="648"/>
      <c r="X23" s="651"/>
      <c r="Y23" s="647"/>
      <c r="Z23" s="648"/>
      <c r="AA23" s="648"/>
      <c r="AB23" s="649"/>
      <c r="AC23" s="650"/>
      <c r="AD23" s="648"/>
      <c r="AE23" s="648"/>
      <c r="AF23" s="651"/>
      <c r="AG23" s="647"/>
      <c r="AH23" s="648"/>
      <c r="AI23" s="648"/>
      <c r="AJ23" s="649"/>
      <c r="AK23" s="650"/>
      <c r="AL23" s="648"/>
      <c r="AM23" s="648"/>
      <c r="AN23" s="651"/>
      <c r="AO23" s="647"/>
      <c r="AP23" s="648"/>
      <c r="AQ23" s="648"/>
      <c r="AR23" s="649"/>
      <c r="AS23" s="650"/>
      <c r="AT23" s="648"/>
      <c r="AU23" s="648"/>
      <c r="AV23" s="651"/>
      <c r="AW23" s="647"/>
      <c r="AX23" s="648"/>
      <c r="AY23" s="648"/>
      <c r="AZ23" s="649"/>
      <c r="BA23" s="650"/>
      <c r="BB23" s="648"/>
      <c r="BC23" s="648"/>
      <c r="BD23" s="651"/>
      <c r="BE23" s="647"/>
      <c r="BF23" s="648"/>
      <c r="BG23" s="648"/>
      <c r="BH23" s="649"/>
      <c r="BI23" s="652"/>
      <c r="BJ23" s="653"/>
      <c r="BK23" s="653"/>
      <c r="BL23" s="654"/>
      <c r="BM23" s="652"/>
      <c r="BN23" s="653"/>
      <c r="BO23" s="653"/>
      <c r="BP23" s="654"/>
      <c r="BQ23" s="655"/>
      <c r="BR23" s="653"/>
      <c r="BS23" s="653"/>
      <c r="BT23" s="656"/>
      <c r="BU23" s="652"/>
      <c r="BV23" s="653"/>
      <c r="BW23" s="653"/>
      <c r="BX23" s="654"/>
      <c r="BY23" s="655"/>
      <c r="BZ23" s="653"/>
      <c r="CA23" s="653"/>
      <c r="CB23" s="656"/>
      <c r="CC23" s="652"/>
      <c r="CD23" s="653"/>
      <c r="CE23" s="653"/>
      <c r="CF23" s="654"/>
      <c r="CG23" s="655"/>
      <c r="CH23" s="653"/>
      <c r="CI23" s="653"/>
      <c r="CJ23" s="656"/>
      <c r="CK23" s="647"/>
      <c r="CL23" s="648"/>
      <c r="CM23" s="648"/>
      <c r="CN23" s="649"/>
      <c r="CO23" s="650"/>
      <c r="CP23" s="648"/>
      <c r="CQ23" s="648"/>
      <c r="CR23" s="651"/>
      <c r="CS23" s="647"/>
      <c r="CT23" s="648"/>
      <c r="CU23" s="648"/>
      <c r="CV23" s="649"/>
      <c r="CW23" s="650"/>
      <c r="CX23" s="648"/>
      <c r="CY23" s="648"/>
      <c r="CZ23" s="651"/>
      <c r="DA23" s="647"/>
      <c r="DB23" s="648"/>
      <c r="DC23" s="648"/>
      <c r="DD23" s="649"/>
      <c r="DE23" s="650"/>
      <c r="DF23" s="648"/>
      <c r="DG23" s="648"/>
      <c r="DH23" s="651"/>
      <c r="DI23" s="657"/>
      <c r="DJ23" s="658"/>
      <c r="DK23" s="658"/>
      <c r="DL23" s="649"/>
    </row>
  </sheetData>
  <autoFilter ref="B2:G23"/>
  <mergeCells count="39">
    <mergeCell ref="B1:DL1"/>
    <mergeCell ref="A2:A4"/>
    <mergeCell ref="B2:B4"/>
    <mergeCell ref="C2:C4"/>
    <mergeCell ref="D2:D4"/>
    <mergeCell ref="E2:E4"/>
    <mergeCell ref="F2:F4"/>
    <mergeCell ref="G2:G4"/>
    <mergeCell ref="H2:H4"/>
    <mergeCell ref="I2:T2"/>
    <mergeCell ref="U2:BP2"/>
    <mergeCell ref="BQ2:DL2"/>
    <mergeCell ref="I3:L3"/>
    <mergeCell ref="M3:P3"/>
    <mergeCell ref="Q3:T3"/>
    <mergeCell ref="U3:X3"/>
    <mergeCell ref="Y3:AB3"/>
    <mergeCell ref="AC3:AF3"/>
    <mergeCell ref="AG3:AJ3"/>
    <mergeCell ref="AK3:AN3"/>
    <mergeCell ref="CG3:CJ3"/>
    <mergeCell ref="AO3:AR3"/>
    <mergeCell ref="AS3:AV3"/>
    <mergeCell ref="AW3:AZ3"/>
    <mergeCell ref="BA3:BD3"/>
    <mergeCell ref="BE3:BH3"/>
    <mergeCell ref="BI3:BL3"/>
    <mergeCell ref="BM3:BP3"/>
    <mergeCell ref="BQ3:BT3"/>
    <mergeCell ref="BU3:BX3"/>
    <mergeCell ref="BY3:CB3"/>
    <mergeCell ref="CC3:CF3"/>
    <mergeCell ref="DI3:DL3"/>
    <mergeCell ref="CK3:CN3"/>
    <mergeCell ref="CO3:CR3"/>
    <mergeCell ref="CS3:CV3"/>
    <mergeCell ref="CW3:CZ3"/>
    <mergeCell ref="DA3:DD3"/>
    <mergeCell ref="DE3:DH3"/>
  </mergeCells>
  <pageMargins left="0.70866141732283461" right="0.70866141732283461" top="0.74803149606299213" bottom="0.74803149606299213" header="0.31496062992125984" footer="0.31496062992125984"/>
  <pageSetup paperSize="8" scale="2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Q46"/>
  <sheetViews>
    <sheetView view="pageBreakPreview" topLeftCell="B1" zoomScaleNormal="100" zoomScaleSheetLayoutView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H18" sqref="H18"/>
    </sheetView>
  </sheetViews>
  <sheetFormatPr defaultColWidth="9.140625" defaultRowHeight="11.25" customHeight="1" outlineLevelRow="1" outlineLevelCol="1" x14ac:dyDescent="0.25"/>
  <cols>
    <col min="1" max="1" width="9.140625" style="77" hidden="1" customWidth="1" outlineLevel="1"/>
    <col min="2" max="2" width="6.7109375" style="77" customWidth="1" collapsed="1"/>
    <col min="3" max="3" width="22.28515625" style="77" customWidth="1"/>
    <col min="4" max="4" width="34.28515625" style="77" customWidth="1"/>
    <col min="5" max="9" width="19.85546875" style="77" customWidth="1"/>
    <col min="10" max="10" width="28.85546875" style="77" customWidth="1"/>
    <col min="11" max="11" width="20.140625" style="77" customWidth="1"/>
    <col min="12" max="12" width="14.28515625" style="77" bestFit="1" customWidth="1"/>
    <col min="13" max="13" width="17.28515625" style="77" customWidth="1"/>
    <col min="14" max="17" width="28.42578125" style="77" customWidth="1"/>
    <col min="18" max="16384" width="9.140625" style="77"/>
  </cols>
  <sheetData>
    <row r="1" spans="1:17" s="73" customFormat="1" ht="15.75" x14ac:dyDescent="0.25">
      <c r="B1" s="750" t="s">
        <v>175</v>
      </c>
      <c r="C1" s="750"/>
      <c r="D1" s="750"/>
      <c r="E1" s="750"/>
      <c r="F1" s="750"/>
      <c r="G1" s="750"/>
      <c r="H1" s="750"/>
      <c r="I1" s="750"/>
      <c r="J1" s="750"/>
      <c r="K1" s="750"/>
      <c r="L1" s="750"/>
      <c r="M1" s="750"/>
      <c r="N1" s="750"/>
      <c r="O1" s="750"/>
      <c r="P1" s="750"/>
      <c r="Q1" s="750"/>
    </row>
    <row r="2" spans="1:17" s="73" customFormat="1" ht="15.75" x14ac:dyDescent="0.25">
      <c r="B2" s="751" t="s">
        <v>9</v>
      </c>
      <c r="C2" s="751"/>
      <c r="D2" s="751"/>
      <c r="E2" s="751"/>
      <c r="F2" s="751"/>
      <c r="G2" s="751"/>
      <c r="H2" s="751"/>
      <c r="I2" s="751"/>
      <c r="J2" s="751"/>
      <c r="K2" s="751"/>
      <c r="L2" s="751"/>
      <c r="M2" s="751"/>
      <c r="N2" s="751"/>
      <c r="O2" s="751"/>
      <c r="P2" s="751"/>
      <c r="Q2" s="751"/>
    </row>
    <row r="3" spans="1:17" s="73" customFormat="1" ht="15.75" x14ac:dyDescent="0.25">
      <c r="B3" s="752" t="s">
        <v>10</v>
      </c>
      <c r="C3" s="752"/>
      <c r="D3" s="752"/>
      <c r="E3" s="752"/>
      <c r="F3" s="752"/>
      <c r="G3" s="752"/>
      <c r="H3" s="752"/>
      <c r="I3" s="752"/>
      <c r="J3" s="752"/>
      <c r="K3" s="752"/>
      <c r="L3" s="752"/>
      <c r="M3" s="752"/>
      <c r="N3" s="752"/>
      <c r="O3" s="752"/>
      <c r="P3" s="752"/>
      <c r="Q3" s="752"/>
    </row>
    <row r="4" spans="1:17" s="73" customFormat="1" ht="15" customHeight="1" x14ac:dyDescent="0.25">
      <c r="B4" s="65"/>
      <c r="C4" s="65"/>
      <c r="D4" s="65"/>
      <c r="E4" s="66"/>
      <c r="F4" s="66"/>
      <c r="G4" s="66"/>
      <c r="H4" s="67"/>
      <c r="I4" s="67"/>
      <c r="J4" s="67"/>
      <c r="K4" s="67"/>
      <c r="L4" s="67"/>
      <c r="M4" s="67"/>
      <c r="N4" s="68"/>
      <c r="O4" s="68"/>
      <c r="P4" s="68"/>
      <c r="Q4" s="68"/>
    </row>
    <row r="5" spans="1:17" s="73" customFormat="1" ht="15.75" x14ac:dyDescent="0.25">
      <c r="B5" s="65" t="s">
        <v>176</v>
      </c>
      <c r="C5" s="65"/>
      <c r="D5" s="65"/>
      <c r="E5" s="66"/>
      <c r="F5" s="66"/>
      <c r="G5" s="66"/>
      <c r="H5" s="67"/>
      <c r="I5" s="67"/>
      <c r="J5" s="67"/>
      <c r="K5" s="67"/>
      <c r="L5" s="67"/>
      <c r="M5" s="67"/>
      <c r="N5" s="68"/>
      <c r="O5" s="68"/>
      <c r="P5" s="68"/>
      <c r="Q5" s="68"/>
    </row>
    <row r="6" spans="1:17" s="74" customFormat="1" ht="15.75" x14ac:dyDescent="0.25">
      <c r="B6" s="69" t="s">
        <v>177</v>
      </c>
      <c r="C6" s="69" t="s">
        <v>180</v>
      </c>
      <c r="D6" s="69"/>
      <c r="E6" s="70"/>
      <c r="F6" s="70"/>
      <c r="G6" s="70"/>
      <c r="H6" s="71"/>
      <c r="I6" s="71"/>
      <c r="J6" s="71"/>
      <c r="K6" s="71"/>
      <c r="L6" s="71"/>
      <c r="M6" s="71"/>
      <c r="N6" s="72"/>
      <c r="O6" s="72"/>
      <c r="P6" s="72"/>
      <c r="Q6" s="72"/>
    </row>
    <row r="7" spans="1:17" s="543" customFormat="1" ht="15.75" x14ac:dyDescent="0.25">
      <c r="B7" s="65" t="s">
        <v>178</v>
      </c>
      <c r="C7" s="65" t="s">
        <v>1638</v>
      </c>
      <c r="D7" s="65"/>
      <c r="E7" s="66"/>
      <c r="F7" s="66"/>
      <c r="G7" s="66"/>
      <c r="H7" s="67"/>
      <c r="I7" s="67"/>
      <c r="J7" s="67"/>
      <c r="K7" s="67"/>
      <c r="L7" s="67"/>
      <c r="M7" s="67"/>
      <c r="N7" s="432"/>
      <c r="O7" s="432"/>
      <c r="P7" s="432"/>
      <c r="Q7" s="432"/>
    </row>
    <row r="8" spans="1:17" s="73" customFormat="1" ht="15.75" x14ac:dyDescent="0.25">
      <c r="B8" s="65" t="s">
        <v>179</v>
      </c>
      <c r="C8" s="65" t="str">
        <f>CONCATENATE("Утвержденный сводный сметный расчет стоимости строительства  в ценах 4 квартала 2025 г. на сумму ",ССРСС!$H$80," тыс. руб.")</f>
        <v>Утвержденный сводный сметный расчет стоимости строительства  в ценах 4 квартала 2025 г. на сумму 3907776,33 тыс. руб.</v>
      </c>
      <c r="D8" s="65"/>
      <c r="E8" s="66"/>
      <c r="F8" s="66"/>
      <c r="G8" s="66"/>
      <c r="H8" s="67"/>
      <c r="I8" s="67"/>
      <c r="J8" s="67"/>
      <c r="K8" s="67"/>
      <c r="L8" s="67"/>
      <c r="M8" s="67"/>
      <c r="N8" s="68"/>
      <c r="O8" s="68"/>
      <c r="P8" s="68"/>
      <c r="Q8" s="68"/>
    </row>
    <row r="9" spans="1:17" ht="9.75" customHeight="1" x14ac:dyDescent="0.25">
      <c r="B9" s="75"/>
      <c r="C9" s="75"/>
      <c r="D9" s="75"/>
      <c r="E9" s="76"/>
      <c r="F9" s="76"/>
      <c r="G9" s="76"/>
      <c r="H9" s="76"/>
      <c r="I9" s="76"/>
    </row>
    <row r="10" spans="1:17" ht="16.5" customHeight="1" x14ac:dyDescent="0.25">
      <c r="A10" s="746" t="s">
        <v>1517</v>
      </c>
      <c r="B10" s="748" t="s">
        <v>12</v>
      </c>
      <c r="C10" s="748" t="s">
        <v>13</v>
      </c>
      <c r="D10" s="748" t="s">
        <v>14</v>
      </c>
      <c r="E10" s="757" t="s">
        <v>192</v>
      </c>
      <c r="F10" s="758"/>
      <c r="G10" s="758"/>
      <c r="H10" s="758"/>
      <c r="I10" s="759"/>
      <c r="J10" s="753" t="s">
        <v>165</v>
      </c>
      <c r="K10" s="753" t="s">
        <v>169</v>
      </c>
      <c r="L10" s="754" t="s">
        <v>166</v>
      </c>
      <c r="M10" s="755" t="s">
        <v>170</v>
      </c>
      <c r="N10" s="747" t="s">
        <v>171</v>
      </c>
      <c r="O10" s="747" t="s">
        <v>172</v>
      </c>
      <c r="P10" s="747" t="s">
        <v>173</v>
      </c>
      <c r="Q10" s="747" t="s">
        <v>174</v>
      </c>
    </row>
    <row r="11" spans="1:17" ht="58.5" customHeight="1" x14ac:dyDescent="0.25">
      <c r="A11" s="746"/>
      <c r="B11" s="756"/>
      <c r="C11" s="756"/>
      <c r="D11" s="756"/>
      <c r="E11" s="748" t="s">
        <v>16</v>
      </c>
      <c r="F11" s="748" t="s">
        <v>17</v>
      </c>
      <c r="G11" s="748" t="s">
        <v>18</v>
      </c>
      <c r="H11" s="748" t="s">
        <v>19</v>
      </c>
      <c r="I11" s="748" t="s">
        <v>20</v>
      </c>
      <c r="J11" s="753"/>
      <c r="K11" s="753"/>
      <c r="L11" s="754"/>
      <c r="M11" s="755"/>
      <c r="N11" s="747"/>
      <c r="O11" s="747"/>
      <c r="P11" s="747"/>
      <c r="Q11" s="747"/>
    </row>
    <row r="12" spans="1:17" ht="45" customHeight="1" x14ac:dyDescent="0.25">
      <c r="A12" s="746"/>
      <c r="B12" s="749"/>
      <c r="C12" s="749"/>
      <c r="D12" s="749"/>
      <c r="E12" s="749"/>
      <c r="F12" s="749"/>
      <c r="G12" s="749"/>
      <c r="H12" s="749"/>
      <c r="I12" s="749"/>
      <c r="J12" s="753"/>
      <c r="K12" s="753"/>
      <c r="L12" s="754"/>
      <c r="M12" s="755"/>
      <c r="N12" s="747"/>
      <c r="O12" s="747"/>
      <c r="P12" s="747"/>
      <c r="Q12" s="747"/>
    </row>
    <row r="13" spans="1:17" ht="15.75" customHeight="1" x14ac:dyDescent="0.25">
      <c r="B13" s="78">
        <v>1</v>
      </c>
      <c r="C13" s="78">
        <v>2</v>
      </c>
      <c r="D13" s="78">
        <v>3</v>
      </c>
      <c r="E13" s="78">
        <v>4</v>
      </c>
      <c r="F13" s="78">
        <v>5</v>
      </c>
      <c r="G13" s="78">
        <v>6</v>
      </c>
      <c r="H13" s="78">
        <v>7</v>
      </c>
      <c r="I13" s="78">
        <v>8</v>
      </c>
      <c r="J13" s="78">
        <v>9</v>
      </c>
      <c r="K13" s="78">
        <v>10</v>
      </c>
      <c r="L13" s="78">
        <v>11</v>
      </c>
      <c r="M13" s="78">
        <v>12</v>
      </c>
      <c r="N13" s="78">
        <v>13</v>
      </c>
      <c r="O13" s="78">
        <v>14</v>
      </c>
      <c r="P13" s="78">
        <v>15</v>
      </c>
      <c r="Q13" s="78">
        <v>16</v>
      </c>
    </row>
    <row r="14" spans="1:17" s="82" customFormat="1" ht="31.5" x14ac:dyDescent="0.25">
      <c r="A14" s="82">
        <v>1</v>
      </c>
      <c r="B14" s="428">
        <v>1</v>
      </c>
      <c r="C14" s="79"/>
      <c r="D14" s="80" t="s">
        <v>149</v>
      </c>
      <c r="E14" s="94"/>
      <c r="F14" s="94"/>
      <c r="G14" s="94"/>
      <c r="H14" s="81">
        <f>SUM(H15:H16)</f>
        <v>129363197.08</v>
      </c>
      <c r="I14" s="81">
        <f>SUM(E14:H14)</f>
        <v>129363197.08</v>
      </c>
      <c r="J14" s="81">
        <f>SUM(J15:J16)</f>
        <v>0</v>
      </c>
      <c r="K14" s="81">
        <f>SUM(K15:K16)</f>
        <v>0</v>
      </c>
      <c r="L14" s="81">
        <f>SUM(L15:L16)</f>
        <v>0</v>
      </c>
      <c r="M14" s="81">
        <f t="shared" ref="M14:Q14" si="0">SUM(M15:M16)</f>
        <v>129363197.08</v>
      </c>
      <c r="N14" s="81"/>
      <c r="O14" s="81">
        <f t="shared" si="0"/>
        <v>136723962.99000001</v>
      </c>
      <c r="P14" s="81"/>
      <c r="Q14" s="81">
        <f t="shared" si="0"/>
        <v>143327730.41</v>
      </c>
    </row>
    <row r="15" spans="1:17" ht="15.75" x14ac:dyDescent="0.25">
      <c r="A15" s="426">
        <v>2</v>
      </c>
      <c r="B15" s="427" t="str">
        <f t="shared" ref="B15" ca="1" si="1">IF(A15&gt;OFFSET(A15,-1,0),OFFSET(B15,-1,0)&amp;"."&amp;1,LEFT(OFFSET(B15,-1,0),SEARCH("^^",SUBSTITUTE("."&amp;OFFSET(B15,-1,0),".","^^",A15))-1)&amp;1--MID(OFFSET(B15,-1,0),SEARCH("^^",SUBSTITUTE("."&amp;OFFSET(B15,-1,0),".","^^",A15)),SEARCH("^^",SUBSTITUTE(OFFSET(B15,-1,0)&amp;".",".","^^",A15))-SEARCH("^^",SUBSTITUTE("."&amp;OFFSET(B15,-1,0),".","^^",A15))))</f>
        <v>1.1</v>
      </c>
      <c r="C15" s="83" t="s">
        <v>183</v>
      </c>
      <c r="D15" s="83" t="s">
        <v>96</v>
      </c>
      <c r="E15" s="84"/>
      <c r="F15" s="84"/>
      <c r="G15" s="84"/>
      <c r="H15" s="84">
        <f>'Смета №10 (РД)'!$I$150</f>
        <v>126826663.8</v>
      </c>
      <c r="I15" s="84">
        <f t="shared" ref="I15:I36" si="2">SUM(E15:H15)</f>
        <v>126826663.8</v>
      </c>
      <c r="J15" s="95"/>
      <c r="K15" s="95"/>
      <c r="L15" s="95"/>
      <c r="M15" s="95">
        <f>SUM(I15:L15)</f>
        <v>126826663.8</v>
      </c>
      <c r="N15" s="524">
        <f>'Фактический индекс'!$F$123</f>
        <v>1.0569</v>
      </c>
      <c r="O15" s="95">
        <f>M15*N15</f>
        <v>134043100.97</v>
      </c>
      <c r="P15" s="682">
        <f>'Прогнозные индексы'!$F$56</f>
        <v>1.0483</v>
      </c>
      <c r="Q15" s="95">
        <f>O15*P15</f>
        <v>140517382.75</v>
      </c>
    </row>
    <row r="16" spans="1:17" ht="78.75" x14ac:dyDescent="0.25">
      <c r="A16" s="426">
        <v>2</v>
      </c>
      <c r="B16" s="427" t="str">
        <f t="shared" ref="B16:B17" ca="1" si="3">IF(A16&gt;OFFSET(A16,-1,0),OFFSET(B16,-1,0)&amp;"."&amp;1,LEFT(OFFSET(B16,-1,0),SEARCH("^^",SUBSTITUTE("."&amp;OFFSET(B16,-1,0),".","^^",A16))-1)&amp;1--MID(OFFSET(B16,-1,0),SEARCH("^^",SUBSTITUTE("."&amp;OFFSET(B16,-1,0),".","^^",A16)),SEARCH("^^",SUBSTITUTE(OFFSET(B16,-1,0)&amp;".",".","^^",A16))-SEARCH("^^",SUBSTITUTE("."&amp;OFFSET(B16,-1,0),".","^^",A16))))</f>
        <v>1.2</v>
      </c>
      <c r="C16" s="83" t="s">
        <v>115</v>
      </c>
      <c r="D16" s="83" t="s">
        <v>116</v>
      </c>
      <c r="E16" s="84"/>
      <c r="F16" s="84"/>
      <c r="G16" s="84"/>
      <c r="H16" s="84">
        <f>H15*2%</f>
        <v>2536533.2799999998</v>
      </c>
      <c r="I16" s="84">
        <f t="shared" si="2"/>
        <v>2536533.2799999998</v>
      </c>
      <c r="J16" s="95"/>
      <c r="K16" s="95"/>
      <c r="L16" s="95"/>
      <c r="M16" s="84">
        <f>M15*2%</f>
        <v>2536533.2799999998</v>
      </c>
      <c r="N16" s="95"/>
      <c r="O16" s="84">
        <f>O15*2%</f>
        <v>2680862.02</v>
      </c>
      <c r="P16" s="95"/>
      <c r="Q16" s="84">
        <f>Q15*2%</f>
        <v>2810347.66</v>
      </c>
    </row>
    <row r="17" spans="1:17" s="82" customFormat="1" ht="15.75" x14ac:dyDescent="0.25">
      <c r="A17" s="82">
        <v>1</v>
      </c>
      <c r="B17" s="428" t="str">
        <f t="shared" ca="1" si="3"/>
        <v>2</v>
      </c>
      <c r="C17" s="79"/>
      <c r="D17" s="80" t="s">
        <v>151</v>
      </c>
      <c r="E17" s="81">
        <f>SUM(E18:E23,E27:E33)</f>
        <v>2657705175.0900002</v>
      </c>
      <c r="F17" s="94"/>
      <c r="G17" s="94"/>
      <c r="H17" s="81">
        <f>SUM(H18:H23,H27:H33)</f>
        <v>120719343.42</v>
      </c>
      <c r="I17" s="81">
        <f t="shared" si="2"/>
        <v>2778424518.5100002</v>
      </c>
      <c r="J17" s="81">
        <f>SUM(J18:J23,J27:J33)</f>
        <v>65911088.329999998</v>
      </c>
      <c r="K17" s="81">
        <f>SUM(K18:K23,K27:K33)</f>
        <v>-9886663.25</v>
      </c>
      <c r="L17" s="81">
        <f>SUM(L18:L23,L27:L33)</f>
        <v>24512546.370000001</v>
      </c>
      <c r="M17" s="81">
        <f>SUM(M18:M23,M27:M33)</f>
        <v>2858961489.96</v>
      </c>
      <c r="N17" s="81"/>
      <c r="O17" s="81">
        <f>SUM(O18:O23,O27:O33)</f>
        <v>3021268669.98</v>
      </c>
      <c r="P17" s="81"/>
      <c r="Q17" s="81">
        <f>SUM(Q18:Q23,Q27:Q33)</f>
        <v>3381839461.5999999</v>
      </c>
    </row>
    <row r="18" spans="1:17" ht="31.5" x14ac:dyDescent="0.25">
      <c r="A18" s="426">
        <v>2</v>
      </c>
      <c r="B18" s="427" t="str">
        <f t="shared" ref="B18:B34" ca="1" si="4">IF(A18&gt;OFFSET(A18,-1,0),OFFSET(B18,-1,0)&amp;"."&amp;1,LEFT(OFFSET(B18,-1,0),SEARCH("^^",SUBSTITUTE("."&amp;OFFSET(B18,-1,0),".","^^",A18))-1)&amp;1--MID(OFFSET(B18,-1,0),SEARCH("^^",SUBSTITUTE("."&amp;OFFSET(B18,-1,0),".","^^",A18)),SEARCH("^^",SUBSTITUTE(OFFSET(B18,-1,0)&amp;".",".","^^",A18))-SEARCH("^^",SUBSTITUTE("."&amp;OFFSET(B18,-1,0),".","^^",A18))))</f>
        <v>2.1</v>
      </c>
      <c r="C18" s="83" t="s">
        <v>29</v>
      </c>
      <c r="D18" s="83" t="s">
        <v>30</v>
      </c>
      <c r="E18" s="84"/>
      <c r="F18" s="84"/>
      <c r="G18" s="84"/>
      <c r="H18" s="84">
        <f>'Смета №1 ГРО'!$G$71</f>
        <v>1883706</v>
      </c>
      <c r="I18" s="84">
        <f t="shared" si="2"/>
        <v>1883706</v>
      </c>
      <c r="J18" s="95"/>
      <c r="K18" s="95"/>
      <c r="L18" s="95"/>
      <c r="M18" s="95">
        <f>SUM(I18:L18)</f>
        <v>1883706</v>
      </c>
      <c r="N18" s="524">
        <f>'Фактический индекс'!$F$123</f>
        <v>1.0569</v>
      </c>
      <c r="O18" s="95">
        <f>M18*N18</f>
        <v>1990888.87</v>
      </c>
      <c r="P18" s="682">
        <f>'Прогнозные индексы'!$F$74</f>
        <v>1.1195999999999999</v>
      </c>
      <c r="Q18" s="95">
        <f>O18*P18</f>
        <v>2228999.1800000002</v>
      </c>
    </row>
    <row r="19" spans="1:17" ht="15.75" x14ac:dyDescent="0.25">
      <c r="A19" s="426">
        <v>2</v>
      </c>
      <c r="B19" s="427" t="str">
        <f t="shared" ca="1" si="4"/>
        <v>2.2</v>
      </c>
      <c r="C19" s="83" t="s">
        <v>32</v>
      </c>
      <c r="D19" s="83" t="s">
        <v>33</v>
      </c>
      <c r="E19" s="84">
        <f>'ЛСР-01-01-01'!$P$731</f>
        <v>17225566.73</v>
      </c>
      <c r="F19" s="84"/>
      <c r="G19" s="84"/>
      <c r="H19" s="84"/>
      <c r="I19" s="84">
        <f t="shared" si="2"/>
        <v>17225566.73</v>
      </c>
      <c r="J19" s="95">
        <f>(E19+F19)*3.1%*0.8</f>
        <v>427194.05</v>
      </c>
      <c r="K19" s="95">
        <f>-J19*15%</f>
        <v>-64079.11</v>
      </c>
      <c r="L19" s="95">
        <f>(E19+F19+J19)*0.9%</f>
        <v>158874.85</v>
      </c>
      <c r="M19" s="95">
        <f t="shared" ref="M19:M32" si="5">SUM(I19:L19)</f>
        <v>17747556.52</v>
      </c>
      <c r="N19" s="524">
        <f>'Фактический индекс'!$F$123</f>
        <v>1.0569</v>
      </c>
      <c r="O19" s="95">
        <f>M19*N19</f>
        <v>18757392.489999998</v>
      </c>
      <c r="P19" s="682">
        <f>'Прогнозные индексы'!$F$74</f>
        <v>1.1195999999999999</v>
      </c>
      <c r="Q19" s="95">
        <f>O19*P19</f>
        <v>21000776.629999999</v>
      </c>
    </row>
    <row r="20" spans="1:17" ht="94.5" x14ac:dyDescent="0.25">
      <c r="A20" s="426">
        <v>2</v>
      </c>
      <c r="B20" s="427" t="str">
        <f t="shared" ca="1" si="4"/>
        <v>2.3</v>
      </c>
      <c r="C20" s="83" t="s">
        <v>35</v>
      </c>
      <c r="D20" s="83" t="s">
        <v>36</v>
      </c>
      <c r="E20" s="84">
        <f>' ЛСР-01-02-01'!$P$87</f>
        <v>11618.63</v>
      </c>
      <c r="F20" s="84"/>
      <c r="G20" s="84"/>
      <c r="H20" s="84"/>
      <c r="I20" s="84">
        <f t="shared" si="2"/>
        <v>11618.63</v>
      </c>
      <c r="J20" s="95">
        <f t="shared" ref="J20:J21" si="6">(E20+F20)*3.1%*0.8</f>
        <v>288.14</v>
      </c>
      <c r="K20" s="95">
        <f>-J20*15%</f>
        <v>-43.22</v>
      </c>
      <c r="L20" s="95">
        <f t="shared" ref="L20:L21" si="7">(E20+F20+J20)*0.9%</f>
        <v>107.16</v>
      </c>
      <c r="M20" s="95">
        <f t="shared" si="5"/>
        <v>11970.71</v>
      </c>
      <c r="N20" s="524">
        <f>'Фактический индекс'!$F$123</f>
        <v>1.0569</v>
      </c>
      <c r="O20" s="95">
        <f t="shared" ref="O20:O32" si="8">M20*N20</f>
        <v>12651.84</v>
      </c>
      <c r="P20" s="682">
        <f>'Прогнозные индексы'!$F$74</f>
        <v>1.1195999999999999</v>
      </c>
      <c r="Q20" s="95">
        <f t="shared" ref="Q20:Q32" si="9">O20*P20</f>
        <v>14165</v>
      </c>
    </row>
    <row r="21" spans="1:17" ht="47.25" x14ac:dyDescent="0.25">
      <c r="A21" s="426">
        <v>2</v>
      </c>
      <c r="B21" s="427" t="str">
        <f t="shared" ca="1" si="4"/>
        <v>2.4</v>
      </c>
      <c r="C21" s="83" t="s">
        <v>40</v>
      </c>
      <c r="D21" s="83" t="s">
        <v>41</v>
      </c>
      <c r="E21" s="84">
        <f>'ЛСР-02-01-01'!$P$2162</f>
        <v>2588356123.5500002</v>
      </c>
      <c r="F21" s="84"/>
      <c r="G21" s="84"/>
      <c r="H21" s="84"/>
      <c r="I21" s="84">
        <f t="shared" si="2"/>
        <v>2588356123.5500002</v>
      </c>
      <c r="J21" s="95">
        <f t="shared" si="6"/>
        <v>64191231.859999999</v>
      </c>
      <c r="K21" s="95">
        <f>-J21*15%</f>
        <v>-9628684.7799999993</v>
      </c>
      <c r="L21" s="95">
        <f t="shared" si="7"/>
        <v>23872926.199999999</v>
      </c>
      <c r="M21" s="95">
        <f t="shared" si="5"/>
        <v>2666791596.8299999</v>
      </c>
      <c r="N21" s="524">
        <f>'Фактический индекс'!$F$123</f>
        <v>1.0569</v>
      </c>
      <c r="O21" s="95">
        <f t="shared" si="8"/>
        <v>2818532038.6900001</v>
      </c>
      <c r="P21" s="682">
        <f>'Прогнозные индексы'!$F$74</f>
        <v>1.1195999999999999</v>
      </c>
      <c r="Q21" s="95">
        <f t="shared" si="9"/>
        <v>3155628470.52</v>
      </c>
    </row>
    <row r="22" spans="1:17" ht="63" x14ac:dyDescent="0.25">
      <c r="A22" s="426">
        <v>2</v>
      </c>
      <c r="B22" s="427" t="str">
        <f t="shared" ca="1" si="4"/>
        <v>2.5</v>
      </c>
      <c r="C22" s="83" t="s">
        <v>58</v>
      </c>
      <c r="D22" s="83" t="s">
        <v>1574</v>
      </c>
      <c r="E22" s="84"/>
      <c r="F22" s="84"/>
      <c r="G22" s="84"/>
      <c r="H22" s="84">
        <f>'СР-1'!$F$11</f>
        <v>3867745.64</v>
      </c>
      <c r="I22" s="84">
        <f t="shared" si="2"/>
        <v>3867745.64</v>
      </c>
      <c r="J22" s="95"/>
      <c r="K22" s="95"/>
      <c r="L22" s="95"/>
      <c r="M22" s="95">
        <f t="shared" si="5"/>
        <v>3867745.64</v>
      </c>
      <c r="N22" s="524">
        <f>'Фактический индекс'!$F$123</f>
        <v>1.0569</v>
      </c>
      <c r="O22" s="95">
        <f t="shared" si="8"/>
        <v>4087820.37</v>
      </c>
      <c r="P22" s="682">
        <f>'Прогнозные индексы'!$F$74</f>
        <v>1.1195999999999999</v>
      </c>
      <c r="Q22" s="95">
        <f t="shared" si="9"/>
        <v>4576723.6900000004</v>
      </c>
    </row>
    <row r="23" spans="1:17" ht="110.25" x14ac:dyDescent="0.25">
      <c r="A23" s="426">
        <v>2</v>
      </c>
      <c r="B23" s="427" t="str">
        <f t="shared" ca="1" si="4"/>
        <v>2.6</v>
      </c>
      <c r="C23" s="83" t="s">
        <v>61</v>
      </c>
      <c r="D23" s="83" t="s">
        <v>62</v>
      </c>
      <c r="E23" s="84"/>
      <c r="F23" s="84"/>
      <c r="G23" s="84"/>
      <c r="H23" s="84">
        <f>'СР-2_командировочные'!$F$38</f>
        <v>31355170.559999999</v>
      </c>
      <c r="I23" s="84">
        <f t="shared" si="2"/>
        <v>31355170.559999999</v>
      </c>
      <c r="J23" s="95"/>
      <c r="K23" s="95"/>
      <c r="L23" s="95"/>
      <c r="M23" s="95">
        <f t="shared" si="5"/>
        <v>31355170.559999999</v>
      </c>
      <c r="N23" s="95"/>
      <c r="O23" s="95">
        <f>SUM(O24:O26)</f>
        <v>32778761.359999999</v>
      </c>
      <c r="P23" s="95"/>
      <c r="Q23" s="95">
        <f>SUM(Q24:Q26)</f>
        <v>35941315.619999997</v>
      </c>
    </row>
    <row r="24" spans="1:17" s="530" customFormat="1" ht="63" outlineLevel="1" x14ac:dyDescent="0.25">
      <c r="A24" s="525">
        <v>3</v>
      </c>
      <c r="B24" s="526" t="str">
        <f t="shared" ref="B24" ca="1" si="10">IF(A24&gt;OFFSET(A24,-1,0),OFFSET(B24,-1,0)&amp;"."&amp;1,LEFT(OFFSET(B24,-1,0),SEARCH("^^",SUBSTITUTE("."&amp;OFFSET(B24,-1,0),".","^^",A24))-1)&amp;1--MID(OFFSET(B24,-1,0),SEARCH("^^",SUBSTITUTE("."&amp;OFFSET(B24,-1,0),".","^^",A24)),SEARCH("^^",SUBSTITUTE(OFFSET(B24,-1,0)&amp;".",".","^^",A24))-SEARCH("^^",SUBSTITUTE("."&amp;OFFSET(B24,-1,0),".","^^",A24))))</f>
        <v>2.6.1</v>
      </c>
      <c r="C24" s="535" t="s">
        <v>1634</v>
      </c>
      <c r="D24" s="527" t="s">
        <v>1458</v>
      </c>
      <c r="E24" s="528"/>
      <c r="F24" s="528"/>
      <c r="G24" s="528"/>
      <c r="H24" s="528">
        <f>'СР-2_командировочные'!$F$11</f>
        <v>652181.76000000001</v>
      </c>
      <c r="I24" s="531">
        <f t="shared" si="2"/>
        <v>652181.76000000001</v>
      </c>
      <c r="J24" s="529"/>
      <c r="K24" s="529"/>
      <c r="L24" s="529"/>
      <c r="M24" s="532">
        <f t="shared" si="5"/>
        <v>652181.76000000001</v>
      </c>
      <c r="N24" s="534">
        <f>'Фактический индекс'!$F$123</f>
        <v>1.0569</v>
      </c>
      <c r="O24" s="532">
        <f t="shared" si="8"/>
        <v>689290.9</v>
      </c>
      <c r="P24" s="683">
        <f>'Прогнозные индексы'!$F$74</f>
        <v>1.1195999999999999</v>
      </c>
      <c r="Q24" s="532">
        <f t="shared" si="9"/>
        <v>771730.09</v>
      </c>
    </row>
    <row r="25" spans="1:17" s="530" customFormat="1" ht="31.5" outlineLevel="1" x14ac:dyDescent="0.25">
      <c r="A25" s="525">
        <v>3</v>
      </c>
      <c r="B25" s="526" t="str">
        <f t="shared" ca="1" si="4"/>
        <v>2.6.2</v>
      </c>
      <c r="C25" s="535" t="s">
        <v>1635</v>
      </c>
      <c r="D25" s="527" t="s">
        <v>1633</v>
      </c>
      <c r="E25" s="528"/>
      <c r="F25" s="528"/>
      <c r="G25" s="528"/>
      <c r="H25" s="528">
        <f>'СР-2_командировочные'!$F$34*'СР-2_командировочные'!$F$35*'СР-2_командировочные'!$F$36</f>
        <v>24366988.800000001</v>
      </c>
      <c r="I25" s="531">
        <f t="shared" si="2"/>
        <v>24366988.800000001</v>
      </c>
      <c r="J25" s="529"/>
      <c r="K25" s="529"/>
      <c r="L25" s="529"/>
      <c r="M25" s="532">
        <f t="shared" si="5"/>
        <v>24366988.800000001</v>
      </c>
      <c r="N25" s="534">
        <f>'Фактический индекс'!$F$123</f>
        <v>1.0569</v>
      </c>
      <c r="O25" s="532">
        <f t="shared" si="8"/>
        <v>25753470.460000001</v>
      </c>
      <c r="P25" s="683">
        <f>'Прогнозные индексы'!$F$74</f>
        <v>1.1195999999999999</v>
      </c>
      <c r="Q25" s="532">
        <f t="shared" si="9"/>
        <v>28833585.530000001</v>
      </c>
    </row>
    <row r="26" spans="1:17" s="530" customFormat="1" ht="15.75" outlineLevel="1" x14ac:dyDescent="0.25">
      <c r="A26" s="525">
        <v>3</v>
      </c>
      <c r="B26" s="526" t="str">
        <f t="shared" ca="1" si="4"/>
        <v>2.6.3</v>
      </c>
      <c r="C26" s="535" t="s">
        <v>1635</v>
      </c>
      <c r="D26" s="527" t="s">
        <v>1632</v>
      </c>
      <c r="E26" s="528"/>
      <c r="F26" s="528"/>
      <c r="G26" s="528"/>
      <c r="H26" s="528">
        <f>'СР-2_командировочные'!$F$34*'СР-2_командировочные'!$F$35*'СР-2_командировочные'!$F$37</f>
        <v>6336000</v>
      </c>
      <c r="I26" s="531">
        <f t="shared" si="2"/>
        <v>6336000</v>
      </c>
      <c r="J26" s="529"/>
      <c r="K26" s="529"/>
      <c r="L26" s="529"/>
      <c r="M26" s="532">
        <f t="shared" si="5"/>
        <v>6336000</v>
      </c>
      <c r="N26" s="533">
        <v>1</v>
      </c>
      <c r="O26" s="532">
        <f t="shared" si="8"/>
        <v>6336000</v>
      </c>
      <c r="P26" s="533">
        <v>1</v>
      </c>
      <c r="Q26" s="532">
        <f t="shared" si="9"/>
        <v>6336000</v>
      </c>
    </row>
    <row r="27" spans="1:17" ht="63" x14ac:dyDescent="0.25">
      <c r="A27" s="426">
        <v>2</v>
      </c>
      <c r="B27" s="427" t="str">
        <f t="shared" ca="1" si="4"/>
        <v>2.7</v>
      </c>
      <c r="C27" s="83" t="s">
        <v>64</v>
      </c>
      <c r="D27" s="83" t="s">
        <v>65</v>
      </c>
      <c r="E27" s="84"/>
      <c r="F27" s="84"/>
      <c r="G27" s="84"/>
      <c r="H27" s="84">
        <f>'СР-3 Электроэнергия '!$F$8</f>
        <v>86766.89</v>
      </c>
      <c r="I27" s="84">
        <f t="shared" si="2"/>
        <v>86766.89</v>
      </c>
      <c r="J27" s="95"/>
      <c r="K27" s="95"/>
      <c r="L27" s="95"/>
      <c r="M27" s="95">
        <f t="shared" si="5"/>
        <v>86766.89</v>
      </c>
      <c r="N27" s="524">
        <f>'Фактический индекс'!$F$123</f>
        <v>1.0569</v>
      </c>
      <c r="O27" s="95">
        <f t="shared" si="8"/>
        <v>91703.93</v>
      </c>
      <c r="P27" s="682">
        <f>'Прогнозные индексы'!$F$74</f>
        <v>1.1195999999999999</v>
      </c>
      <c r="Q27" s="95">
        <f t="shared" si="9"/>
        <v>102671.72</v>
      </c>
    </row>
    <row r="28" spans="1:17" ht="47.25" x14ac:dyDescent="0.25">
      <c r="A28" s="426">
        <v>2</v>
      </c>
      <c r="B28" s="427" t="str">
        <f t="shared" ca="1" si="4"/>
        <v>2.8</v>
      </c>
      <c r="C28" s="83" t="s">
        <v>67</v>
      </c>
      <c r="D28" s="83" t="s">
        <v>68</v>
      </c>
      <c r="E28" s="84"/>
      <c r="F28" s="84"/>
      <c r="G28" s="84"/>
      <c r="H28" s="84">
        <f>7445</f>
        <v>7445</v>
      </c>
      <c r="I28" s="84">
        <f t="shared" si="2"/>
        <v>7445</v>
      </c>
      <c r="J28" s="95"/>
      <c r="K28" s="95"/>
      <c r="L28" s="95"/>
      <c r="M28" s="95">
        <f t="shared" si="5"/>
        <v>7445</v>
      </c>
      <c r="N28" s="524">
        <f>'Фактический индекс'!$F$123</f>
        <v>1.0569</v>
      </c>
      <c r="O28" s="95">
        <f t="shared" si="8"/>
        <v>7868.62</v>
      </c>
      <c r="P28" s="682">
        <f>'Прогнозные индексы'!$F$74</f>
        <v>1.1195999999999999</v>
      </c>
      <c r="Q28" s="95">
        <f t="shared" si="9"/>
        <v>8809.7099999999991</v>
      </c>
    </row>
    <row r="29" spans="1:17" ht="78.75" x14ac:dyDescent="0.25">
      <c r="A29" s="426">
        <v>2</v>
      </c>
      <c r="B29" s="427" t="str">
        <f t="shared" ca="1" si="4"/>
        <v>2.9</v>
      </c>
      <c r="C29" s="83" t="s">
        <v>70</v>
      </c>
      <c r="D29" s="83" t="s">
        <v>71</v>
      </c>
      <c r="E29" s="84"/>
      <c r="F29" s="84"/>
      <c r="G29" s="84"/>
      <c r="H29" s="84">
        <f>584.66</f>
        <v>584.66</v>
      </c>
      <c r="I29" s="84">
        <f t="shared" si="2"/>
        <v>584.66</v>
      </c>
      <c r="J29" s="95"/>
      <c r="K29" s="95"/>
      <c r="L29" s="95"/>
      <c r="M29" s="95">
        <f t="shared" si="5"/>
        <v>584.66</v>
      </c>
      <c r="N29" s="524">
        <f>'Фактический индекс'!$F$123</f>
        <v>1.0569</v>
      </c>
      <c r="O29" s="95">
        <f t="shared" si="8"/>
        <v>617.92999999999995</v>
      </c>
      <c r="P29" s="682">
        <f>'Прогнозные индексы'!$F$74</f>
        <v>1.1195999999999999</v>
      </c>
      <c r="Q29" s="95">
        <f t="shared" si="9"/>
        <v>691.83</v>
      </c>
    </row>
    <row r="30" spans="1:17" ht="47.25" x14ac:dyDescent="0.25">
      <c r="A30" s="426">
        <v>2</v>
      </c>
      <c r="B30" s="427" t="str">
        <f t="shared" ca="1" si="4"/>
        <v>2.10</v>
      </c>
      <c r="C30" s="83" t="s">
        <v>73</v>
      </c>
      <c r="D30" s="83" t="s">
        <v>74</v>
      </c>
      <c r="E30" s="84"/>
      <c r="F30" s="84"/>
      <c r="G30" s="84"/>
      <c r="H30" s="84">
        <f>22746.63</f>
        <v>22746.63</v>
      </c>
      <c r="I30" s="84">
        <f t="shared" si="2"/>
        <v>22746.63</v>
      </c>
      <c r="J30" s="95"/>
      <c r="K30" s="95"/>
      <c r="L30" s="95"/>
      <c r="M30" s="95">
        <f t="shared" si="5"/>
        <v>22746.63</v>
      </c>
      <c r="N30" s="524">
        <f>'Фактический индекс'!$F$123</f>
        <v>1.0569</v>
      </c>
      <c r="O30" s="95">
        <f t="shared" si="8"/>
        <v>24040.91</v>
      </c>
      <c r="P30" s="682">
        <f>'Прогнозные индексы'!$F$74</f>
        <v>1.1195999999999999</v>
      </c>
      <c r="Q30" s="95">
        <f t="shared" si="9"/>
        <v>26916.2</v>
      </c>
    </row>
    <row r="31" spans="1:17" ht="31.5" x14ac:dyDescent="0.25">
      <c r="A31" s="426">
        <v>2</v>
      </c>
      <c r="B31" s="427" t="str">
        <f t="shared" ca="1" si="4"/>
        <v>2.11</v>
      </c>
      <c r="C31" s="83" t="s">
        <v>76</v>
      </c>
      <c r="D31" s="83" t="s">
        <v>77</v>
      </c>
      <c r="E31" s="84"/>
      <c r="F31" s="84"/>
      <c r="G31" s="84"/>
      <c r="H31" s="84">
        <f>'ЛСР-09-01-01'!$P$63</f>
        <v>10051.959999999999</v>
      </c>
      <c r="I31" s="84">
        <f t="shared" si="2"/>
        <v>10051.959999999999</v>
      </c>
      <c r="J31" s="95"/>
      <c r="K31" s="95"/>
      <c r="L31" s="95"/>
      <c r="M31" s="95">
        <f t="shared" si="5"/>
        <v>10051.959999999999</v>
      </c>
      <c r="N31" s="524">
        <f>'Фактический индекс'!$F$123</f>
        <v>1.0569</v>
      </c>
      <c r="O31" s="95">
        <f t="shared" si="8"/>
        <v>10623.92</v>
      </c>
      <c r="P31" s="682">
        <f>'Прогнозные индексы'!$F$74</f>
        <v>1.1195999999999999</v>
      </c>
      <c r="Q31" s="95">
        <f t="shared" si="9"/>
        <v>11894.54</v>
      </c>
    </row>
    <row r="32" spans="1:17" ht="47.25" x14ac:dyDescent="0.25">
      <c r="A32" s="426">
        <v>2</v>
      </c>
      <c r="B32" s="427" t="str">
        <f t="shared" ca="1" si="4"/>
        <v>2.12</v>
      </c>
      <c r="C32" s="83" t="s">
        <v>79</v>
      </c>
      <c r="D32" s="83" t="s">
        <v>80</v>
      </c>
      <c r="E32" s="84"/>
      <c r="F32" s="84"/>
      <c r="G32" s="84"/>
      <c r="H32" s="84">
        <f>'ЛСР-09-02-01'!$P$61</f>
        <v>81118080.129999995</v>
      </c>
      <c r="I32" s="84">
        <f t="shared" si="2"/>
        <v>81118080.129999995</v>
      </c>
      <c r="J32" s="95"/>
      <c r="K32" s="95"/>
      <c r="L32" s="95"/>
      <c r="M32" s="95">
        <f t="shared" si="5"/>
        <v>81118080.129999995</v>
      </c>
      <c r="N32" s="524">
        <f>'Фактический индекс'!$F$123</f>
        <v>1.0569</v>
      </c>
      <c r="O32" s="95">
        <f t="shared" si="8"/>
        <v>85733698.890000001</v>
      </c>
      <c r="P32" s="682">
        <f>'Прогнозные индексы'!$F$74</f>
        <v>1.1195999999999999</v>
      </c>
      <c r="Q32" s="95">
        <f t="shared" si="9"/>
        <v>95987449.280000001</v>
      </c>
    </row>
    <row r="33" spans="1:17" ht="78.75" x14ac:dyDescent="0.25">
      <c r="A33" s="426">
        <v>2</v>
      </c>
      <c r="B33" s="427" t="str">
        <f t="shared" ca="1" si="4"/>
        <v>2.13</v>
      </c>
      <c r="C33" s="83" t="s">
        <v>115</v>
      </c>
      <c r="D33" s="83" t="s">
        <v>116</v>
      </c>
      <c r="E33" s="84">
        <f>SUM(E18:E23,E27:E32)*2%</f>
        <v>52111866.18</v>
      </c>
      <c r="F33" s="84"/>
      <c r="G33" s="84"/>
      <c r="H33" s="84">
        <f>SUM(H18:H23,H27:H32)*2%</f>
        <v>2367045.9500000002</v>
      </c>
      <c r="I33" s="84">
        <f t="shared" si="2"/>
        <v>54478912.130000003</v>
      </c>
      <c r="J33" s="84">
        <f>SUM(J18:J23,J27:J32)*2%</f>
        <v>1292374.28</v>
      </c>
      <c r="K33" s="84">
        <f>SUM(K18:K23,K27:K32)*2%</f>
        <v>-193856.14</v>
      </c>
      <c r="L33" s="84">
        <f>SUM(L18:L23,L27:L32)*2%</f>
        <v>480638.16</v>
      </c>
      <c r="M33" s="84">
        <f>SUM(M18:M23,M27:M32)*2%</f>
        <v>56058068.43</v>
      </c>
      <c r="N33" s="95"/>
      <c r="O33" s="84">
        <f>SUM(O18:O23,O27:O32)*2%</f>
        <v>59240562.159999996</v>
      </c>
      <c r="P33" s="95"/>
      <c r="Q33" s="84">
        <f>SUM(Q18:Q23,Q27:Q32)*2%</f>
        <v>66310577.68</v>
      </c>
    </row>
    <row r="34" spans="1:17" s="82" customFormat="1" ht="15.75" x14ac:dyDescent="0.25">
      <c r="A34" s="82">
        <v>1</v>
      </c>
      <c r="B34" s="85" t="str">
        <f t="shared" ca="1" si="4"/>
        <v>3</v>
      </c>
      <c r="C34" s="86"/>
      <c r="D34" s="86" t="s">
        <v>167</v>
      </c>
      <c r="E34" s="87">
        <f>E14+E17</f>
        <v>2657705175.0900002</v>
      </c>
      <c r="F34" s="87"/>
      <c r="G34" s="87"/>
      <c r="H34" s="87">
        <f>H14+H17</f>
        <v>250082540.5</v>
      </c>
      <c r="I34" s="87">
        <f t="shared" si="2"/>
        <v>2907787715.5900002</v>
      </c>
      <c r="J34" s="87">
        <f>J14+J17</f>
        <v>65911088.329999998</v>
      </c>
      <c r="K34" s="87">
        <f>K14+K17</f>
        <v>-9886663.25</v>
      </c>
      <c r="L34" s="87">
        <f>L14+L17</f>
        <v>24512546.370000001</v>
      </c>
      <c r="M34" s="87">
        <f>M14+M17</f>
        <v>2988324687.04</v>
      </c>
      <c r="N34" s="87"/>
      <c r="O34" s="87">
        <f t="shared" ref="O34:Q34" si="11">O14+O17</f>
        <v>3157992632.9699998</v>
      </c>
      <c r="P34" s="87"/>
      <c r="Q34" s="87">
        <f t="shared" si="11"/>
        <v>3525167192.0100002</v>
      </c>
    </row>
    <row r="35" spans="1:17" ht="31.5" x14ac:dyDescent="0.25">
      <c r="A35" s="82">
        <v>1</v>
      </c>
      <c r="B35" s="85" t="str">
        <f t="shared" ref="B35:B36" ca="1" si="12">IF(A35&gt;OFFSET(A35,-1,0),OFFSET(B35,-1,0)&amp;"."&amp;1,LEFT(OFFSET(B35,-1,0),SEARCH("^^",SUBSTITUTE("."&amp;OFFSET(B35,-1,0),".","^^",A35))-1)&amp;1--MID(OFFSET(B35,-1,0),SEARCH("^^",SUBSTITUTE("."&amp;OFFSET(B35,-1,0),".","^^",A35)),SEARCH("^^",SUBSTITUTE(OFFSET(B35,-1,0)&amp;".",".","^^",A35))-SEARCH("^^",SUBSTITUTE("."&amp;OFFSET(B35,-1,0),".","^^",A35))))</f>
        <v>4</v>
      </c>
      <c r="C35" s="88" t="s">
        <v>158</v>
      </c>
      <c r="D35" s="88" t="s">
        <v>159</v>
      </c>
      <c r="E35" s="89">
        <f>E34*22%</f>
        <v>584695138.51999998</v>
      </c>
      <c r="F35" s="89"/>
      <c r="G35" s="89"/>
      <c r="H35" s="89">
        <f>H34*22%</f>
        <v>55018158.909999996</v>
      </c>
      <c r="I35" s="89">
        <f t="shared" si="2"/>
        <v>639713297.42999995</v>
      </c>
      <c r="J35" s="89">
        <f>J34*22%</f>
        <v>14500439.43</v>
      </c>
      <c r="K35" s="89">
        <f>K34*22%</f>
        <v>-2175065.92</v>
      </c>
      <c r="L35" s="89">
        <f>L34*22%</f>
        <v>5392760.2000000002</v>
      </c>
      <c r="M35" s="89">
        <f>M34*22%</f>
        <v>657431431.14999998</v>
      </c>
      <c r="N35" s="89"/>
      <c r="O35" s="89">
        <f t="shared" ref="O35:Q35" si="13">O34*22%</f>
        <v>694758379.25</v>
      </c>
      <c r="P35" s="89"/>
      <c r="Q35" s="89">
        <f t="shared" si="13"/>
        <v>775536782.24000001</v>
      </c>
    </row>
    <row r="36" spans="1:17" s="82" customFormat="1" ht="15.75" x14ac:dyDescent="0.25">
      <c r="A36" s="82">
        <v>1</v>
      </c>
      <c r="B36" s="85" t="str">
        <f t="shared" ca="1" si="12"/>
        <v>5</v>
      </c>
      <c r="C36" s="86"/>
      <c r="D36" s="86" t="s">
        <v>168</v>
      </c>
      <c r="E36" s="87">
        <f>E34+E35</f>
        <v>3242400313.6100001</v>
      </c>
      <c r="F36" s="87"/>
      <c r="G36" s="87"/>
      <c r="H36" s="87">
        <f>H34+H35</f>
        <v>305100699.41000003</v>
      </c>
      <c r="I36" s="87">
        <f t="shared" si="2"/>
        <v>3547501013.02</v>
      </c>
      <c r="J36" s="87">
        <f>J34+J35</f>
        <v>80411527.760000005</v>
      </c>
      <c r="K36" s="87">
        <f>K34+K35</f>
        <v>-12061729.17</v>
      </c>
      <c r="L36" s="87">
        <f>L34+L35</f>
        <v>29905306.57</v>
      </c>
      <c r="M36" s="87">
        <f>M34+M35</f>
        <v>3645756118.1900001</v>
      </c>
      <c r="N36" s="87"/>
      <c r="O36" s="87">
        <f t="shared" ref="O36:Q36" si="14">O34+O35</f>
        <v>3852751012.2199998</v>
      </c>
      <c r="P36" s="87"/>
      <c r="Q36" s="87">
        <f t="shared" si="14"/>
        <v>4300703974.25</v>
      </c>
    </row>
    <row r="39" spans="1:17" ht="19.5" customHeight="1" x14ac:dyDescent="0.25">
      <c r="B39" s="502" t="s">
        <v>1594</v>
      </c>
      <c r="C39" s="511"/>
    </row>
    <row r="40" spans="1:17" ht="44.25" customHeight="1" x14ac:dyDescent="0.25">
      <c r="B40" s="510" t="str">
        <f>ПЗ!$A$19</f>
        <v>Начальник отдела ценообразования Управления проектов 
Департамента развития инфраструктуры</v>
      </c>
      <c r="C40" s="510"/>
      <c r="E40" s="91"/>
      <c r="F40" s="91"/>
      <c r="G40" s="91"/>
      <c r="H40" s="91"/>
      <c r="I40" s="90"/>
      <c r="J40" s="514" t="str">
        <f>ПЗ!$C$19</f>
        <v>А.Ю. Татаринов</v>
      </c>
    </row>
    <row r="41" spans="1:17" ht="11.25" customHeight="1" x14ac:dyDescent="0.25">
      <c r="B41" s="508"/>
      <c r="C41" s="508"/>
      <c r="E41" s="90"/>
      <c r="F41" s="90"/>
      <c r="G41" s="90"/>
      <c r="H41" s="90"/>
      <c r="I41" s="90"/>
      <c r="J41" s="514"/>
    </row>
    <row r="42" spans="1:17" ht="22.5" customHeight="1" x14ac:dyDescent="0.25">
      <c r="B42" s="502" t="s">
        <v>572</v>
      </c>
      <c r="C42" s="511"/>
      <c r="E42" s="91"/>
      <c r="F42" s="91"/>
      <c r="G42" s="91"/>
      <c r="H42" s="91"/>
      <c r="I42" s="90"/>
      <c r="J42" s="514"/>
    </row>
    <row r="43" spans="1:17" ht="33.75" customHeight="1" x14ac:dyDescent="0.25">
      <c r="B43" s="510" t="str">
        <f>ПЗ!$A$23</f>
        <v>Заместитель директора департамента
по ценообразованию и сметному регулированию
Департамента развития инфраструктуры</v>
      </c>
      <c r="C43" s="510"/>
      <c r="D43" s="92"/>
      <c r="E43" s="93"/>
      <c r="F43" s="93"/>
      <c r="G43" s="93"/>
      <c r="H43" s="93"/>
      <c r="I43" s="93"/>
      <c r="J43" s="514" t="str">
        <f>ПЗ!$C$23</f>
        <v>Е.А. Татаринова</v>
      </c>
    </row>
    <row r="44" spans="1:17" ht="11.25" customHeight="1" x14ac:dyDescent="0.25">
      <c r="B44" s="508"/>
      <c r="C44" s="508"/>
      <c r="J44" s="514"/>
    </row>
    <row r="45" spans="1:17" ht="19.5" customHeight="1" x14ac:dyDescent="0.25">
      <c r="B45" s="693" t="s">
        <v>1597</v>
      </c>
      <c r="C45" s="693"/>
      <c r="J45" s="514"/>
    </row>
    <row r="46" spans="1:17" ht="21.75" customHeight="1" x14ac:dyDescent="0.25">
      <c r="B46" s="510" t="str">
        <f>ПЗ!$A$27</f>
        <v>Директор Департамента развития инфраструктуры</v>
      </c>
      <c r="C46" s="510"/>
      <c r="J46" s="514" t="str">
        <f>ПЗ!$C$27</f>
        <v>И.В. Евдокимов</v>
      </c>
    </row>
  </sheetData>
  <mergeCells count="22">
    <mergeCell ref="B1:Q1"/>
    <mergeCell ref="B2:Q2"/>
    <mergeCell ref="B3:Q3"/>
    <mergeCell ref="J10:J12"/>
    <mergeCell ref="L10:L12"/>
    <mergeCell ref="K10:K12"/>
    <mergeCell ref="M10:M12"/>
    <mergeCell ref="N10:N12"/>
    <mergeCell ref="I11:I12"/>
    <mergeCell ref="B10:B12"/>
    <mergeCell ref="C10:C12"/>
    <mergeCell ref="D10:D12"/>
    <mergeCell ref="E10:I10"/>
    <mergeCell ref="E11:E12"/>
    <mergeCell ref="F11:F12"/>
    <mergeCell ref="G11:G12"/>
    <mergeCell ref="A10:A12"/>
    <mergeCell ref="B45:C45"/>
    <mergeCell ref="O10:O12"/>
    <mergeCell ref="P10:P12"/>
    <mergeCell ref="Q10:Q12"/>
    <mergeCell ref="H11:H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34" orientation="landscape" r:id="rId1"/>
  <headerFooter>
    <oddFooter>&amp;RСтраница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3"/>
  <sheetViews>
    <sheetView topLeftCell="A93" workbookViewId="0">
      <selection activeCell="E129" sqref="E129"/>
    </sheetView>
  </sheetViews>
  <sheetFormatPr defaultRowHeight="12.75" x14ac:dyDescent="0.2"/>
  <cols>
    <col min="1" max="1" width="61.85546875" style="516" customWidth="1"/>
    <col min="2" max="2" width="18.7109375" style="516" customWidth="1"/>
    <col min="3" max="3" width="5.42578125" style="516" customWidth="1"/>
    <col min="4" max="4" width="10" style="516" customWidth="1"/>
    <col min="5" max="5" width="23" style="516" customWidth="1"/>
    <col min="6" max="256" width="9.140625" style="516"/>
    <col min="257" max="257" width="61.85546875" style="516" customWidth="1"/>
    <col min="258" max="258" width="18.7109375" style="516" customWidth="1"/>
    <col min="259" max="259" width="5.42578125" style="516" customWidth="1"/>
    <col min="260" max="260" width="9.42578125" style="516" customWidth="1"/>
    <col min="261" max="261" width="23" style="516" customWidth="1"/>
    <col min="262" max="512" width="9.140625" style="516"/>
    <col min="513" max="513" width="61.85546875" style="516" customWidth="1"/>
    <col min="514" max="514" width="18.7109375" style="516" customWidth="1"/>
    <col min="515" max="515" width="5.42578125" style="516" customWidth="1"/>
    <col min="516" max="516" width="9.42578125" style="516" customWidth="1"/>
    <col min="517" max="517" width="23" style="516" customWidth="1"/>
    <col min="518" max="768" width="9.140625" style="516"/>
    <col min="769" max="769" width="61.85546875" style="516" customWidth="1"/>
    <col min="770" max="770" width="18.7109375" style="516" customWidth="1"/>
    <col min="771" max="771" width="5.42578125" style="516" customWidth="1"/>
    <col min="772" max="772" width="9.42578125" style="516" customWidth="1"/>
    <col min="773" max="773" width="23" style="516" customWidth="1"/>
    <col min="774" max="1024" width="9.140625" style="516"/>
    <col min="1025" max="1025" width="61.85546875" style="516" customWidth="1"/>
    <col min="1026" max="1026" width="18.7109375" style="516" customWidth="1"/>
    <col min="1027" max="1027" width="5.42578125" style="516" customWidth="1"/>
    <col min="1028" max="1028" width="9.42578125" style="516" customWidth="1"/>
    <col min="1029" max="1029" width="23" style="516" customWidth="1"/>
    <col min="1030" max="1280" width="9.140625" style="516"/>
    <col min="1281" max="1281" width="61.85546875" style="516" customWidth="1"/>
    <col min="1282" max="1282" width="18.7109375" style="516" customWidth="1"/>
    <col min="1283" max="1283" width="5.42578125" style="516" customWidth="1"/>
    <col min="1284" max="1284" width="9.42578125" style="516" customWidth="1"/>
    <col min="1285" max="1285" width="23" style="516" customWidth="1"/>
    <col min="1286" max="1536" width="9.140625" style="516"/>
    <col min="1537" max="1537" width="61.85546875" style="516" customWidth="1"/>
    <col min="1538" max="1538" width="18.7109375" style="516" customWidth="1"/>
    <col min="1539" max="1539" width="5.42578125" style="516" customWidth="1"/>
    <col min="1540" max="1540" width="9.42578125" style="516" customWidth="1"/>
    <col min="1541" max="1541" width="23" style="516" customWidth="1"/>
    <col min="1542" max="1792" width="9.140625" style="516"/>
    <col min="1793" max="1793" width="61.85546875" style="516" customWidth="1"/>
    <col min="1794" max="1794" width="18.7109375" style="516" customWidth="1"/>
    <col min="1795" max="1795" width="5.42578125" style="516" customWidth="1"/>
    <col min="1796" max="1796" width="9.42578125" style="516" customWidth="1"/>
    <col min="1797" max="1797" width="23" style="516" customWidth="1"/>
    <col min="1798" max="2048" width="9.140625" style="516"/>
    <col min="2049" max="2049" width="61.85546875" style="516" customWidth="1"/>
    <col min="2050" max="2050" width="18.7109375" style="516" customWidth="1"/>
    <col min="2051" max="2051" width="5.42578125" style="516" customWidth="1"/>
    <col min="2052" max="2052" width="9.42578125" style="516" customWidth="1"/>
    <col min="2053" max="2053" width="23" style="516" customWidth="1"/>
    <col min="2054" max="2304" width="9.140625" style="516"/>
    <col min="2305" max="2305" width="61.85546875" style="516" customWidth="1"/>
    <col min="2306" max="2306" width="18.7109375" style="516" customWidth="1"/>
    <col min="2307" max="2307" width="5.42578125" style="516" customWidth="1"/>
    <col min="2308" max="2308" width="9.42578125" style="516" customWidth="1"/>
    <col min="2309" max="2309" width="23" style="516" customWidth="1"/>
    <col min="2310" max="2560" width="9.140625" style="516"/>
    <col min="2561" max="2561" width="61.85546875" style="516" customWidth="1"/>
    <col min="2562" max="2562" width="18.7109375" style="516" customWidth="1"/>
    <col min="2563" max="2563" width="5.42578125" style="516" customWidth="1"/>
    <col min="2564" max="2564" width="9.42578125" style="516" customWidth="1"/>
    <col min="2565" max="2565" width="23" style="516" customWidth="1"/>
    <col min="2566" max="2816" width="9.140625" style="516"/>
    <col min="2817" max="2817" width="61.85546875" style="516" customWidth="1"/>
    <col min="2818" max="2818" width="18.7109375" style="516" customWidth="1"/>
    <col min="2819" max="2819" width="5.42578125" style="516" customWidth="1"/>
    <col min="2820" max="2820" width="9.42578125" style="516" customWidth="1"/>
    <col min="2821" max="2821" width="23" style="516" customWidth="1"/>
    <col min="2822" max="3072" width="9.140625" style="516"/>
    <col min="3073" max="3073" width="61.85546875" style="516" customWidth="1"/>
    <col min="3074" max="3074" width="18.7109375" style="516" customWidth="1"/>
    <col min="3075" max="3075" width="5.42578125" style="516" customWidth="1"/>
    <col min="3076" max="3076" width="9.42578125" style="516" customWidth="1"/>
    <col min="3077" max="3077" width="23" style="516" customWidth="1"/>
    <col min="3078" max="3328" width="9.140625" style="516"/>
    <col min="3329" max="3329" width="61.85546875" style="516" customWidth="1"/>
    <col min="3330" max="3330" width="18.7109375" style="516" customWidth="1"/>
    <col min="3331" max="3331" width="5.42578125" style="516" customWidth="1"/>
    <col min="3332" max="3332" width="9.42578125" style="516" customWidth="1"/>
    <col min="3333" max="3333" width="23" style="516" customWidth="1"/>
    <col min="3334" max="3584" width="9.140625" style="516"/>
    <col min="3585" max="3585" width="61.85546875" style="516" customWidth="1"/>
    <col min="3586" max="3586" width="18.7109375" style="516" customWidth="1"/>
    <col min="3587" max="3587" width="5.42578125" style="516" customWidth="1"/>
    <col min="3588" max="3588" width="9.42578125" style="516" customWidth="1"/>
    <col min="3589" max="3589" width="23" style="516" customWidth="1"/>
    <col min="3590" max="3840" width="9.140625" style="516"/>
    <col min="3841" max="3841" width="61.85546875" style="516" customWidth="1"/>
    <col min="3842" max="3842" width="18.7109375" style="516" customWidth="1"/>
    <col min="3843" max="3843" width="5.42578125" style="516" customWidth="1"/>
    <col min="3844" max="3844" width="9.42578125" style="516" customWidth="1"/>
    <col min="3845" max="3845" width="23" style="516" customWidth="1"/>
    <col min="3846" max="4096" width="9.140625" style="516"/>
    <col min="4097" max="4097" width="61.85546875" style="516" customWidth="1"/>
    <col min="4098" max="4098" width="18.7109375" style="516" customWidth="1"/>
    <col min="4099" max="4099" width="5.42578125" style="516" customWidth="1"/>
    <col min="4100" max="4100" width="9.42578125" style="516" customWidth="1"/>
    <col min="4101" max="4101" width="23" style="516" customWidth="1"/>
    <col min="4102" max="4352" width="9.140625" style="516"/>
    <col min="4353" max="4353" width="61.85546875" style="516" customWidth="1"/>
    <col min="4354" max="4354" width="18.7109375" style="516" customWidth="1"/>
    <col min="4355" max="4355" width="5.42578125" style="516" customWidth="1"/>
    <col min="4356" max="4356" width="9.42578125" style="516" customWidth="1"/>
    <col min="4357" max="4357" width="23" style="516" customWidth="1"/>
    <col min="4358" max="4608" width="9.140625" style="516"/>
    <col min="4609" max="4609" width="61.85546875" style="516" customWidth="1"/>
    <col min="4610" max="4610" width="18.7109375" style="516" customWidth="1"/>
    <col min="4611" max="4611" width="5.42578125" style="516" customWidth="1"/>
    <col min="4612" max="4612" width="9.42578125" style="516" customWidth="1"/>
    <col min="4613" max="4613" width="23" style="516" customWidth="1"/>
    <col min="4614" max="4864" width="9.140625" style="516"/>
    <col min="4865" max="4865" width="61.85546875" style="516" customWidth="1"/>
    <col min="4866" max="4866" width="18.7109375" style="516" customWidth="1"/>
    <col min="4867" max="4867" width="5.42578125" style="516" customWidth="1"/>
    <col min="4868" max="4868" width="9.42578125" style="516" customWidth="1"/>
    <col min="4869" max="4869" width="23" style="516" customWidth="1"/>
    <col min="4870" max="5120" width="9.140625" style="516"/>
    <col min="5121" max="5121" width="61.85546875" style="516" customWidth="1"/>
    <col min="5122" max="5122" width="18.7109375" style="516" customWidth="1"/>
    <col min="5123" max="5123" width="5.42578125" style="516" customWidth="1"/>
    <col min="5124" max="5124" width="9.42578125" style="516" customWidth="1"/>
    <col min="5125" max="5125" width="23" style="516" customWidth="1"/>
    <col min="5126" max="5376" width="9.140625" style="516"/>
    <col min="5377" max="5377" width="61.85546875" style="516" customWidth="1"/>
    <col min="5378" max="5378" width="18.7109375" style="516" customWidth="1"/>
    <col min="5379" max="5379" width="5.42578125" style="516" customWidth="1"/>
    <col min="5380" max="5380" width="9.42578125" style="516" customWidth="1"/>
    <col min="5381" max="5381" width="23" style="516" customWidth="1"/>
    <col min="5382" max="5632" width="9.140625" style="516"/>
    <col min="5633" max="5633" width="61.85546875" style="516" customWidth="1"/>
    <col min="5634" max="5634" width="18.7109375" style="516" customWidth="1"/>
    <col min="5635" max="5635" width="5.42578125" style="516" customWidth="1"/>
    <col min="5636" max="5636" width="9.42578125" style="516" customWidth="1"/>
    <col min="5637" max="5637" width="23" style="516" customWidth="1"/>
    <col min="5638" max="5888" width="9.140625" style="516"/>
    <col min="5889" max="5889" width="61.85546875" style="516" customWidth="1"/>
    <col min="5890" max="5890" width="18.7109375" style="516" customWidth="1"/>
    <col min="5891" max="5891" width="5.42578125" style="516" customWidth="1"/>
    <col min="5892" max="5892" width="9.42578125" style="516" customWidth="1"/>
    <col min="5893" max="5893" width="23" style="516" customWidth="1"/>
    <col min="5894" max="6144" width="9.140625" style="516"/>
    <col min="6145" max="6145" width="61.85546875" style="516" customWidth="1"/>
    <col min="6146" max="6146" width="18.7109375" style="516" customWidth="1"/>
    <col min="6147" max="6147" width="5.42578125" style="516" customWidth="1"/>
    <col min="6148" max="6148" width="9.42578125" style="516" customWidth="1"/>
    <col min="6149" max="6149" width="23" style="516" customWidth="1"/>
    <col min="6150" max="6400" width="9.140625" style="516"/>
    <col min="6401" max="6401" width="61.85546875" style="516" customWidth="1"/>
    <col min="6402" max="6402" width="18.7109375" style="516" customWidth="1"/>
    <col min="6403" max="6403" width="5.42578125" style="516" customWidth="1"/>
    <col min="6404" max="6404" width="9.42578125" style="516" customWidth="1"/>
    <col min="6405" max="6405" width="23" style="516" customWidth="1"/>
    <col min="6406" max="6656" width="9.140625" style="516"/>
    <col min="6657" max="6657" width="61.85546875" style="516" customWidth="1"/>
    <col min="6658" max="6658" width="18.7109375" style="516" customWidth="1"/>
    <col min="6659" max="6659" width="5.42578125" style="516" customWidth="1"/>
    <col min="6660" max="6660" width="9.42578125" style="516" customWidth="1"/>
    <col min="6661" max="6661" width="23" style="516" customWidth="1"/>
    <col min="6662" max="6912" width="9.140625" style="516"/>
    <col min="6913" max="6913" width="61.85546875" style="516" customWidth="1"/>
    <col min="6914" max="6914" width="18.7109375" style="516" customWidth="1"/>
    <col min="6915" max="6915" width="5.42578125" style="516" customWidth="1"/>
    <col min="6916" max="6916" width="9.42578125" style="516" customWidth="1"/>
    <col min="6917" max="6917" width="23" style="516" customWidth="1"/>
    <col min="6918" max="7168" width="9.140625" style="516"/>
    <col min="7169" max="7169" width="61.85546875" style="516" customWidth="1"/>
    <col min="7170" max="7170" width="18.7109375" style="516" customWidth="1"/>
    <col min="7171" max="7171" width="5.42578125" style="516" customWidth="1"/>
    <col min="7172" max="7172" width="9.42578125" style="516" customWidth="1"/>
    <col min="7173" max="7173" width="23" style="516" customWidth="1"/>
    <col min="7174" max="7424" width="9.140625" style="516"/>
    <col min="7425" max="7425" width="61.85546875" style="516" customWidth="1"/>
    <col min="7426" max="7426" width="18.7109375" style="516" customWidth="1"/>
    <col min="7427" max="7427" width="5.42578125" style="516" customWidth="1"/>
    <col min="7428" max="7428" width="9.42578125" style="516" customWidth="1"/>
    <col min="7429" max="7429" width="23" style="516" customWidth="1"/>
    <col min="7430" max="7680" width="9.140625" style="516"/>
    <col min="7681" max="7681" width="61.85546875" style="516" customWidth="1"/>
    <col min="7682" max="7682" width="18.7109375" style="516" customWidth="1"/>
    <col min="7683" max="7683" width="5.42578125" style="516" customWidth="1"/>
    <col min="7684" max="7684" width="9.42578125" style="516" customWidth="1"/>
    <col min="7685" max="7685" width="23" style="516" customWidth="1"/>
    <col min="7686" max="7936" width="9.140625" style="516"/>
    <col min="7937" max="7937" width="61.85546875" style="516" customWidth="1"/>
    <col min="7938" max="7938" width="18.7109375" style="516" customWidth="1"/>
    <col min="7939" max="7939" width="5.42578125" style="516" customWidth="1"/>
    <col min="7940" max="7940" width="9.42578125" style="516" customWidth="1"/>
    <col min="7941" max="7941" width="23" style="516" customWidth="1"/>
    <col min="7942" max="8192" width="9.140625" style="516"/>
    <col min="8193" max="8193" width="61.85546875" style="516" customWidth="1"/>
    <col min="8194" max="8194" width="18.7109375" style="516" customWidth="1"/>
    <col min="8195" max="8195" width="5.42578125" style="516" customWidth="1"/>
    <col min="8196" max="8196" width="9.42578125" style="516" customWidth="1"/>
    <col min="8197" max="8197" width="23" style="516" customWidth="1"/>
    <col min="8198" max="8448" width="9.140625" style="516"/>
    <col min="8449" max="8449" width="61.85546875" style="516" customWidth="1"/>
    <col min="8450" max="8450" width="18.7109375" style="516" customWidth="1"/>
    <col min="8451" max="8451" width="5.42578125" style="516" customWidth="1"/>
    <col min="8452" max="8452" width="9.42578125" style="516" customWidth="1"/>
    <col min="8453" max="8453" width="23" style="516" customWidth="1"/>
    <col min="8454" max="8704" width="9.140625" style="516"/>
    <col min="8705" max="8705" width="61.85546875" style="516" customWidth="1"/>
    <col min="8706" max="8706" width="18.7109375" style="516" customWidth="1"/>
    <col min="8707" max="8707" width="5.42578125" style="516" customWidth="1"/>
    <col min="8708" max="8708" width="9.42578125" style="516" customWidth="1"/>
    <col min="8709" max="8709" width="23" style="516" customWidth="1"/>
    <col min="8710" max="8960" width="9.140625" style="516"/>
    <col min="8961" max="8961" width="61.85546875" style="516" customWidth="1"/>
    <col min="8962" max="8962" width="18.7109375" style="516" customWidth="1"/>
    <col min="8963" max="8963" width="5.42578125" style="516" customWidth="1"/>
    <col min="8964" max="8964" width="9.42578125" style="516" customWidth="1"/>
    <col min="8965" max="8965" width="23" style="516" customWidth="1"/>
    <col min="8966" max="9216" width="9.140625" style="516"/>
    <col min="9217" max="9217" width="61.85546875" style="516" customWidth="1"/>
    <col min="9218" max="9218" width="18.7109375" style="516" customWidth="1"/>
    <col min="9219" max="9219" width="5.42578125" style="516" customWidth="1"/>
    <col min="9220" max="9220" width="9.42578125" style="516" customWidth="1"/>
    <col min="9221" max="9221" width="23" style="516" customWidth="1"/>
    <col min="9222" max="9472" width="9.140625" style="516"/>
    <col min="9473" max="9473" width="61.85546875" style="516" customWidth="1"/>
    <col min="9474" max="9474" width="18.7109375" style="516" customWidth="1"/>
    <col min="9475" max="9475" width="5.42578125" style="516" customWidth="1"/>
    <col min="9476" max="9476" width="9.42578125" style="516" customWidth="1"/>
    <col min="9477" max="9477" width="23" style="516" customWidth="1"/>
    <col min="9478" max="9728" width="9.140625" style="516"/>
    <col min="9729" max="9729" width="61.85546875" style="516" customWidth="1"/>
    <col min="9730" max="9730" width="18.7109375" style="516" customWidth="1"/>
    <col min="9731" max="9731" width="5.42578125" style="516" customWidth="1"/>
    <col min="9732" max="9732" width="9.42578125" style="516" customWidth="1"/>
    <col min="9733" max="9733" width="23" style="516" customWidth="1"/>
    <col min="9734" max="9984" width="9.140625" style="516"/>
    <col min="9985" max="9985" width="61.85546875" style="516" customWidth="1"/>
    <col min="9986" max="9986" width="18.7109375" style="516" customWidth="1"/>
    <col min="9987" max="9987" width="5.42578125" style="516" customWidth="1"/>
    <col min="9988" max="9988" width="9.42578125" style="516" customWidth="1"/>
    <col min="9989" max="9989" width="23" style="516" customWidth="1"/>
    <col min="9990" max="10240" width="9.140625" style="516"/>
    <col min="10241" max="10241" width="61.85546875" style="516" customWidth="1"/>
    <col min="10242" max="10242" width="18.7109375" style="516" customWidth="1"/>
    <col min="10243" max="10243" width="5.42578125" style="516" customWidth="1"/>
    <col min="10244" max="10244" width="9.42578125" style="516" customWidth="1"/>
    <col min="10245" max="10245" width="23" style="516" customWidth="1"/>
    <col min="10246" max="10496" width="9.140625" style="516"/>
    <col min="10497" max="10497" width="61.85546875" style="516" customWidth="1"/>
    <col min="10498" max="10498" width="18.7109375" style="516" customWidth="1"/>
    <col min="10499" max="10499" width="5.42578125" style="516" customWidth="1"/>
    <col min="10500" max="10500" width="9.42578125" style="516" customWidth="1"/>
    <col min="10501" max="10501" width="23" style="516" customWidth="1"/>
    <col min="10502" max="10752" width="9.140625" style="516"/>
    <col min="10753" max="10753" width="61.85546875" style="516" customWidth="1"/>
    <col min="10754" max="10754" width="18.7109375" style="516" customWidth="1"/>
    <col min="10755" max="10755" width="5.42578125" style="516" customWidth="1"/>
    <col min="10756" max="10756" width="9.42578125" style="516" customWidth="1"/>
    <col min="10757" max="10757" width="23" style="516" customWidth="1"/>
    <col min="10758" max="11008" width="9.140625" style="516"/>
    <col min="11009" max="11009" width="61.85546875" style="516" customWidth="1"/>
    <col min="11010" max="11010" width="18.7109375" style="516" customWidth="1"/>
    <col min="11011" max="11011" width="5.42578125" style="516" customWidth="1"/>
    <col min="11012" max="11012" width="9.42578125" style="516" customWidth="1"/>
    <col min="11013" max="11013" width="23" style="516" customWidth="1"/>
    <col min="11014" max="11264" width="9.140625" style="516"/>
    <col min="11265" max="11265" width="61.85546875" style="516" customWidth="1"/>
    <col min="11266" max="11266" width="18.7109375" style="516" customWidth="1"/>
    <col min="11267" max="11267" width="5.42578125" style="516" customWidth="1"/>
    <col min="11268" max="11268" width="9.42578125" style="516" customWidth="1"/>
    <col min="11269" max="11269" width="23" style="516" customWidth="1"/>
    <col min="11270" max="11520" width="9.140625" style="516"/>
    <col min="11521" max="11521" width="61.85546875" style="516" customWidth="1"/>
    <col min="11522" max="11522" width="18.7109375" style="516" customWidth="1"/>
    <col min="11523" max="11523" width="5.42578125" style="516" customWidth="1"/>
    <col min="11524" max="11524" width="9.42578125" style="516" customWidth="1"/>
    <col min="11525" max="11525" width="23" style="516" customWidth="1"/>
    <col min="11526" max="11776" width="9.140625" style="516"/>
    <col min="11777" max="11777" width="61.85546875" style="516" customWidth="1"/>
    <col min="11778" max="11778" width="18.7109375" style="516" customWidth="1"/>
    <col min="11779" max="11779" width="5.42578125" style="516" customWidth="1"/>
    <col min="11780" max="11780" width="9.42578125" style="516" customWidth="1"/>
    <col min="11781" max="11781" width="23" style="516" customWidth="1"/>
    <col min="11782" max="12032" width="9.140625" style="516"/>
    <col min="12033" max="12033" width="61.85546875" style="516" customWidth="1"/>
    <col min="12034" max="12034" width="18.7109375" style="516" customWidth="1"/>
    <col min="12035" max="12035" width="5.42578125" style="516" customWidth="1"/>
    <col min="12036" max="12036" width="9.42578125" style="516" customWidth="1"/>
    <col min="12037" max="12037" width="23" style="516" customWidth="1"/>
    <col min="12038" max="12288" width="9.140625" style="516"/>
    <col min="12289" max="12289" width="61.85546875" style="516" customWidth="1"/>
    <col min="12290" max="12290" width="18.7109375" style="516" customWidth="1"/>
    <col min="12291" max="12291" width="5.42578125" style="516" customWidth="1"/>
    <col min="12292" max="12292" width="9.42578125" style="516" customWidth="1"/>
    <col min="12293" max="12293" width="23" style="516" customWidth="1"/>
    <col min="12294" max="12544" width="9.140625" style="516"/>
    <col min="12545" max="12545" width="61.85546875" style="516" customWidth="1"/>
    <col min="12546" max="12546" width="18.7109375" style="516" customWidth="1"/>
    <col min="12547" max="12547" width="5.42578125" style="516" customWidth="1"/>
    <col min="12548" max="12548" width="9.42578125" style="516" customWidth="1"/>
    <col min="12549" max="12549" width="23" style="516" customWidth="1"/>
    <col min="12550" max="12800" width="9.140625" style="516"/>
    <col min="12801" max="12801" width="61.85546875" style="516" customWidth="1"/>
    <col min="12802" max="12802" width="18.7109375" style="516" customWidth="1"/>
    <col min="12803" max="12803" width="5.42578125" style="516" customWidth="1"/>
    <col min="12804" max="12804" width="9.42578125" style="516" customWidth="1"/>
    <col min="12805" max="12805" width="23" style="516" customWidth="1"/>
    <col min="12806" max="13056" width="9.140625" style="516"/>
    <col min="13057" max="13057" width="61.85546875" style="516" customWidth="1"/>
    <col min="13058" max="13058" width="18.7109375" style="516" customWidth="1"/>
    <col min="13059" max="13059" width="5.42578125" style="516" customWidth="1"/>
    <col min="13060" max="13060" width="9.42578125" style="516" customWidth="1"/>
    <col min="13061" max="13061" width="23" style="516" customWidth="1"/>
    <col min="13062" max="13312" width="9.140625" style="516"/>
    <col min="13313" max="13313" width="61.85546875" style="516" customWidth="1"/>
    <col min="13314" max="13314" width="18.7109375" style="516" customWidth="1"/>
    <col min="13315" max="13315" width="5.42578125" style="516" customWidth="1"/>
    <col min="13316" max="13316" width="9.42578125" style="516" customWidth="1"/>
    <col min="13317" max="13317" width="23" style="516" customWidth="1"/>
    <col min="13318" max="13568" width="9.140625" style="516"/>
    <col min="13569" max="13569" width="61.85546875" style="516" customWidth="1"/>
    <col min="13570" max="13570" width="18.7109375" style="516" customWidth="1"/>
    <col min="13571" max="13571" width="5.42578125" style="516" customWidth="1"/>
    <col min="13572" max="13572" width="9.42578125" style="516" customWidth="1"/>
    <col min="13573" max="13573" width="23" style="516" customWidth="1"/>
    <col min="13574" max="13824" width="9.140625" style="516"/>
    <col min="13825" max="13825" width="61.85546875" style="516" customWidth="1"/>
    <col min="13826" max="13826" width="18.7109375" style="516" customWidth="1"/>
    <col min="13827" max="13827" width="5.42578125" style="516" customWidth="1"/>
    <col min="13828" max="13828" width="9.42578125" style="516" customWidth="1"/>
    <col min="13829" max="13829" width="23" style="516" customWidth="1"/>
    <col min="13830" max="14080" width="9.140625" style="516"/>
    <col min="14081" max="14081" width="61.85546875" style="516" customWidth="1"/>
    <col min="14082" max="14082" width="18.7109375" style="516" customWidth="1"/>
    <col min="14083" max="14083" width="5.42578125" style="516" customWidth="1"/>
    <col min="14084" max="14084" width="9.42578125" style="516" customWidth="1"/>
    <col min="14085" max="14085" width="23" style="516" customWidth="1"/>
    <col min="14086" max="14336" width="9.140625" style="516"/>
    <col min="14337" max="14337" width="61.85546875" style="516" customWidth="1"/>
    <col min="14338" max="14338" width="18.7109375" style="516" customWidth="1"/>
    <col min="14339" max="14339" width="5.42578125" style="516" customWidth="1"/>
    <col min="14340" max="14340" width="9.42578125" style="516" customWidth="1"/>
    <col min="14341" max="14341" width="23" style="516" customWidth="1"/>
    <col min="14342" max="14592" width="9.140625" style="516"/>
    <col min="14593" max="14593" width="61.85546875" style="516" customWidth="1"/>
    <col min="14594" max="14594" width="18.7109375" style="516" customWidth="1"/>
    <col min="14595" max="14595" width="5.42578125" style="516" customWidth="1"/>
    <col min="14596" max="14596" width="9.42578125" style="516" customWidth="1"/>
    <col min="14597" max="14597" width="23" style="516" customWidth="1"/>
    <col min="14598" max="14848" width="9.140625" style="516"/>
    <col min="14849" max="14849" width="61.85546875" style="516" customWidth="1"/>
    <col min="14850" max="14850" width="18.7109375" style="516" customWidth="1"/>
    <col min="14851" max="14851" width="5.42578125" style="516" customWidth="1"/>
    <col min="14852" max="14852" width="9.42578125" style="516" customWidth="1"/>
    <col min="14853" max="14853" width="23" style="516" customWidth="1"/>
    <col min="14854" max="15104" width="9.140625" style="516"/>
    <col min="15105" max="15105" width="61.85546875" style="516" customWidth="1"/>
    <col min="15106" max="15106" width="18.7109375" style="516" customWidth="1"/>
    <col min="15107" max="15107" width="5.42578125" style="516" customWidth="1"/>
    <col min="15108" max="15108" width="9.42578125" style="516" customWidth="1"/>
    <col min="15109" max="15109" width="23" style="516" customWidth="1"/>
    <col min="15110" max="15360" width="9.140625" style="516"/>
    <col min="15361" max="15361" width="61.85546875" style="516" customWidth="1"/>
    <col min="15362" max="15362" width="18.7109375" style="516" customWidth="1"/>
    <col min="15363" max="15363" width="5.42578125" style="516" customWidth="1"/>
    <col min="15364" max="15364" width="9.42578125" style="516" customWidth="1"/>
    <col min="15365" max="15365" width="23" style="516" customWidth="1"/>
    <col min="15366" max="15616" width="9.140625" style="516"/>
    <col min="15617" max="15617" width="61.85546875" style="516" customWidth="1"/>
    <col min="15618" max="15618" width="18.7109375" style="516" customWidth="1"/>
    <col min="15619" max="15619" width="5.42578125" style="516" customWidth="1"/>
    <col min="15620" max="15620" width="9.42578125" style="516" customWidth="1"/>
    <col min="15621" max="15621" width="23" style="516" customWidth="1"/>
    <col min="15622" max="15872" width="9.140625" style="516"/>
    <col min="15873" max="15873" width="61.85546875" style="516" customWidth="1"/>
    <col min="15874" max="15874" width="18.7109375" style="516" customWidth="1"/>
    <col min="15875" max="15875" width="5.42578125" style="516" customWidth="1"/>
    <col min="15876" max="15876" width="9.42578125" style="516" customWidth="1"/>
    <col min="15877" max="15877" width="23" style="516" customWidth="1"/>
    <col min="15878" max="16128" width="9.140625" style="516"/>
    <col min="16129" max="16129" width="61.85546875" style="516" customWidth="1"/>
    <col min="16130" max="16130" width="18.7109375" style="516" customWidth="1"/>
    <col min="16131" max="16131" width="5.42578125" style="516" customWidth="1"/>
    <col min="16132" max="16132" width="9.42578125" style="516" customWidth="1"/>
    <col min="16133" max="16133" width="23" style="516" customWidth="1"/>
    <col min="16134" max="16384" width="9.140625" style="516"/>
  </cols>
  <sheetData>
    <row r="1" spans="1:26" ht="12.75" customHeight="1" x14ac:dyDescent="0.2">
      <c r="A1" s="762" t="s">
        <v>1602</v>
      </c>
      <c r="B1" s="763"/>
      <c r="C1" s="763"/>
      <c r="D1" s="763"/>
      <c r="E1" s="763"/>
      <c r="F1" s="763"/>
      <c r="G1" s="763"/>
      <c r="H1" s="763"/>
      <c r="I1" s="763"/>
      <c r="J1" s="763"/>
      <c r="K1" s="763"/>
      <c r="L1" s="763"/>
      <c r="M1" s="763"/>
      <c r="N1" s="763"/>
      <c r="O1" s="763"/>
      <c r="P1" s="763"/>
      <c r="Q1" s="763"/>
      <c r="R1" s="763"/>
      <c r="S1" s="763"/>
      <c r="T1" s="763"/>
      <c r="U1" s="763"/>
      <c r="V1" s="763"/>
      <c r="W1" s="763"/>
      <c r="X1" s="763"/>
      <c r="Y1" s="763"/>
      <c r="Z1" s="763"/>
    </row>
    <row r="2" spans="1:26" ht="12.75" customHeight="1" x14ac:dyDescent="0.2">
      <c r="A2" s="516" t="s">
        <v>4</v>
      </c>
    </row>
    <row r="3" spans="1:26" ht="12.75" customHeight="1" x14ac:dyDescent="0.2">
      <c r="A3" s="761" t="s">
        <v>4</v>
      </c>
      <c r="B3" s="761" t="s">
        <v>4</v>
      </c>
      <c r="C3" s="761" t="s">
        <v>4</v>
      </c>
      <c r="D3" s="761" t="s">
        <v>4</v>
      </c>
      <c r="E3" s="517" t="s">
        <v>1603</v>
      </c>
      <c r="F3" s="516" t="s">
        <v>1629</v>
      </c>
    </row>
    <row r="4" spans="1:26" ht="12.75" customHeight="1" x14ac:dyDescent="0.2">
      <c r="A4" s="761" t="s">
        <v>1604</v>
      </c>
      <c r="B4" s="761" t="s">
        <v>1605</v>
      </c>
      <c r="C4" s="761" t="s">
        <v>1606</v>
      </c>
      <c r="D4" s="517" t="s">
        <v>1607</v>
      </c>
      <c r="E4" s="518">
        <v>100.19</v>
      </c>
      <c r="F4" s="516">
        <f>E4/100</f>
        <v>1.0019</v>
      </c>
    </row>
    <row r="5" spans="1:26" ht="12.75" customHeight="1" x14ac:dyDescent="0.2">
      <c r="A5" s="761" t="s">
        <v>1604</v>
      </c>
      <c r="B5" s="761" t="s">
        <v>1605</v>
      </c>
      <c r="C5" s="761" t="s">
        <v>1606</v>
      </c>
      <c r="D5" s="517" t="s">
        <v>1608</v>
      </c>
      <c r="E5" s="518">
        <v>101.71</v>
      </c>
      <c r="F5" s="516">
        <f t="shared" ref="F5:F68" si="0">E5/100</f>
        <v>1.0170999999999999</v>
      </c>
    </row>
    <row r="6" spans="1:26" ht="12.75" customHeight="1" x14ac:dyDescent="0.2">
      <c r="A6" s="761" t="s">
        <v>1604</v>
      </c>
      <c r="B6" s="761" t="s">
        <v>1605</v>
      </c>
      <c r="C6" s="761" t="s">
        <v>1606</v>
      </c>
      <c r="D6" s="517" t="s">
        <v>1609</v>
      </c>
      <c r="E6" s="518">
        <v>97.46</v>
      </c>
      <c r="F6" s="516">
        <f t="shared" si="0"/>
        <v>0.97460000000000002</v>
      </c>
    </row>
    <row r="7" spans="1:26" ht="12.75" customHeight="1" x14ac:dyDescent="0.2">
      <c r="A7" s="761" t="s">
        <v>1604</v>
      </c>
      <c r="B7" s="761" t="s">
        <v>1605</v>
      </c>
      <c r="C7" s="761" t="s">
        <v>1606</v>
      </c>
      <c r="D7" s="517" t="s">
        <v>1610</v>
      </c>
      <c r="E7" s="518">
        <v>100.75</v>
      </c>
      <c r="F7" s="516">
        <f t="shared" si="0"/>
        <v>1.0075000000000001</v>
      </c>
    </row>
    <row r="8" spans="1:26" ht="12.75" customHeight="1" x14ac:dyDescent="0.2">
      <c r="A8" s="761" t="s">
        <v>1604</v>
      </c>
      <c r="B8" s="761" t="s">
        <v>1605</v>
      </c>
      <c r="C8" s="761" t="s">
        <v>1606</v>
      </c>
      <c r="D8" s="517" t="s">
        <v>1611</v>
      </c>
      <c r="E8" s="518">
        <v>101.23</v>
      </c>
      <c r="F8" s="516">
        <f t="shared" si="0"/>
        <v>1.0123</v>
      </c>
    </row>
    <row r="9" spans="1:26" ht="12.75" customHeight="1" x14ac:dyDescent="0.2">
      <c r="A9" s="761" t="s">
        <v>1604</v>
      </c>
      <c r="B9" s="761" t="s">
        <v>1605</v>
      </c>
      <c r="C9" s="761" t="s">
        <v>1606</v>
      </c>
      <c r="D9" s="517" t="s">
        <v>1612</v>
      </c>
      <c r="E9" s="518">
        <v>100.13</v>
      </c>
      <c r="F9" s="516">
        <f t="shared" si="0"/>
        <v>1.0013000000000001</v>
      </c>
    </row>
    <row r="10" spans="1:26" ht="12.75" customHeight="1" x14ac:dyDescent="0.2">
      <c r="A10" s="761" t="s">
        <v>1604</v>
      </c>
      <c r="B10" s="761" t="s">
        <v>1605</v>
      </c>
      <c r="C10" s="761" t="s">
        <v>1606</v>
      </c>
      <c r="D10" s="517" t="s">
        <v>1613</v>
      </c>
      <c r="E10" s="518">
        <v>100.84</v>
      </c>
      <c r="F10" s="516">
        <f t="shared" si="0"/>
        <v>1.0084</v>
      </c>
    </row>
    <row r="11" spans="1:26" ht="12.75" customHeight="1" x14ac:dyDescent="0.2">
      <c r="A11" s="761" t="s">
        <v>1604</v>
      </c>
      <c r="B11" s="761" t="s">
        <v>1605</v>
      </c>
      <c r="C11" s="761" t="s">
        <v>1606</v>
      </c>
      <c r="D11" s="517" t="s">
        <v>1614</v>
      </c>
      <c r="E11" s="518">
        <v>100.89</v>
      </c>
      <c r="F11" s="516">
        <f t="shared" si="0"/>
        <v>1.0088999999999999</v>
      </c>
    </row>
    <row r="12" spans="1:26" ht="12.75" customHeight="1" x14ac:dyDescent="0.2">
      <c r="A12" s="761" t="s">
        <v>1604</v>
      </c>
      <c r="B12" s="761" t="s">
        <v>1605</v>
      </c>
      <c r="C12" s="761" t="s">
        <v>1606</v>
      </c>
      <c r="D12" s="517" t="s">
        <v>1615</v>
      </c>
      <c r="E12" s="518">
        <v>100.08</v>
      </c>
      <c r="F12" s="516">
        <f t="shared" si="0"/>
        <v>1.0007999999999999</v>
      </c>
    </row>
    <row r="13" spans="1:26" ht="12.75" customHeight="1" x14ac:dyDescent="0.2">
      <c r="A13" s="761" t="s">
        <v>1604</v>
      </c>
      <c r="B13" s="761" t="s">
        <v>1605</v>
      </c>
      <c r="C13" s="761" t="s">
        <v>1606</v>
      </c>
      <c r="D13" s="517" t="s">
        <v>1616</v>
      </c>
      <c r="E13" s="518">
        <v>100.25</v>
      </c>
      <c r="F13" s="516">
        <f t="shared" si="0"/>
        <v>1.0024999999999999</v>
      </c>
    </row>
    <row r="14" spans="1:26" ht="12.75" customHeight="1" x14ac:dyDescent="0.2">
      <c r="A14" s="761" t="s">
        <v>1604</v>
      </c>
      <c r="B14" s="761" t="s">
        <v>1605</v>
      </c>
      <c r="C14" s="761" t="s">
        <v>1606</v>
      </c>
      <c r="D14" s="517" t="s">
        <v>1617</v>
      </c>
      <c r="E14" s="518">
        <v>99.6</v>
      </c>
      <c r="F14" s="516">
        <f t="shared" si="0"/>
        <v>0.996</v>
      </c>
    </row>
    <row r="15" spans="1:26" ht="12.75" customHeight="1" x14ac:dyDescent="0.2">
      <c r="A15" s="761" t="s">
        <v>1604</v>
      </c>
      <c r="B15" s="761" t="s">
        <v>1605</v>
      </c>
      <c r="C15" s="761" t="s">
        <v>1606</v>
      </c>
      <c r="D15" s="517" t="s">
        <v>1618</v>
      </c>
      <c r="E15" s="518">
        <v>100.32</v>
      </c>
      <c r="F15" s="516">
        <f t="shared" si="0"/>
        <v>1.0032000000000001</v>
      </c>
    </row>
    <row r="16" spans="1:26" ht="12.75" customHeight="1" x14ac:dyDescent="0.2">
      <c r="A16" s="761" t="s">
        <v>1604</v>
      </c>
      <c r="B16" s="761" t="s">
        <v>1605</v>
      </c>
      <c r="C16" s="761" t="s">
        <v>1619</v>
      </c>
      <c r="D16" s="517" t="s">
        <v>1607</v>
      </c>
      <c r="E16" s="518">
        <v>99.85</v>
      </c>
      <c r="F16" s="516">
        <f t="shared" si="0"/>
        <v>0.99850000000000005</v>
      </c>
    </row>
    <row r="17" spans="1:6" ht="12.75" customHeight="1" x14ac:dyDescent="0.2">
      <c r="A17" s="761" t="s">
        <v>1604</v>
      </c>
      <c r="B17" s="761" t="s">
        <v>1605</v>
      </c>
      <c r="C17" s="761" t="s">
        <v>1619</v>
      </c>
      <c r="D17" s="517" t="s">
        <v>1608</v>
      </c>
      <c r="E17" s="518">
        <v>100.1</v>
      </c>
      <c r="F17" s="516">
        <f t="shared" si="0"/>
        <v>1.0009999999999999</v>
      </c>
    </row>
    <row r="18" spans="1:6" ht="12.75" customHeight="1" x14ac:dyDescent="0.2">
      <c r="A18" s="761" t="s">
        <v>1604</v>
      </c>
      <c r="B18" s="761" t="s">
        <v>1605</v>
      </c>
      <c r="C18" s="761" t="s">
        <v>1619</v>
      </c>
      <c r="D18" s="517" t="s">
        <v>1609</v>
      </c>
      <c r="E18" s="518">
        <v>100.51</v>
      </c>
      <c r="F18" s="516">
        <f t="shared" si="0"/>
        <v>1.0051000000000001</v>
      </c>
    </row>
    <row r="19" spans="1:6" ht="12.75" customHeight="1" x14ac:dyDescent="0.2">
      <c r="A19" s="761" t="s">
        <v>1604</v>
      </c>
      <c r="B19" s="761" t="s">
        <v>1605</v>
      </c>
      <c r="C19" s="761" t="s">
        <v>1619</v>
      </c>
      <c r="D19" s="517" t="s">
        <v>1610</v>
      </c>
      <c r="E19" s="518">
        <v>100.71</v>
      </c>
      <c r="F19" s="516">
        <f t="shared" si="0"/>
        <v>1.0071000000000001</v>
      </c>
    </row>
    <row r="20" spans="1:6" ht="12.75" customHeight="1" x14ac:dyDescent="0.2">
      <c r="A20" s="761" t="s">
        <v>1604</v>
      </c>
      <c r="B20" s="761" t="s">
        <v>1605</v>
      </c>
      <c r="C20" s="761" t="s">
        <v>1619</v>
      </c>
      <c r="D20" s="517" t="s">
        <v>1611</v>
      </c>
      <c r="E20" s="518">
        <v>100.46</v>
      </c>
      <c r="F20" s="516">
        <f t="shared" si="0"/>
        <v>1.0045999999999999</v>
      </c>
    </row>
    <row r="21" spans="1:6" ht="12.75" customHeight="1" x14ac:dyDescent="0.2">
      <c r="A21" s="761" t="s">
        <v>1604</v>
      </c>
      <c r="B21" s="761" t="s">
        <v>1605</v>
      </c>
      <c r="C21" s="761" t="s">
        <v>1619</v>
      </c>
      <c r="D21" s="517" t="s">
        <v>1612</v>
      </c>
      <c r="E21" s="518">
        <v>100.44</v>
      </c>
      <c r="F21" s="516">
        <f t="shared" si="0"/>
        <v>1.0044</v>
      </c>
    </row>
    <row r="22" spans="1:6" ht="12.75" customHeight="1" x14ac:dyDescent="0.2">
      <c r="A22" s="761" t="s">
        <v>1604</v>
      </c>
      <c r="B22" s="761" t="s">
        <v>1605</v>
      </c>
      <c r="C22" s="761" t="s">
        <v>1619</v>
      </c>
      <c r="D22" s="517" t="s">
        <v>1613</v>
      </c>
      <c r="E22" s="518">
        <v>100.5</v>
      </c>
      <c r="F22" s="516">
        <f t="shared" si="0"/>
        <v>1.0049999999999999</v>
      </c>
    </row>
    <row r="23" spans="1:6" ht="12.75" customHeight="1" x14ac:dyDescent="0.2">
      <c r="A23" s="761" t="s">
        <v>1604</v>
      </c>
      <c r="B23" s="761" t="s">
        <v>1605</v>
      </c>
      <c r="C23" s="761" t="s">
        <v>1619</v>
      </c>
      <c r="D23" s="517" t="s">
        <v>1614</v>
      </c>
      <c r="E23" s="518">
        <v>100.77</v>
      </c>
      <c r="F23" s="516">
        <f t="shared" si="0"/>
        <v>1.0077</v>
      </c>
    </row>
    <row r="24" spans="1:6" ht="12.75" customHeight="1" x14ac:dyDescent="0.2">
      <c r="A24" s="761" t="s">
        <v>1604</v>
      </c>
      <c r="B24" s="761" t="s">
        <v>1605</v>
      </c>
      <c r="C24" s="761" t="s">
        <v>1619</v>
      </c>
      <c r="D24" s="517" t="s">
        <v>1615</v>
      </c>
      <c r="E24" s="518">
        <v>100.62</v>
      </c>
      <c r="F24" s="516">
        <f t="shared" si="0"/>
        <v>1.0062</v>
      </c>
    </row>
    <row r="25" spans="1:6" ht="12.75" customHeight="1" x14ac:dyDescent="0.2">
      <c r="A25" s="761" t="s">
        <v>1604</v>
      </c>
      <c r="B25" s="761" t="s">
        <v>1605</v>
      </c>
      <c r="C25" s="761" t="s">
        <v>1619</v>
      </c>
      <c r="D25" s="517" t="s">
        <v>1616</v>
      </c>
      <c r="E25" s="518">
        <v>100.28</v>
      </c>
      <c r="F25" s="516">
        <f t="shared" si="0"/>
        <v>1.0027999999999999</v>
      </c>
    </row>
    <row r="26" spans="1:6" ht="12.75" customHeight="1" x14ac:dyDescent="0.2">
      <c r="A26" s="761" t="s">
        <v>1604</v>
      </c>
      <c r="B26" s="761" t="s">
        <v>1605</v>
      </c>
      <c r="C26" s="761" t="s">
        <v>1619</v>
      </c>
      <c r="D26" s="517" t="s">
        <v>1617</v>
      </c>
      <c r="E26" s="518">
        <v>100.59</v>
      </c>
      <c r="F26" s="516">
        <f t="shared" si="0"/>
        <v>1.0059</v>
      </c>
    </row>
    <row r="27" spans="1:6" ht="12.75" customHeight="1" x14ac:dyDescent="0.2">
      <c r="A27" s="761" t="s">
        <v>1604</v>
      </c>
      <c r="B27" s="761" t="s">
        <v>1605</v>
      </c>
      <c r="C27" s="761" t="s">
        <v>1619</v>
      </c>
      <c r="D27" s="517" t="s">
        <v>1618</v>
      </c>
      <c r="E27" s="518">
        <v>100.65</v>
      </c>
      <c r="F27" s="516">
        <f t="shared" si="0"/>
        <v>1.0065</v>
      </c>
    </row>
    <row r="28" spans="1:6" ht="12.75" customHeight="1" x14ac:dyDescent="0.2">
      <c r="A28" s="761" t="s">
        <v>1604</v>
      </c>
      <c r="B28" s="761" t="s">
        <v>1605</v>
      </c>
      <c r="C28" s="761" t="s">
        <v>1620</v>
      </c>
      <c r="D28" s="517" t="s">
        <v>1607</v>
      </c>
      <c r="E28" s="518">
        <v>100.81</v>
      </c>
      <c r="F28" s="516">
        <f t="shared" si="0"/>
        <v>1.0081</v>
      </c>
    </row>
    <row r="29" spans="1:6" ht="12.75" customHeight="1" x14ac:dyDescent="0.2">
      <c r="A29" s="761" t="s">
        <v>1604</v>
      </c>
      <c r="B29" s="761" t="s">
        <v>1605</v>
      </c>
      <c r="C29" s="761" t="s">
        <v>1620</v>
      </c>
      <c r="D29" s="517" t="s">
        <v>1608</v>
      </c>
      <c r="E29" s="518">
        <v>100.27</v>
      </c>
      <c r="F29" s="516">
        <f t="shared" si="0"/>
        <v>1.0026999999999999</v>
      </c>
    </row>
    <row r="30" spans="1:6" ht="12.75" customHeight="1" x14ac:dyDescent="0.2">
      <c r="A30" s="761" t="s">
        <v>1604</v>
      </c>
      <c r="B30" s="761" t="s">
        <v>1605</v>
      </c>
      <c r="C30" s="761" t="s">
        <v>1620</v>
      </c>
      <c r="D30" s="517" t="s">
        <v>1609</v>
      </c>
      <c r="E30" s="518">
        <v>100.31</v>
      </c>
      <c r="F30" s="516">
        <f t="shared" si="0"/>
        <v>1.0031000000000001</v>
      </c>
    </row>
    <row r="31" spans="1:6" ht="12.75" customHeight="1" x14ac:dyDescent="0.2">
      <c r="A31" s="761" t="s">
        <v>1604</v>
      </c>
      <c r="B31" s="761" t="s">
        <v>1605</v>
      </c>
      <c r="C31" s="761" t="s">
        <v>1620</v>
      </c>
      <c r="D31" s="517" t="s">
        <v>1610</v>
      </c>
      <c r="E31" s="518">
        <v>100.32</v>
      </c>
      <c r="F31" s="516">
        <f t="shared" si="0"/>
        <v>1.0032000000000001</v>
      </c>
    </row>
    <row r="32" spans="1:6" ht="12.75" customHeight="1" x14ac:dyDescent="0.2">
      <c r="A32" s="761" t="s">
        <v>1604</v>
      </c>
      <c r="B32" s="761" t="s">
        <v>1605</v>
      </c>
      <c r="C32" s="761" t="s">
        <v>1620</v>
      </c>
      <c r="D32" s="517" t="s">
        <v>1611</v>
      </c>
      <c r="E32" s="518">
        <v>100.39</v>
      </c>
      <c r="F32" s="516">
        <f t="shared" si="0"/>
        <v>1.0039</v>
      </c>
    </row>
    <row r="33" spans="1:6" ht="12.75" customHeight="1" x14ac:dyDescent="0.2">
      <c r="A33" s="761" t="s">
        <v>1604</v>
      </c>
      <c r="B33" s="761" t="s">
        <v>1605</v>
      </c>
      <c r="C33" s="761" t="s">
        <v>1620</v>
      </c>
      <c r="D33" s="517" t="s">
        <v>1612</v>
      </c>
      <c r="E33" s="518">
        <v>100.33</v>
      </c>
      <c r="F33" s="516">
        <f t="shared" si="0"/>
        <v>1.0033000000000001</v>
      </c>
    </row>
    <row r="34" spans="1:6" ht="12.75" customHeight="1" x14ac:dyDescent="0.2">
      <c r="A34" s="761" t="s">
        <v>1604</v>
      </c>
      <c r="B34" s="761" t="s">
        <v>1605</v>
      </c>
      <c r="C34" s="761" t="s">
        <v>1620</v>
      </c>
      <c r="D34" s="517" t="s">
        <v>1613</v>
      </c>
      <c r="E34" s="518">
        <v>100.34</v>
      </c>
      <c r="F34" s="516">
        <f t="shared" si="0"/>
        <v>1.0034000000000001</v>
      </c>
    </row>
    <row r="35" spans="1:6" ht="12.75" customHeight="1" x14ac:dyDescent="0.2">
      <c r="A35" s="761" t="s">
        <v>1604</v>
      </c>
      <c r="B35" s="761" t="s">
        <v>1605</v>
      </c>
      <c r="C35" s="761" t="s">
        <v>1620</v>
      </c>
      <c r="D35" s="517" t="s">
        <v>1614</v>
      </c>
      <c r="E35" s="518">
        <v>100.64</v>
      </c>
      <c r="F35" s="516">
        <f t="shared" si="0"/>
        <v>1.0064</v>
      </c>
    </row>
    <row r="36" spans="1:6" ht="12.75" customHeight="1" x14ac:dyDescent="0.2">
      <c r="A36" s="761" t="s">
        <v>1604</v>
      </c>
      <c r="B36" s="761" t="s">
        <v>1605</v>
      </c>
      <c r="C36" s="761" t="s">
        <v>1620</v>
      </c>
      <c r="D36" s="517" t="s">
        <v>1615</v>
      </c>
      <c r="E36" s="518">
        <v>100.3</v>
      </c>
      <c r="F36" s="516">
        <f t="shared" si="0"/>
        <v>1.0029999999999999</v>
      </c>
    </row>
    <row r="37" spans="1:6" ht="12.75" customHeight="1" x14ac:dyDescent="0.2">
      <c r="A37" s="761" t="s">
        <v>1604</v>
      </c>
      <c r="B37" s="761" t="s">
        <v>1605</v>
      </c>
      <c r="C37" s="761" t="s">
        <v>1620</v>
      </c>
      <c r="D37" s="517" t="s">
        <v>1616</v>
      </c>
      <c r="E37" s="518">
        <v>100.22</v>
      </c>
      <c r="F37" s="516">
        <f t="shared" si="0"/>
        <v>1.0022</v>
      </c>
    </row>
    <row r="38" spans="1:6" ht="12.75" customHeight="1" x14ac:dyDescent="0.2">
      <c r="A38" s="761" t="s">
        <v>1604</v>
      </c>
      <c r="B38" s="761" t="s">
        <v>1605</v>
      </c>
      <c r="C38" s="761" t="s">
        <v>1620</v>
      </c>
      <c r="D38" s="517" t="s">
        <v>1617</v>
      </c>
      <c r="E38" s="518">
        <v>100.25</v>
      </c>
      <c r="F38" s="516">
        <f t="shared" si="0"/>
        <v>1.0024999999999999</v>
      </c>
    </row>
    <row r="39" spans="1:6" ht="12.75" customHeight="1" x14ac:dyDescent="0.2">
      <c r="A39" s="761" t="s">
        <v>1604</v>
      </c>
      <c r="B39" s="761" t="s">
        <v>1605</v>
      </c>
      <c r="C39" s="761" t="s">
        <v>1620</v>
      </c>
      <c r="D39" s="517" t="s">
        <v>1618</v>
      </c>
      <c r="E39" s="518">
        <v>100.08</v>
      </c>
      <c r="F39" s="516">
        <f t="shared" si="0"/>
        <v>1.0007999999999999</v>
      </c>
    </row>
    <row r="40" spans="1:6" ht="12.75" customHeight="1" x14ac:dyDescent="0.2">
      <c r="A40" s="761" t="s">
        <v>1604</v>
      </c>
      <c r="B40" s="761" t="s">
        <v>1605</v>
      </c>
      <c r="C40" s="761" t="s">
        <v>1621</v>
      </c>
      <c r="D40" s="517" t="s">
        <v>1607</v>
      </c>
      <c r="E40" s="519">
        <v>100</v>
      </c>
      <c r="F40" s="516">
        <f t="shared" si="0"/>
        <v>1</v>
      </c>
    </row>
    <row r="41" spans="1:6" ht="12.75" customHeight="1" x14ac:dyDescent="0.2">
      <c r="A41" s="761" t="s">
        <v>1604</v>
      </c>
      <c r="B41" s="761" t="s">
        <v>1605</v>
      </c>
      <c r="C41" s="761" t="s">
        <v>1621</v>
      </c>
      <c r="D41" s="517" t="s">
        <v>1608</v>
      </c>
      <c r="E41" s="518">
        <v>100.52</v>
      </c>
      <c r="F41" s="516">
        <f t="shared" si="0"/>
        <v>1.0052000000000001</v>
      </c>
    </row>
    <row r="42" spans="1:6" ht="12.75" customHeight="1" x14ac:dyDescent="0.2">
      <c r="A42" s="761" t="s">
        <v>1604</v>
      </c>
      <c r="B42" s="761" t="s">
        <v>1605</v>
      </c>
      <c r="C42" s="761" t="s">
        <v>1621</v>
      </c>
      <c r="D42" s="517" t="s">
        <v>1609</v>
      </c>
      <c r="E42" s="518">
        <v>101.68</v>
      </c>
      <c r="F42" s="516">
        <f t="shared" si="0"/>
        <v>1.0167999999999999</v>
      </c>
    </row>
    <row r="43" spans="1:6" ht="12.75" customHeight="1" x14ac:dyDescent="0.2">
      <c r="A43" s="761" t="s">
        <v>1604</v>
      </c>
      <c r="B43" s="761" t="s">
        <v>1605</v>
      </c>
      <c r="C43" s="761" t="s">
        <v>1621</v>
      </c>
      <c r="D43" s="517" t="s">
        <v>1610</v>
      </c>
      <c r="E43" s="518">
        <v>100.42</v>
      </c>
      <c r="F43" s="516">
        <f t="shared" si="0"/>
        <v>1.0042</v>
      </c>
    </row>
    <row r="44" spans="1:6" ht="12.75" customHeight="1" x14ac:dyDescent="0.2">
      <c r="A44" s="761" t="s">
        <v>1604</v>
      </c>
      <c r="B44" s="761" t="s">
        <v>1605</v>
      </c>
      <c r="C44" s="761" t="s">
        <v>1621</v>
      </c>
      <c r="D44" s="517" t="s">
        <v>1611</v>
      </c>
      <c r="E44" s="518">
        <v>99.97</v>
      </c>
      <c r="F44" s="516">
        <f t="shared" si="0"/>
        <v>0.99970000000000003</v>
      </c>
    </row>
    <row r="45" spans="1:6" ht="12.75" customHeight="1" x14ac:dyDescent="0.2">
      <c r="A45" s="761" t="s">
        <v>1604</v>
      </c>
      <c r="B45" s="761" t="s">
        <v>1605</v>
      </c>
      <c r="C45" s="761" t="s">
        <v>1621</v>
      </c>
      <c r="D45" s="517" t="s">
        <v>1612</v>
      </c>
      <c r="E45" s="518">
        <v>99.64</v>
      </c>
      <c r="F45" s="516">
        <f t="shared" si="0"/>
        <v>0.99639999999999995</v>
      </c>
    </row>
    <row r="46" spans="1:6" ht="12.75" customHeight="1" x14ac:dyDescent="0.2">
      <c r="A46" s="761" t="s">
        <v>1604</v>
      </c>
      <c r="B46" s="761" t="s">
        <v>1605</v>
      </c>
      <c r="C46" s="761" t="s">
        <v>1621</v>
      </c>
      <c r="D46" s="517" t="s">
        <v>1613</v>
      </c>
      <c r="E46" s="518">
        <v>100.47</v>
      </c>
      <c r="F46" s="516">
        <f t="shared" si="0"/>
        <v>1.0046999999999999</v>
      </c>
    </row>
    <row r="47" spans="1:6" ht="12.75" customHeight="1" x14ac:dyDescent="0.2">
      <c r="A47" s="761" t="s">
        <v>1604</v>
      </c>
      <c r="B47" s="761" t="s">
        <v>1605</v>
      </c>
      <c r="C47" s="761" t="s">
        <v>1621</v>
      </c>
      <c r="D47" s="517" t="s">
        <v>1614</v>
      </c>
      <c r="E47" s="518">
        <v>100.63</v>
      </c>
      <c r="F47" s="516">
        <f t="shared" si="0"/>
        <v>1.0063</v>
      </c>
    </row>
    <row r="48" spans="1:6" ht="12.75" customHeight="1" x14ac:dyDescent="0.2">
      <c r="A48" s="761" t="s">
        <v>1604</v>
      </c>
      <c r="B48" s="761" t="s">
        <v>1605</v>
      </c>
      <c r="C48" s="761" t="s">
        <v>1621</v>
      </c>
      <c r="D48" s="517" t="s">
        <v>1615</v>
      </c>
      <c r="E48" s="518">
        <v>100.52</v>
      </c>
      <c r="F48" s="516">
        <f t="shared" si="0"/>
        <v>1.0052000000000001</v>
      </c>
    </row>
    <row r="49" spans="1:6" ht="12.75" customHeight="1" x14ac:dyDescent="0.2">
      <c r="A49" s="761" t="s">
        <v>1604</v>
      </c>
      <c r="B49" s="761" t="s">
        <v>1605</v>
      </c>
      <c r="C49" s="761" t="s">
        <v>1621</v>
      </c>
      <c r="D49" s="517" t="s">
        <v>1616</v>
      </c>
      <c r="E49" s="518">
        <v>100.41</v>
      </c>
      <c r="F49" s="516">
        <f t="shared" si="0"/>
        <v>1.0041</v>
      </c>
    </row>
    <row r="50" spans="1:6" ht="12.75" customHeight="1" x14ac:dyDescent="0.2">
      <c r="A50" s="761" t="s">
        <v>1604</v>
      </c>
      <c r="B50" s="761" t="s">
        <v>1605</v>
      </c>
      <c r="C50" s="761" t="s">
        <v>1621</v>
      </c>
      <c r="D50" s="517" t="s">
        <v>1617</v>
      </c>
      <c r="E50" s="518">
        <v>100.09</v>
      </c>
      <c r="F50" s="516">
        <f t="shared" si="0"/>
        <v>1.0008999999999999</v>
      </c>
    </row>
    <row r="51" spans="1:6" ht="12.75" customHeight="1" x14ac:dyDescent="0.2">
      <c r="A51" s="761" t="s">
        <v>1604</v>
      </c>
      <c r="B51" s="761" t="s">
        <v>1605</v>
      </c>
      <c r="C51" s="761" t="s">
        <v>1621</v>
      </c>
      <c r="D51" s="517" t="s">
        <v>1618</v>
      </c>
      <c r="E51" s="518">
        <v>99.88</v>
      </c>
      <c r="F51" s="516">
        <f t="shared" si="0"/>
        <v>0.99880000000000002</v>
      </c>
    </row>
    <row r="52" spans="1:6" ht="12.75" customHeight="1" x14ac:dyDescent="0.2">
      <c r="A52" s="761" t="s">
        <v>1604</v>
      </c>
      <c r="B52" s="761" t="s">
        <v>1605</v>
      </c>
      <c r="C52" s="761" t="s">
        <v>1622</v>
      </c>
      <c r="D52" s="517" t="s">
        <v>1607</v>
      </c>
      <c r="E52" s="518">
        <v>100.43</v>
      </c>
      <c r="F52" s="516">
        <f t="shared" si="0"/>
        <v>1.0043</v>
      </c>
    </row>
    <row r="53" spans="1:6" ht="12.75" customHeight="1" x14ac:dyDescent="0.2">
      <c r="A53" s="761" t="s">
        <v>1604</v>
      </c>
      <c r="B53" s="761" t="s">
        <v>1605</v>
      </c>
      <c r="C53" s="761" t="s">
        <v>1622</v>
      </c>
      <c r="D53" s="517" t="s">
        <v>1608</v>
      </c>
      <c r="E53" s="518">
        <v>100.08</v>
      </c>
      <c r="F53" s="516">
        <f t="shared" si="0"/>
        <v>1.0007999999999999</v>
      </c>
    </row>
    <row r="54" spans="1:6" ht="12.75" customHeight="1" x14ac:dyDescent="0.2">
      <c r="A54" s="761" t="s">
        <v>1604</v>
      </c>
      <c r="B54" s="761" t="s">
        <v>1605</v>
      </c>
      <c r="C54" s="761" t="s">
        <v>1622</v>
      </c>
      <c r="D54" s="517" t="s">
        <v>1609</v>
      </c>
      <c r="E54" s="518">
        <v>101.06</v>
      </c>
      <c r="F54" s="516">
        <f t="shared" si="0"/>
        <v>1.0105999999999999</v>
      </c>
    </row>
    <row r="55" spans="1:6" ht="12.75" customHeight="1" x14ac:dyDescent="0.2">
      <c r="A55" s="761" t="s">
        <v>1604</v>
      </c>
      <c r="B55" s="761" t="s">
        <v>1605</v>
      </c>
      <c r="C55" s="761" t="s">
        <v>1622</v>
      </c>
      <c r="D55" s="517" t="s">
        <v>1610</v>
      </c>
      <c r="E55" s="518">
        <v>100.85</v>
      </c>
      <c r="F55" s="516">
        <f t="shared" si="0"/>
        <v>1.0085</v>
      </c>
    </row>
    <row r="56" spans="1:6" ht="12.75" customHeight="1" x14ac:dyDescent="0.2">
      <c r="A56" s="761" t="s">
        <v>1604</v>
      </c>
      <c r="B56" s="761" t="s">
        <v>1605</v>
      </c>
      <c r="C56" s="761" t="s">
        <v>1622</v>
      </c>
      <c r="D56" s="517" t="s">
        <v>1611</v>
      </c>
      <c r="E56" s="518">
        <v>101.61</v>
      </c>
      <c r="F56" s="516">
        <f t="shared" si="0"/>
        <v>1.0161</v>
      </c>
    </row>
    <row r="57" spans="1:6" ht="12.75" customHeight="1" x14ac:dyDescent="0.2">
      <c r="A57" s="761" t="s">
        <v>1604</v>
      </c>
      <c r="B57" s="761" t="s">
        <v>1605</v>
      </c>
      <c r="C57" s="761" t="s">
        <v>1622</v>
      </c>
      <c r="D57" s="517" t="s">
        <v>1612</v>
      </c>
      <c r="E57" s="518">
        <v>101.18</v>
      </c>
      <c r="F57" s="516">
        <f t="shared" si="0"/>
        <v>1.0118</v>
      </c>
    </row>
    <row r="58" spans="1:6" ht="12.75" customHeight="1" x14ac:dyDescent="0.2">
      <c r="A58" s="761" t="s">
        <v>1604</v>
      </c>
      <c r="B58" s="761" t="s">
        <v>1605</v>
      </c>
      <c r="C58" s="761" t="s">
        <v>1622</v>
      </c>
      <c r="D58" s="517" t="s">
        <v>1613</v>
      </c>
      <c r="E58" s="518">
        <v>101.23</v>
      </c>
      <c r="F58" s="516">
        <f t="shared" si="0"/>
        <v>1.0123</v>
      </c>
    </row>
    <row r="59" spans="1:6" ht="12.75" customHeight="1" x14ac:dyDescent="0.2">
      <c r="A59" s="761" t="s">
        <v>1604</v>
      </c>
      <c r="B59" s="761" t="s">
        <v>1605</v>
      </c>
      <c r="C59" s="761" t="s">
        <v>1622</v>
      </c>
      <c r="D59" s="517" t="s">
        <v>1614</v>
      </c>
      <c r="E59" s="518">
        <v>100.85</v>
      </c>
      <c r="F59" s="516">
        <f t="shared" si="0"/>
        <v>1.0085</v>
      </c>
    </row>
    <row r="60" spans="1:6" ht="12.75" customHeight="1" x14ac:dyDescent="0.2">
      <c r="A60" s="761" t="s">
        <v>1604</v>
      </c>
      <c r="B60" s="761" t="s">
        <v>1605</v>
      </c>
      <c r="C60" s="761" t="s">
        <v>1622</v>
      </c>
      <c r="D60" s="517" t="s">
        <v>1615</v>
      </c>
      <c r="E60" s="518">
        <v>100.58</v>
      </c>
      <c r="F60" s="516">
        <f t="shared" si="0"/>
        <v>1.0058</v>
      </c>
    </row>
    <row r="61" spans="1:6" ht="12.75" customHeight="1" x14ac:dyDescent="0.2">
      <c r="A61" s="761" t="s">
        <v>1604</v>
      </c>
      <c r="B61" s="761" t="s">
        <v>1605</v>
      </c>
      <c r="C61" s="761" t="s">
        <v>1622</v>
      </c>
      <c r="D61" s="517" t="s">
        <v>1616</v>
      </c>
      <c r="E61" s="518">
        <v>100.48</v>
      </c>
      <c r="F61" s="516">
        <f t="shared" si="0"/>
        <v>1.0047999999999999</v>
      </c>
    </row>
    <row r="62" spans="1:6" ht="12.75" customHeight="1" x14ac:dyDescent="0.2">
      <c r="A62" s="761" t="s">
        <v>1604</v>
      </c>
      <c r="B62" s="761" t="s">
        <v>1605</v>
      </c>
      <c r="C62" s="761" t="s">
        <v>1622</v>
      </c>
      <c r="D62" s="517" t="s">
        <v>1617</v>
      </c>
      <c r="E62" s="518">
        <v>100.65</v>
      </c>
      <c r="F62" s="516">
        <f t="shared" si="0"/>
        <v>1.0065</v>
      </c>
    </row>
    <row r="63" spans="1:6" ht="12.75" customHeight="1" x14ac:dyDescent="0.2">
      <c r="A63" s="761" t="s">
        <v>1604</v>
      </c>
      <c r="B63" s="761" t="s">
        <v>1605</v>
      </c>
      <c r="C63" s="761" t="s">
        <v>1622</v>
      </c>
      <c r="D63" s="517" t="s">
        <v>1618</v>
      </c>
      <c r="E63" s="518">
        <v>100.71</v>
      </c>
      <c r="F63" s="516">
        <f t="shared" si="0"/>
        <v>1.0071000000000001</v>
      </c>
    </row>
    <row r="64" spans="1:6" ht="12.75" customHeight="1" x14ac:dyDescent="0.2">
      <c r="A64" s="761" t="s">
        <v>1604</v>
      </c>
      <c r="B64" s="761" t="s">
        <v>1605</v>
      </c>
      <c r="C64" s="761" t="s">
        <v>1623</v>
      </c>
      <c r="D64" s="517" t="s">
        <v>1607</v>
      </c>
      <c r="E64" s="518">
        <v>100.73</v>
      </c>
      <c r="F64" s="516">
        <f t="shared" si="0"/>
        <v>1.0073000000000001</v>
      </c>
    </row>
    <row r="65" spans="1:6" ht="12.75" customHeight="1" x14ac:dyDescent="0.2">
      <c r="A65" s="761" t="s">
        <v>1604</v>
      </c>
      <c r="B65" s="761" t="s">
        <v>1605</v>
      </c>
      <c r="C65" s="761" t="s">
        <v>1623</v>
      </c>
      <c r="D65" s="517" t="s">
        <v>1608</v>
      </c>
      <c r="E65" s="518">
        <v>100.74</v>
      </c>
      <c r="F65" s="516">
        <f t="shared" si="0"/>
        <v>1.0074000000000001</v>
      </c>
    </row>
    <row r="66" spans="1:6" ht="12.75" customHeight="1" x14ac:dyDescent="0.2">
      <c r="A66" s="761" t="s">
        <v>1604</v>
      </c>
      <c r="B66" s="761" t="s">
        <v>1605</v>
      </c>
      <c r="C66" s="761" t="s">
        <v>1623</v>
      </c>
      <c r="D66" s="517" t="s">
        <v>1609</v>
      </c>
      <c r="E66" s="518">
        <v>104.44</v>
      </c>
      <c r="F66" s="516">
        <f t="shared" si="0"/>
        <v>1.0444</v>
      </c>
    </row>
    <row r="67" spans="1:6" ht="12.75" customHeight="1" x14ac:dyDescent="0.2">
      <c r="A67" s="761" t="s">
        <v>1604</v>
      </c>
      <c r="B67" s="761" t="s">
        <v>1605</v>
      </c>
      <c r="C67" s="761" t="s">
        <v>1623</v>
      </c>
      <c r="D67" s="517" t="s">
        <v>1610</v>
      </c>
      <c r="E67" s="518">
        <v>101.05</v>
      </c>
      <c r="F67" s="516">
        <f t="shared" si="0"/>
        <v>1.0105</v>
      </c>
    </row>
    <row r="68" spans="1:6" ht="12.75" customHeight="1" x14ac:dyDescent="0.2">
      <c r="A68" s="761" t="s">
        <v>1604</v>
      </c>
      <c r="B68" s="761" t="s">
        <v>1605</v>
      </c>
      <c r="C68" s="761" t="s">
        <v>1623</v>
      </c>
      <c r="D68" s="517" t="s">
        <v>1611</v>
      </c>
      <c r="E68" s="518">
        <v>100.71</v>
      </c>
      <c r="F68" s="516">
        <f t="shared" si="0"/>
        <v>1.0071000000000001</v>
      </c>
    </row>
    <row r="69" spans="1:6" ht="12.75" customHeight="1" x14ac:dyDescent="0.2">
      <c r="A69" s="761" t="s">
        <v>1604</v>
      </c>
      <c r="B69" s="761" t="s">
        <v>1605</v>
      </c>
      <c r="C69" s="761" t="s">
        <v>1623</v>
      </c>
      <c r="D69" s="517" t="s">
        <v>1612</v>
      </c>
      <c r="E69" s="518">
        <v>100.51</v>
      </c>
      <c r="F69" s="516">
        <f t="shared" ref="F69:F120" si="1">E69/100</f>
        <v>1.0051000000000001</v>
      </c>
    </row>
    <row r="70" spans="1:6" ht="12.75" customHeight="1" x14ac:dyDescent="0.2">
      <c r="A70" s="761" t="s">
        <v>1604</v>
      </c>
      <c r="B70" s="761" t="s">
        <v>1605</v>
      </c>
      <c r="C70" s="761" t="s">
        <v>1623</v>
      </c>
      <c r="D70" s="517" t="s">
        <v>1613</v>
      </c>
      <c r="E70" s="519">
        <v>100</v>
      </c>
      <c r="F70" s="516">
        <f t="shared" si="1"/>
        <v>1</v>
      </c>
    </row>
    <row r="71" spans="1:6" ht="12.75" customHeight="1" x14ac:dyDescent="0.2">
      <c r="A71" s="761" t="s">
        <v>1604</v>
      </c>
      <c r="B71" s="761" t="s">
        <v>1605</v>
      </c>
      <c r="C71" s="761" t="s">
        <v>1623</v>
      </c>
      <c r="D71" s="517" t="s">
        <v>1614</v>
      </c>
      <c r="E71" s="518">
        <v>100.37</v>
      </c>
      <c r="F71" s="516">
        <f t="shared" si="1"/>
        <v>1.0037</v>
      </c>
    </row>
    <row r="72" spans="1:6" ht="12.75" customHeight="1" x14ac:dyDescent="0.2">
      <c r="A72" s="761" t="s">
        <v>1604</v>
      </c>
      <c r="B72" s="761" t="s">
        <v>1605</v>
      </c>
      <c r="C72" s="761" t="s">
        <v>1623</v>
      </c>
      <c r="D72" s="517" t="s">
        <v>1615</v>
      </c>
      <c r="E72" s="518">
        <v>100.17</v>
      </c>
      <c r="F72" s="516">
        <f t="shared" si="1"/>
        <v>1.0017</v>
      </c>
    </row>
    <row r="73" spans="1:6" ht="12.75" customHeight="1" x14ac:dyDescent="0.2">
      <c r="A73" s="761" t="s">
        <v>1604</v>
      </c>
      <c r="B73" s="761" t="s">
        <v>1605</v>
      </c>
      <c r="C73" s="761" t="s">
        <v>1623</v>
      </c>
      <c r="D73" s="517" t="s">
        <v>1616</v>
      </c>
      <c r="E73" s="518">
        <v>100.32</v>
      </c>
      <c r="F73" s="516">
        <f t="shared" si="1"/>
        <v>1.0032000000000001</v>
      </c>
    </row>
    <row r="74" spans="1:6" ht="12.75" customHeight="1" x14ac:dyDescent="0.2">
      <c r="A74" s="761" t="s">
        <v>1604</v>
      </c>
      <c r="B74" s="761" t="s">
        <v>1605</v>
      </c>
      <c r="C74" s="761" t="s">
        <v>1623</v>
      </c>
      <c r="D74" s="517" t="s">
        <v>1617</v>
      </c>
      <c r="E74" s="518">
        <v>100.74</v>
      </c>
      <c r="F74" s="516">
        <f t="shared" si="1"/>
        <v>1.0074000000000001</v>
      </c>
    </row>
    <row r="75" spans="1:6" ht="12.75" customHeight="1" x14ac:dyDescent="0.2">
      <c r="A75" s="761" t="s">
        <v>1604</v>
      </c>
      <c r="B75" s="761" t="s">
        <v>1605</v>
      </c>
      <c r="C75" s="761" t="s">
        <v>1623</v>
      </c>
      <c r="D75" s="517" t="s">
        <v>1618</v>
      </c>
      <c r="E75" s="518">
        <v>100.13</v>
      </c>
      <c r="F75" s="516">
        <f t="shared" si="1"/>
        <v>1.0013000000000001</v>
      </c>
    </row>
    <row r="76" spans="1:6" ht="12.75" customHeight="1" x14ac:dyDescent="0.2">
      <c r="A76" s="761" t="s">
        <v>1624</v>
      </c>
      <c r="B76" s="761" t="s">
        <v>1605</v>
      </c>
      <c r="C76" s="761" t="s">
        <v>1625</v>
      </c>
      <c r="D76" s="517" t="s">
        <v>1607</v>
      </c>
      <c r="E76" s="518">
        <v>100.31</v>
      </c>
      <c r="F76" s="516">
        <f t="shared" si="1"/>
        <v>1.0031000000000001</v>
      </c>
    </row>
    <row r="77" spans="1:6" ht="12.75" customHeight="1" x14ac:dyDescent="0.2">
      <c r="A77" s="761" t="s">
        <v>1624</v>
      </c>
      <c r="B77" s="761" t="s">
        <v>1605</v>
      </c>
      <c r="C77" s="761" t="s">
        <v>1625</v>
      </c>
      <c r="D77" s="517" t="s">
        <v>1608</v>
      </c>
      <c r="E77" s="518">
        <v>100.9</v>
      </c>
      <c r="F77" s="516">
        <f t="shared" si="1"/>
        <v>1.0089999999999999</v>
      </c>
    </row>
    <row r="78" spans="1:6" ht="12.75" customHeight="1" x14ac:dyDescent="0.2">
      <c r="A78" s="761" t="s">
        <v>1624</v>
      </c>
      <c r="B78" s="761" t="s">
        <v>1605</v>
      </c>
      <c r="C78" s="761" t="s">
        <v>1625</v>
      </c>
      <c r="D78" s="517" t="s">
        <v>1609</v>
      </c>
      <c r="E78" s="518">
        <v>99.77</v>
      </c>
      <c r="F78" s="516">
        <f t="shared" si="1"/>
        <v>0.99770000000000003</v>
      </c>
    </row>
    <row r="79" spans="1:6" ht="12.75" customHeight="1" x14ac:dyDescent="0.2">
      <c r="A79" s="761" t="s">
        <v>1624</v>
      </c>
      <c r="B79" s="761" t="s">
        <v>1605</v>
      </c>
      <c r="C79" s="761" t="s">
        <v>1625</v>
      </c>
      <c r="D79" s="517" t="s">
        <v>1610</v>
      </c>
      <c r="E79" s="518">
        <v>100.8</v>
      </c>
      <c r="F79" s="516">
        <f t="shared" si="1"/>
        <v>1.008</v>
      </c>
    </row>
    <row r="80" spans="1:6" ht="12.75" customHeight="1" x14ac:dyDescent="0.2">
      <c r="A80" s="761" t="s">
        <v>1624</v>
      </c>
      <c r="B80" s="761" t="s">
        <v>1605</v>
      </c>
      <c r="C80" s="761" t="s">
        <v>1625</v>
      </c>
      <c r="D80" s="517" t="s">
        <v>1611</v>
      </c>
      <c r="E80" s="518">
        <v>100.13</v>
      </c>
      <c r="F80" s="516">
        <f t="shared" si="1"/>
        <v>1.0013000000000001</v>
      </c>
    </row>
    <row r="81" spans="1:6" ht="12.75" customHeight="1" x14ac:dyDescent="0.2">
      <c r="A81" s="761" t="s">
        <v>1624</v>
      </c>
      <c r="B81" s="761" t="s">
        <v>1605</v>
      </c>
      <c r="C81" s="761" t="s">
        <v>1625</v>
      </c>
      <c r="D81" s="517" t="s">
        <v>1612</v>
      </c>
      <c r="E81" s="518">
        <v>101.12</v>
      </c>
      <c r="F81" s="516">
        <f t="shared" si="1"/>
        <v>1.0112000000000001</v>
      </c>
    </row>
    <row r="82" spans="1:6" ht="12.75" customHeight="1" x14ac:dyDescent="0.2">
      <c r="A82" s="761" t="s">
        <v>1624</v>
      </c>
      <c r="B82" s="761" t="s">
        <v>1605</v>
      </c>
      <c r="C82" s="761" t="s">
        <v>1625</v>
      </c>
      <c r="D82" s="517" t="s">
        <v>1613</v>
      </c>
      <c r="E82" s="518">
        <v>101.03</v>
      </c>
      <c r="F82" s="516">
        <f t="shared" si="1"/>
        <v>1.0103</v>
      </c>
    </row>
    <row r="83" spans="1:6" ht="12.75" customHeight="1" x14ac:dyDescent="0.2">
      <c r="A83" s="761" t="s">
        <v>1624</v>
      </c>
      <c r="B83" s="761" t="s">
        <v>1605</v>
      </c>
      <c r="C83" s="761" t="s">
        <v>1625</v>
      </c>
      <c r="D83" s="517" t="s">
        <v>1614</v>
      </c>
      <c r="E83" s="518">
        <v>100.73</v>
      </c>
      <c r="F83" s="516">
        <f t="shared" si="1"/>
        <v>1.0073000000000001</v>
      </c>
    </row>
    <row r="84" spans="1:6" ht="12.75" customHeight="1" x14ac:dyDescent="0.2">
      <c r="A84" s="761" t="s">
        <v>1624</v>
      </c>
      <c r="B84" s="761" t="s">
        <v>1605</v>
      </c>
      <c r="C84" s="761" t="s">
        <v>1625</v>
      </c>
      <c r="D84" s="517" t="s">
        <v>1615</v>
      </c>
      <c r="E84" s="518">
        <v>100.48</v>
      </c>
      <c r="F84" s="516">
        <f t="shared" si="1"/>
        <v>1.0047999999999999</v>
      </c>
    </row>
    <row r="85" spans="1:6" ht="12.75" customHeight="1" x14ac:dyDescent="0.2">
      <c r="A85" s="761" t="s">
        <v>1624</v>
      </c>
      <c r="B85" s="761" t="s">
        <v>1605</v>
      </c>
      <c r="C85" s="761" t="s">
        <v>1625</v>
      </c>
      <c r="D85" s="517" t="s">
        <v>1616</v>
      </c>
      <c r="E85" s="518">
        <v>100.57</v>
      </c>
      <c r="F85" s="516">
        <f t="shared" si="1"/>
        <v>1.0057</v>
      </c>
    </row>
    <row r="86" spans="1:6" ht="12.75" customHeight="1" x14ac:dyDescent="0.2">
      <c r="A86" s="761" t="s">
        <v>1624</v>
      </c>
      <c r="B86" s="761" t="s">
        <v>1605</v>
      </c>
      <c r="C86" s="761" t="s">
        <v>1625</v>
      </c>
      <c r="D86" s="517" t="s">
        <v>1617</v>
      </c>
      <c r="E86" s="518">
        <v>99.97</v>
      </c>
      <c r="F86" s="516">
        <f t="shared" si="1"/>
        <v>0.99970000000000003</v>
      </c>
    </row>
    <row r="87" spans="1:6" ht="12.75" customHeight="1" x14ac:dyDescent="0.2">
      <c r="A87" s="761" t="s">
        <v>1624</v>
      </c>
      <c r="B87" s="761" t="s">
        <v>1605</v>
      </c>
      <c r="C87" s="761" t="s">
        <v>1625</v>
      </c>
      <c r="D87" s="517" t="s">
        <v>1618</v>
      </c>
      <c r="E87" s="518">
        <v>100.61</v>
      </c>
      <c r="F87" s="516">
        <f t="shared" si="1"/>
        <v>1.0061</v>
      </c>
    </row>
    <row r="88" spans="1:6" ht="12.75" customHeight="1" x14ac:dyDescent="0.2">
      <c r="A88" s="761" t="s">
        <v>1624</v>
      </c>
      <c r="B88" s="761" t="s">
        <v>1605</v>
      </c>
      <c r="C88" s="761" t="s">
        <v>1626</v>
      </c>
      <c r="D88" s="517" t="s">
        <v>1607</v>
      </c>
      <c r="E88" s="518">
        <v>100.16</v>
      </c>
      <c r="F88" s="516">
        <f t="shared" si="1"/>
        <v>1.0016</v>
      </c>
    </row>
    <row r="89" spans="1:6" ht="12.75" customHeight="1" x14ac:dyDescent="0.2">
      <c r="A89" s="761" t="s">
        <v>1624</v>
      </c>
      <c r="B89" s="761" t="s">
        <v>1605</v>
      </c>
      <c r="C89" s="761" t="s">
        <v>1626</v>
      </c>
      <c r="D89" s="517" t="s">
        <v>1608</v>
      </c>
      <c r="E89" s="518">
        <v>100.59</v>
      </c>
      <c r="F89" s="516">
        <f t="shared" si="1"/>
        <v>1.0059</v>
      </c>
    </row>
    <row r="90" spans="1:6" ht="12.75" customHeight="1" x14ac:dyDescent="0.2">
      <c r="A90" s="761" t="s">
        <v>1624</v>
      </c>
      <c r="B90" s="761" t="s">
        <v>1605</v>
      </c>
      <c r="C90" s="761" t="s">
        <v>1626</v>
      </c>
      <c r="D90" s="517" t="s">
        <v>1609</v>
      </c>
      <c r="E90" s="518">
        <v>100.14</v>
      </c>
      <c r="F90" s="516">
        <f t="shared" si="1"/>
        <v>1.0014000000000001</v>
      </c>
    </row>
    <row r="91" spans="1:6" ht="12.75" customHeight="1" x14ac:dyDescent="0.2">
      <c r="A91" s="761" t="s">
        <v>1624</v>
      </c>
      <c r="B91" s="761" t="s">
        <v>1605</v>
      </c>
      <c r="C91" s="761" t="s">
        <v>1626</v>
      </c>
      <c r="D91" s="517" t="s">
        <v>1610</v>
      </c>
      <c r="E91" s="518">
        <v>100.42</v>
      </c>
      <c r="F91" s="516">
        <f t="shared" si="1"/>
        <v>1.0042</v>
      </c>
    </row>
    <row r="92" spans="1:6" ht="12.75" customHeight="1" x14ac:dyDescent="0.2">
      <c r="A92" s="761" t="s">
        <v>1624</v>
      </c>
      <c r="B92" s="761" t="s">
        <v>1605</v>
      </c>
      <c r="C92" s="761" t="s">
        <v>1626</v>
      </c>
      <c r="D92" s="517" t="s">
        <v>1611</v>
      </c>
      <c r="E92" s="518">
        <v>100.47</v>
      </c>
      <c r="F92" s="516">
        <f t="shared" si="1"/>
        <v>1.0046999999999999</v>
      </c>
    </row>
    <row r="93" spans="1:6" ht="12.75" customHeight="1" x14ac:dyDescent="0.2">
      <c r="A93" s="761" t="s">
        <v>1624</v>
      </c>
      <c r="B93" s="761" t="s">
        <v>1605</v>
      </c>
      <c r="C93" s="761" t="s">
        <v>1626</v>
      </c>
      <c r="D93" s="517" t="s">
        <v>1612</v>
      </c>
      <c r="E93" s="518">
        <v>100.21</v>
      </c>
      <c r="F93" s="516">
        <f t="shared" si="1"/>
        <v>1.0021</v>
      </c>
    </row>
    <row r="94" spans="1:6" ht="12.75" customHeight="1" x14ac:dyDescent="0.2">
      <c r="A94" s="761" t="s">
        <v>1624</v>
      </c>
      <c r="B94" s="761" t="s">
        <v>1605</v>
      </c>
      <c r="C94" s="761" t="s">
        <v>1626</v>
      </c>
      <c r="D94" s="517" t="s">
        <v>1613</v>
      </c>
      <c r="E94" s="518">
        <v>100.45</v>
      </c>
      <c r="F94" s="516">
        <f t="shared" si="1"/>
        <v>1.0044999999999999</v>
      </c>
    </row>
    <row r="95" spans="1:6" ht="12.75" customHeight="1" x14ac:dyDescent="0.2">
      <c r="A95" s="761" t="s">
        <v>1624</v>
      </c>
      <c r="B95" s="761" t="s">
        <v>1605</v>
      </c>
      <c r="C95" s="761" t="s">
        <v>1626</v>
      </c>
      <c r="D95" s="517" t="s">
        <v>1614</v>
      </c>
      <c r="E95" s="518">
        <v>100.32</v>
      </c>
      <c r="F95" s="516">
        <f t="shared" si="1"/>
        <v>1.0032000000000001</v>
      </c>
    </row>
    <row r="96" spans="1:6" ht="12.75" customHeight="1" x14ac:dyDescent="0.2">
      <c r="A96" s="761" t="s">
        <v>1624</v>
      </c>
      <c r="B96" s="761" t="s">
        <v>1605</v>
      </c>
      <c r="C96" s="761" t="s">
        <v>1626</v>
      </c>
      <c r="D96" s="517" t="s">
        <v>1615</v>
      </c>
      <c r="E96" s="518">
        <v>100.49</v>
      </c>
      <c r="F96" s="516">
        <f t="shared" si="1"/>
        <v>1.0048999999999999</v>
      </c>
    </row>
    <row r="97" spans="1:6" ht="12.75" customHeight="1" x14ac:dyDescent="0.2">
      <c r="A97" s="761" t="s">
        <v>1624</v>
      </c>
      <c r="B97" s="761" t="s">
        <v>1605</v>
      </c>
      <c r="C97" s="761" t="s">
        <v>1626</v>
      </c>
      <c r="D97" s="517" t="s">
        <v>1616</v>
      </c>
      <c r="E97" s="518">
        <v>100.64</v>
      </c>
      <c r="F97" s="516">
        <f t="shared" si="1"/>
        <v>1.0064</v>
      </c>
    </row>
    <row r="98" spans="1:6" ht="12.75" customHeight="1" x14ac:dyDescent="0.2">
      <c r="A98" s="761" t="s">
        <v>1624</v>
      </c>
      <c r="B98" s="761" t="s">
        <v>1605</v>
      </c>
      <c r="C98" s="761" t="s">
        <v>1626</v>
      </c>
      <c r="D98" s="517" t="s">
        <v>1617</v>
      </c>
      <c r="E98" s="518">
        <v>100.62</v>
      </c>
      <c r="F98" s="516">
        <f t="shared" si="1"/>
        <v>1.0062</v>
      </c>
    </row>
    <row r="99" spans="1:6" ht="12.75" customHeight="1" x14ac:dyDescent="0.2">
      <c r="A99" s="761" t="s">
        <v>1624</v>
      </c>
      <c r="B99" s="761" t="s">
        <v>1605</v>
      </c>
      <c r="C99" s="761" t="s">
        <v>1626</v>
      </c>
      <c r="D99" s="517" t="s">
        <v>1618</v>
      </c>
      <c r="E99" s="518">
        <v>100.48</v>
      </c>
      <c r="F99" s="516">
        <f t="shared" si="1"/>
        <v>1.0047999999999999</v>
      </c>
    </row>
    <row r="100" spans="1:6" ht="12.75" customHeight="1" x14ac:dyDescent="0.2">
      <c r="A100" s="761" t="s">
        <v>1624</v>
      </c>
      <c r="B100" s="761" t="s">
        <v>1605</v>
      </c>
      <c r="C100" s="761" t="s">
        <v>1627</v>
      </c>
      <c r="D100" s="517" t="s">
        <v>1607</v>
      </c>
      <c r="E100" s="518">
        <v>100.36</v>
      </c>
      <c r="F100" s="516">
        <f t="shared" si="1"/>
        <v>1.0036</v>
      </c>
    </row>
    <row r="101" spans="1:6" ht="12.75" customHeight="1" x14ac:dyDescent="0.2">
      <c r="A101" s="761" t="s">
        <v>1624</v>
      </c>
      <c r="B101" s="761" t="s">
        <v>1605</v>
      </c>
      <c r="C101" s="761" t="s">
        <v>1627</v>
      </c>
      <c r="D101" s="517" t="s">
        <v>1608</v>
      </c>
      <c r="E101" s="518">
        <v>99.08</v>
      </c>
      <c r="F101" s="516">
        <f t="shared" si="1"/>
        <v>0.99080000000000001</v>
      </c>
    </row>
    <row r="102" spans="1:6" ht="12.75" customHeight="1" x14ac:dyDescent="0.2">
      <c r="A102" s="761" t="s">
        <v>1624</v>
      </c>
      <c r="B102" s="761" t="s">
        <v>1605</v>
      </c>
      <c r="C102" s="761" t="s">
        <v>1627</v>
      </c>
      <c r="D102" s="517" t="s">
        <v>1609</v>
      </c>
      <c r="E102" s="518">
        <v>99.87</v>
      </c>
      <c r="F102" s="516">
        <f t="shared" si="1"/>
        <v>0.99870000000000003</v>
      </c>
    </row>
    <row r="103" spans="1:6" ht="12.75" customHeight="1" x14ac:dyDescent="0.2">
      <c r="A103" s="761" t="s">
        <v>1624</v>
      </c>
      <c r="B103" s="761" t="s">
        <v>1605</v>
      </c>
      <c r="C103" s="761" t="s">
        <v>1627</v>
      </c>
      <c r="D103" s="517" t="s">
        <v>1610</v>
      </c>
      <c r="E103" s="518">
        <v>98.37</v>
      </c>
      <c r="F103" s="516">
        <f t="shared" si="1"/>
        <v>0.98370000000000002</v>
      </c>
    </row>
    <row r="104" spans="1:6" ht="12.75" customHeight="1" x14ac:dyDescent="0.2">
      <c r="A104" s="761" t="s">
        <v>1624</v>
      </c>
      <c r="B104" s="761" t="s">
        <v>1605</v>
      </c>
      <c r="C104" s="761" t="s">
        <v>1627</v>
      </c>
      <c r="D104" s="517" t="s">
        <v>1611</v>
      </c>
      <c r="E104" s="518">
        <v>101.01</v>
      </c>
      <c r="F104" s="516">
        <f t="shared" si="1"/>
        <v>1.0101</v>
      </c>
    </row>
    <row r="105" spans="1:6" ht="12.75" customHeight="1" x14ac:dyDescent="0.2">
      <c r="A105" s="761" t="s">
        <v>1624</v>
      </c>
      <c r="B105" s="761" t="s">
        <v>1605</v>
      </c>
      <c r="C105" s="761" t="s">
        <v>1627</v>
      </c>
      <c r="D105" s="517" t="s">
        <v>1612</v>
      </c>
      <c r="E105" s="518">
        <v>102.25</v>
      </c>
      <c r="F105" s="516">
        <f t="shared" si="1"/>
        <v>1.0225</v>
      </c>
    </row>
    <row r="106" spans="1:6" ht="12.75" customHeight="1" x14ac:dyDescent="0.2">
      <c r="A106" s="761" t="s">
        <v>1624</v>
      </c>
      <c r="B106" s="761" t="s">
        <v>1605</v>
      </c>
      <c r="C106" s="761" t="s">
        <v>1627</v>
      </c>
      <c r="D106" s="517" t="s">
        <v>1613</v>
      </c>
      <c r="E106" s="518">
        <v>100.18</v>
      </c>
      <c r="F106" s="516">
        <f t="shared" si="1"/>
        <v>1.0018</v>
      </c>
    </row>
    <row r="107" spans="1:6" ht="12.75" customHeight="1" x14ac:dyDescent="0.2">
      <c r="A107" s="761" t="s">
        <v>1624</v>
      </c>
      <c r="B107" s="761" t="s">
        <v>1605</v>
      </c>
      <c r="C107" s="761" t="s">
        <v>1627</v>
      </c>
      <c r="D107" s="517" t="s">
        <v>1614</v>
      </c>
      <c r="E107" s="518">
        <v>99.81</v>
      </c>
      <c r="F107" s="516">
        <f t="shared" si="1"/>
        <v>0.99809999999999999</v>
      </c>
    </row>
    <row r="108" spans="1:6" ht="12.75" customHeight="1" x14ac:dyDescent="0.2">
      <c r="A108" s="761" t="s">
        <v>1624</v>
      </c>
      <c r="B108" s="761" t="s">
        <v>1605</v>
      </c>
      <c r="C108" s="761" t="s">
        <v>1627</v>
      </c>
      <c r="D108" s="517" t="s">
        <v>1615</v>
      </c>
      <c r="E108" s="518">
        <v>101.28</v>
      </c>
      <c r="F108" s="516">
        <f t="shared" si="1"/>
        <v>1.0127999999999999</v>
      </c>
    </row>
    <row r="109" spans="1:6" ht="12.75" customHeight="1" x14ac:dyDescent="0.2">
      <c r="A109" s="761" t="s">
        <v>1624</v>
      </c>
      <c r="B109" s="761" t="s">
        <v>1605</v>
      </c>
      <c r="C109" s="761" t="s">
        <v>1627</v>
      </c>
      <c r="D109" s="517" t="s">
        <v>1616</v>
      </c>
      <c r="E109" s="518">
        <v>100.18</v>
      </c>
      <c r="F109" s="516">
        <f t="shared" si="1"/>
        <v>1.0018</v>
      </c>
    </row>
    <row r="110" spans="1:6" ht="12.75" customHeight="1" x14ac:dyDescent="0.2">
      <c r="A110" s="761" t="s">
        <v>1624</v>
      </c>
      <c r="B110" s="761" t="s">
        <v>1605</v>
      </c>
      <c r="C110" s="761" t="s">
        <v>1627</v>
      </c>
      <c r="D110" s="517" t="s">
        <v>1617</v>
      </c>
      <c r="E110" s="518">
        <v>100.67</v>
      </c>
      <c r="F110" s="516">
        <f t="shared" si="1"/>
        <v>1.0066999999999999</v>
      </c>
    </row>
    <row r="111" spans="1:6" ht="12.75" customHeight="1" x14ac:dyDescent="0.2">
      <c r="A111" s="761" t="s">
        <v>1624</v>
      </c>
      <c r="B111" s="761" t="s">
        <v>1605</v>
      </c>
      <c r="C111" s="761" t="s">
        <v>1627</v>
      </c>
      <c r="D111" s="517" t="s">
        <v>1618</v>
      </c>
      <c r="E111" s="518">
        <v>100.1</v>
      </c>
      <c r="F111" s="516">
        <f t="shared" si="1"/>
        <v>1.0009999999999999</v>
      </c>
    </row>
    <row r="112" spans="1:6" ht="12.75" customHeight="1" x14ac:dyDescent="0.2">
      <c r="A112" s="761" t="s">
        <v>1624</v>
      </c>
      <c r="B112" s="761" t="s">
        <v>1605</v>
      </c>
      <c r="C112" s="761" t="s">
        <v>1628</v>
      </c>
      <c r="D112" s="517" t="s">
        <v>1607</v>
      </c>
      <c r="E112" s="518">
        <v>100.72</v>
      </c>
      <c r="F112" s="516">
        <f t="shared" si="1"/>
        <v>1.0072000000000001</v>
      </c>
    </row>
    <row r="113" spans="1:6" ht="12.75" customHeight="1" x14ac:dyDescent="0.2">
      <c r="A113" s="761" t="s">
        <v>1624</v>
      </c>
      <c r="B113" s="761" t="s">
        <v>1605</v>
      </c>
      <c r="C113" s="761" t="s">
        <v>1628</v>
      </c>
      <c r="D113" s="517" t="s">
        <v>1608</v>
      </c>
      <c r="E113" s="518">
        <v>100.08</v>
      </c>
      <c r="F113" s="516">
        <f t="shared" si="1"/>
        <v>1.0007999999999999</v>
      </c>
    </row>
    <row r="114" spans="1:6" ht="12.75" customHeight="1" x14ac:dyDescent="0.2">
      <c r="A114" s="761" t="s">
        <v>1624</v>
      </c>
      <c r="B114" s="761" t="s">
        <v>1605</v>
      </c>
      <c r="C114" s="761" t="s">
        <v>1628</v>
      </c>
      <c r="D114" s="517" t="s">
        <v>1609</v>
      </c>
      <c r="E114" s="518">
        <v>101.7</v>
      </c>
      <c r="F114" s="516">
        <f t="shared" si="1"/>
        <v>1.0169999999999999</v>
      </c>
    </row>
    <row r="115" spans="1:6" ht="12.75" customHeight="1" x14ac:dyDescent="0.2">
      <c r="A115" s="761" t="s">
        <v>1624</v>
      </c>
      <c r="B115" s="761" t="s">
        <v>1605</v>
      </c>
      <c r="C115" s="761" t="s">
        <v>1628</v>
      </c>
      <c r="D115" s="517" t="s">
        <v>1610</v>
      </c>
      <c r="E115" s="518">
        <v>98.74</v>
      </c>
      <c r="F115" s="516">
        <f t="shared" si="1"/>
        <v>0.98740000000000006</v>
      </c>
    </row>
    <row r="116" spans="1:6" ht="12.75" customHeight="1" x14ac:dyDescent="0.2">
      <c r="A116" s="761" t="s">
        <v>1624</v>
      </c>
      <c r="B116" s="761" t="s">
        <v>1605</v>
      </c>
      <c r="C116" s="761" t="s">
        <v>1628</v>
      </c>
      <c r="D116" s="517" t="s">
        <v>1611</v>
      </c>
      <c r="E116" s="518">
        <v>100.13</v>
      </c>
      <c r="F116" s="516">
        <f t="shared" si="1"/>
        <v>1.0013000000000001</v>
      </c>
    </row>
    <row r="117" spans="1:6" ht="12.75" customHeight="1" x14ac:dyDescent="0.2">
      <c r="A117" s="761" t="s">
        <v>1624</v>
      </c>
      <c r="B117" s="761" t="s">
        <v>1605</v>
      </c>
      <c r="C117" s="761" t="s">
        <v>1628</v>
      </c>
      <c r="D117" s="517" t="s">
        <v>1612</v>
      </c>
      <c r="E117" s="518">
        <v>100.88</v>
      </c>
      <c r="F117" s="516">
        <f t="shared" si="1"/>
        <v>1.0087999999999999</v>
      </c>
    </row>
    <row r="118" spans="1:6" ht="12.75" customHeight="1" x14ac:dyDescent="0.2">
      <c r="A118" s="761" t="s">
        <v>1624</v>
      </c>
      <c r="B118" s="761" t="s">
        <v>1605</v>
      </c>
      <c r="C118" s="761" t="s">
        <v>1628</v>
      </c>
      <c r="D118" s="517" t="s">
        <v>1613</v>
      </c>
      <c r="E118" s="518">
        <v>101.67</v>
      </c>
      <c r="F118" s="516">
        <f t="shared" si="1"/>
        <v>1.0166999999999999</v>
      </c>
    </row>
    <row r="119" spans="1:6" ht="12.75" customHeight="1" x14ac:dyDescent="0.2">
      <c r="A119" s="761" t="s">
        <v>1624</v>
      </c>
      <c r="B119" s="761" t="s">
        <v>1605</v>
      </c>
      <c r="C119" s="761" t="s">
        <v>1628</v>
      </c>
      <c r="D119" s="517" t="s">
        <v>1614</v>
      </c>
      <c r="E119" s="518">
        <v>100.83</v>
      </c>
      <c r="F119" s="516">
        <f t="shared" si="1"/>
        <v>1.0083</v>
      </c>
    </row>
    <row r="120" spans="1:6" x14ac:dyDescent="0.2">
      <c r="D120" s="517" t="s">
        <v>1630</v>
      </c>
      <c r="E120" s="520">
        <f>E119</f>
        <v>100.83</v>
      </c>
      <c r="F120" s="521">
        <f t="shared" si="1"/>
        <v>1.0083</v>
      </c>
    </row>
    <row r="121" spans="1:6" x14ac:dyDescent="0.2">
      <c r="A121" s="516" t="s">
        <v>1631</v>
      </c>
    </row>
    <row r="123" spans="1:6" ht="38.25" x14ac:dyDescent="0.2">
      <c r="A123" s="523" t="s">
        <v>1636</v>
      </c>
      <c r="B123" s="760" t="str">
        <f>CONCATENATE(F112,"*",F113,"*",F114,"*",F115,"*",F116,"*",F117,"*",F118,"*",F119,"*",F120,"=")</f>
        <v>1,0072*1,0008*1,017*0,9874*1,0013*1,0088*1,0167*1,0083*1,0083=</v>
      </c>
      <c r="C123" s="760"/>
      <c r="D123" s="760"/>
      <c r="E123" s="760"/>
      <c r="F123" s="522">
        <f>PRODUCT(F112:F120)</f>
        <v>1.0569</v>
      </c>
    </row>
  </sheetData>
  <mergeCells count="17">
    <mergeCell ref="A1:Z1"/>
    <mergeCell ref="A3:D3"/>
    <mergeCell ref="A4:A75"/>
    <mergeCell ref="B4:B75"/>
    <mergeCell ref="C4:C15"/>
    <mergeCell ref="C16:C27"/>
    <mergeCell ref="C28:C39"/>
    <mergeCell ref="C40:C51"/>
    <mergeCell ref="C52:C63"/>
    <mergeCell ref="C64:C75"/>
    <mergeCell ref="B123:E123"/>
    <mergeCell ref="A76:A119"/>
    <mergeCell ref="B76:B119"/>
    <mergeCell ref="C76:C87"/>
    <mergeCell ref="C88:C99"/>
    <mergeCell ref="C100:C111"/>
    <mergeCell ref="C112:C119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4:O74"/>
  <sheetViews>
    <sheetView view="pageBreakPreview" topLeftCell="A52" zoomScaleNormal="100" zoomScaleSheetLayoutView="100" workbookViewId="0">
      <selection activeCell="A70" sqref="A70:E70"/>
    </sheetView>
  </sheetViews>
  <sheetFormatPr defaultRowHeight="15" outlineLevelRow="1" x14ac:dyDescent="0.25"/>
  <cols>
    <col min="1" max="3" width="24.7109375" customWidth="1"/>
    <col min="4" max="4" width="11.5703125" customWidth="1"/>
    <col min="6" max="6" width="15.28515625" customWidth="1"/>
    <col min="7" max="7" width="13.85546875" customWidth="1"/>
    <col min="14" max="14" width="13" customWidth="1"/>
  </cols>
  <sheetData>
    <row r="44" spans="1:15" ht="15.75" x14ac:dyDescent="0.25">
      <c r="A44" s="670" t="s">
        <v>1698</v>
      </c>
    </row>
    <row r="45" spans="1:15" ht="15.75" x14ac:dyDescent="0.25">
      <c r="A45" s="73"/>
    </row>
    <row r="46" spans="1:15" ht="15.75" x14ac:dyDescent="0.25">
      <c r="A46" s="670" t="s">
        <v>1688</v>
      </c>
    </row>
    <row r="48" spans="1:15" s="661" customFormat="1" ht="15.75" outlineLevel="1" x14ac:dyDescent="0.25">
      <c r="A48" s="777" t="s">
        <v>1678</v>
      </c>
      <c r="B48" s="777"/>
      <c r="C48" s="777"/>
      <c r="D48" s="777"/>
      <c r="E48" s="777"/>
      <c r="F48" s="686">
        <v>46296</v>
      </c>
      <c r="N48" s="660">
        <v>46387</v>
      </c>
      <c r="O48" s="661" t="s">
        <v>1679</v>
      </c>
    </row>
    <row r="49" spans="1:15" s="661" customFormat="1" ht="15.75" outlineLevel="1" x14ac:dyDescent="0.25">
      <c r="A49" s="778" t="s">
        <v>1680</v>
      </c>
      <c r="B49" s="779"/>
      <c r="C49" s="779"/>
      <c r="D49" s="779"/>
      <c r="E49" s="780"/>
      <c r="F49" s="687">
        <f>ROUNDUP((F51-F50)/30.5,1)</f>
        <v>4.5999999999999996</v>
      </c>
    </row>
    <row r="50" spans="1:15" s="661" customFormat="1" ht="15.75" outlineLevel="1" x14ac:dyDescent="0.25">
      <c r="A50" s="778" t="s">
        <v>1681</v>
      </c>
      <c r="B50" s="779"/>
      <c r="C50" s="779"/>
      <c r="D50" s="779"/>
      <c r="E50" s="780"/>
      <c r="F50" s="686">
        <f>График!$F$13</f>
        <v>46397</v>
      </c>
      <c r="N50" s="662">
        <v>46388</v>
      </c>
      <c r="O50" s="661" t="s">
        <v>1682</v>
      </c>
    </row>
    <row r="51" spans="1:15" s="661" customFormat="1" ht="15.75" outlineLevel="1" x14ac:dyDescent="0.25">
      <c r="A51" s="778" t="s">
        <v>1683</v>
      </c>
      <c r="B51" s="779"/>
      <c r="C51" s="779"/>
      <c r="D51" s="779"/>
      <c r="E51" s="780"/>
      <c r="F51" s="686">
        <f>График!$G$13</f>
        <v>46537</v>
      </c>
      <c r="G51" s="660"/>
    </row>
    <row r="52" spans="1:15" s="661" customFormat="1" ht="35.25" customHeight="1" outlineLevel="1" x14ac:dyDescent="0.25">
      <c r="A52" s="766" t="s">
        <v>1699</v>
      </c>
      <c r="B52" s="766"/>
      <c r="C52" s="766"/>
      <c r="D52" s="766"/>
      <c r="E52" s="766"/>
      <c r="F52" s="663">
        <v>1.1200000000000001</v>
      </c>
    </row>
    <row r="53" spans="1:15" s="661" customFormat="1" ht="15.75" outlineLevel="1" x14ac:dyDescent="0.25">
      <c r="A53" s="767" t="s">
        <v>1684</v>
      </c>
      <c r="B53" s="767"/>
      <c r="C53" s="767"/>
      <c r="D53" s="664">
        <f>F52</f>
        <v>1.1200000000000001</v>
      </c>
      <c r="E53" s="665" t="s">
        <v>1685</v>
      </c>
      <c r="F53" s="666">
        <f>F52^(1/12)</f>
        <v>1.0095000000000001</v>
      </c>
    </row>
    <row r="54" spans="1:15" s="661" customFormat="1" ht="33" customHeight="1" outlineLevel="1" x14ac:dyDescent="0.25">
      <c r="A54" s="766" t="s">
        <v>1700</v>
      </c>
      <c r="B54" s="766"/>
      <c r="C54" s="766"/>
      <c r="D54" s="766"/>
      <c r="E54" s="766"/>
      <c r="F54" s="663">
        <v>1.0900000000000001</v>
      </c>
    </row>
    <row r="55" spans="1:15" s="661" customFormat="1" ht="15.75" outlineLevel="1" x14ac:dyDescent="0.25">
      <c r="A55" s="767" t="s">
        <v>1686</v>
      </c>
      <c r="B55" s="767"/>
      <c r="C55" s="767"/>
      <c r="D55" s="664">
        <f>F54</f>
        <v>1.0900000000000001</v>
      </c>
      <c r="E55" s="665" t="s">
        <v>1685</v>
      </c>
      <c r="F55" s="666">
        <f>F54^(1/12)</f>
        <v>1.0072000000000001</v>
      </c>
    </row>
    <row r="56" spans="1:15" s="661" customFormat="1" ht="34.5" customHeight="1" outlineLevel="1" x14ac:dyDescent="0.25">
      <c r="A56" s="689" t="s">
        <v>1687</v>
      </c>
      <c r="B56" s="765" t="str">
        <f>CONCATENATE(F53,"^",ROUNDUP((N48-F48)/30.5,1),"*",F55,"^",ROUNDUP((F50-N50)/30.5,1),"*((",F55,"^",ROUNDUP((F51-F50)/30.5,1),"-1)/2+1)")</f>
        <v>1,0095^3*1,0072^0,3*((1,0072^4,6-1)/2+1)</v>
      </c>
      <c r="C56" s="765"/>
      <c r="D56" s="765"/>
      <c r="E56" s="765"/>
      <c r="F56" s="667">
        <f>F53^ROUNDUP((N48-F48)/30.5,1)*F55^ROUNDUP((F50-N50)/30.5,1)*((F55^ROUNDUP((F51-F50)/30.5,1)-1)/2+1)</f>
        <v>1.0483</v>
      </c>
      <c r="H56" s="668"/>
    </row>
    <row r="58" spans="1:15" s="669" customFormat="1" ht="15.75" x14ac:dyDescent="0.25">
      <c r="A58" s="670" t="s">
        <v>1689</v>
      </c>
    </row>
    <row r="60" spans="1:15" s="673" customFormat="1" ht="15.75" outlineLevel="1" x14ac:dyDescent="0.25">
      <c r="A60" s="776" t="s">
        <v>1678</v>
      </c>
      <c r="B60" s="776"/>
      <c r="C60" s="776"/>
      <c r="D60" s="776"/>
      <c r="E60" s="776"/>
      <c r="F60" s="685">
        <v>46296</v>
      </c>
      <c r="N60" s="672">
        <v>46387</v>
      </c>
      <c r="O60" s="673" t="s">
        <v>1690</v>
      </c>
    </row>
    <row r="61" spans="1:15" s="673" customFormat="1" ht="15.75" outlineLevel="1" x14ac:dyDescent="0.25">
      <c r="A61" s="771" t="s">
        <v>1681</v>
      </c>
      <c r="B61" s="772"/>
      <c r="C61" s="772"/>
      <c r="D61" s="772"/>
      <c r="E61" s="773"/>
      <c r="F61" s="685">
        <f>График!$F$15</f>
        <v>46508</v>
      </c>
      <c r="N61" s="671">
        <v>46752</v>
      </c>
      <c r="O61" s="673" t="s">
        <v>1691</v>
      </c>
    </row>
    <row r="62" spans="1:15" s="673" customFormat="1" ht="15.75" outlineLevel="1" x14ac:dyDescent="0.25">
      <c r="A62" s="771" t="s">
        <v>1683</v>
      </c>
      <c r="B62" s="772"/>
      <c r="C62" s="772"/>
      <c r="D62" s="772"/>
      <c r="E62" s="773"/>
      <c r="F62" s="685">
        <f>График!$G$18</f>
        <v>47056</v>
      </c>
      <c r="N62" s="671">
        <v>46753</v>
      </c>
      <c r="O62" s="673" t="s">
        <v>1692</v>
      </c>
    </row>
    <row r="63" spans="1:15" s="673" customFormat="1" ht="15.75" outlineLevel="1" x14ac:dyDescent="0.25">
      <c r="A63" s="771" t="s">
        <v>1680</v>
      </c>
      <c r="B63" s="772"/>
      <c r="C63" s="772"/>
      <c r="D63" s="772"/>
      <c r="E63" s="773"/>
      <c r="F63" s="674">
        <f>(F62-F61)/30.5</f>
        <v>18</v>
      </c>
    </row>
    <row r="64" spans="1:15" s="673" customFormat="1" ht="15.75" outlineLevel="1" x14ac:dyDescent="0.25">
      <c r="A64" s="774" t="s">
        <v>1693</v>
      </c>
      <c r="B64" s="774"/>
      <c r="C64" s="774"/>
      <c r="D64" s="774"/>
      <c r="E64" s="774"/>
      <c r="F64" s="675">
        <f>(N61-F61)/30.5/F63</f>
        <v>0.44</v>
      </c>
    </row>
    <row r="65" spans="1:8" s="673" customFormat="1" ht="15.75" outlineLevel="1" x14ac:dyDescent="0.25">
      <c r="A65" s="775" t="s">
        <v>1694</v>
      </c>
      <c r="B65" s="775"/>
      <c r="C65" s="775"/>
      <c r="D65" s="775"/>
      <c r="E65" s="775"/>
      <c r="F65" s="675">
        <f>1-F64</f>
        <v>0.56000000000000005</v>
      </c>
    </row>
    <row r="66" spans="1:8" s="673" customFormat="1" ht="35.25" customHeight="1" outlineLevel="1" x14ac:dyDescent="0.25">
      <c r="A66" s="766" t="s">
        <v>1699</v>
      </c>
      <c r="B66" s="766"/>
      <c r="C66" s="766"/>
      <c r="D66" s="766"/>
      <c r="E66" s="766"/>
      <c r="F66" s="663">
        <v>1.1200000000000001</v>
      </c>
    </row>
    <row r="67" spans="1:8" s="673" customFormat="1" ht="15.75" outlineLevel="1" x14ac:dyDescent="0.25">
      <c r="A67" s="767" t="s">
        <v>1684</v>
      </c>
      <c r="B67" s="767"/>
      <c r="C67" s="767"/>
      <c r="D67" s="664">
        <f>F66</f>
        <v>1.1200000000000001</v>
      </c>
      <c r="E67" s="665" t="s">
        <v>1685</v>
      </c>
      <c r="F67" s="666">
        <f>F66^(1/12)</f>
        <v>1.0095000000000001</v>
      </c>
    </row>
    <row r="68" spans="1:8" s="673" customFormat="1" ht="35.25" customHeight="1" outlineLevel="1" x14ac:dyDescent="0.25">
      <c r="A68" s="766" t="s">
        <v>1700</v>
      </c>
      <c r="B68" s="766"/>
      <c r="C68" s="766"/>
      <c r="D68" s="766"/>
      <c r="E68" s="766"/>
      <c r="F68" s="663">
        <v>1.0900000000000001</v>
      </c>
    </row>
    <row r="69" spans="1:8" s="673" customFormat="1" ht="15.75" outlineLevel="1" x14ac:dyDescent="0.25">
      <c r="A69" s="767" t="s">
        <v>1686</v>
      </c>
      <c r="B69" s="767"/>
      <c r="C69" s="767"/>
      <c r="D69" s="664">
        <f>F68</f>
        <v>1.0900000000000001</v>
      </c>
      <c r="E69" s="665" t="s">
        <v>1685</v>
      </c>
      <c r="F69" s="666">
        <f>F68^(1/12)</f>
        <v>1.0072000000000001</v>
      </c>
    </row>
    <row r="70" spans="1:8" s="673" customFormat="1" ht="33" customHeight="1" outlineLevel="1" x14ac:dyDescent="0.25">
      <c r="A70" s="766" t="s">
        <v>1701</v>
      </c>
      <c r="B70" s="766"/>
      <c r="C70" s="766"/>
      <c r="D70" s="766"/>
      <c r="E70" s="766"/>
      <c r="F70" s="676">
        <v>1.046</v>
      </c>
    </row>
    <row r="71" spans="1:8" s="673" customFormat="1" ht="15.75" outlineLevel="1" x14ac:dyDescent="0.25">
      <c r="A71" s="767" t="s">
        <v>1695</v>
      </c>
      <c r="B71" s="767"/>
      <c r="C71" s="767"/>
      <c r="D71" s="664">
        <f>F70</f>
        <v>1.046</v>
      </c>
      <c r="E71" s="665" t="s">
        <v>1685</v>
      </c>
      <c r="F71" s="677">
        <f>F70^(1/12)</f>
        <v>1.0038</v>
      </c>
    </row>
    <row r="72" spans="1:8" s="673" customFormat="1" ht="38.25" customHeight="1" outlineLevel="1" x14ac:dyDescent="0.25">
      <c r="A72" s="678" t="s">
        <v>1696</v>
      </c>
      <c r="B72" s="768" t="str">
        <f>CONCATENATE(F67,"^",ROUND((N60-F60)/30.5,1),"*",F69,"^",ROUND((F61-N60)/30.5,1),"*(1+",F69,"^",ROUNDUP((N61-F61)/30.5,1),")/2")</f>
        <v>1,0095^3*1,0072^4*(1+1,0072^8)/2</v>
      </c>
      <c r="C72" s="769"/>
      <c r="D72" s="769"/>
      <c r="E72" s="770"/>
      <c r="F72" s="684">
        <f>F67^ROUND((N60-F60)/30.5,1)*F69^ROUND((F61-N60)/30.5,1)*(1+F69^ROUNDUP((N61-F61)/30.5,1))/2</f>
        <v>1.0900000000000001</v>
      </c>
      <c r="H72" s="679"/>
    </row>
    <row r="73" spans="1:8" s="673" customFormat="1" ht="40.5" customHeight="1" outlineLevel="1" x14ac:dyDescent="0.25">
      <c r="A73" s="678" t="s">
        <v>1697</v>
      </c>
      <c r="B73" s="768" t="str">
        <f>CONCATENATE(F67,"^",ROUND((N60-F60)/30.5,1),"*",F69,"^12*(1+",F71,"^",ROUNDUP((F62-N62)/30.5,1),")/2")</f>
        <v>1,0095^3*1,0072^12*(1+1,0038^10)/2</v>
      </c>
      <c r="C73" s="769"/>
      <c r="D73" s="769"/>
      <c r="E73" s="770"/>
      <c r="F73" s="684">
        <f>F67^ROUND((N60-F60)/30.5,1)*F69^12*(1+F71^ROUNDUP((F62-N62)/30.5,1))/2</f>
        <v>1.1429</v>
      </c>
      <c r="H73" s="679"/>
    </row>
    <row r="74" spans="1:8" s="673" customFormat="1" ht="34.5" customHeight="1" outlineLevel="1" x14ac:dyDescent="0.25">
      <c r="A74" s="688" t="s">
        <v>1687</v>
      </c>
      <c r="B74" s="764" t="str">
        <f>CONCATENATE(F64,"*",F72,"+",F65,"*",F73)</f>
        <v>0,44*1,09+0,56*1,1429</v>
      </c>
      <c r="C74" s="764"/>
      <c r="D74" s="764"/>
      <c r="E74" s="764"/>
      <c r="F74" s="680">
        <f>F64*F72+F65*F73</f>
        <v>1.1195999999999999</v>
      </c>
      <c r="H74" s="681"/>
    </row>
  </sheetData>
  <mergeCells count="24">
    <mergeCell ref="A54:E54"/>
    <mergeCell ref="A55:C55"/>
    <mergeCell ref="A60:E60"/>
    <mergeCell ref="A61:E61"/>
    <mergeCell ref="A48:E48"/>
    <mergeCell ref="A49:E49"/>
    <mergeCell ref="A50:E50"/>
    <mergeCell ref="A51:E51"/>
    <mergeCell ref="A52:E52"/>
    <mergeCell ref="A53:C53"/>
    <mergeCell ref="B74:E74"/>
    <mergeCell ref="B56:E56"/>
    <mergeCell ref="A68:E68"/>
    <mergeCell ref="A69:C69"/>
    <mergeCell ref="A70:E70"/>
    <mergeCell ref="A71:C71"/>
    <mergeCell ref="B72:E72"/>
    <mergeCell ref="B73:E73"/>
    <mergeCell ref="A62:E62"/>
    <mergeCell ref="A63:E63"/>
    <mergeCell ref="A64:E64"/>
    <mergeCell ref="A65:E65"/>
    <mergeCell ref="A66:E66"/>
    <mergeCell ref="A67:C67"/>
  </mergeCells>
  <pageMargins left="0.7" right="0.7" top="0.75" bottom="0.75" header="0.3" footer="0.3"/>
  <pageSetup paperSize="9" scale="48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05"/>
  <sheetViews>
    <sheetView view="pageBreakPreview" zoomScaleNormal="100" zoomScaleSheetLayoutView="100" workbookViewId="0">
      <selection activeCell="C53" sqref="C53"/>
    </sheetView>
  </sheetViews>
  <sheetFormatPr defaultColWidth="9.140625" defaultRowHeight="11.25" customHeight="1" x14ac:dyDescent="0.2"/>
  <cols>
    <col min="1" max="1" width="6.7109375" style="4" customWidth="1"/>
    <col min="2" max="2" width="22.28515625" style="4" customWidth="1"/>
    <col min="3" max="3" width="34.28515625" style="4" customWidth="1"/>
    <col min="4" max="8" width="19.85546875" style="4" customWidth="1"/>
    <col min="9" max="13" width="113.7109375" style="6" hidden="1" customWidth="1"/>
    <col min="14" max="19" width="136" style="7" hidden="1" customWidth="1"/>
    <col min="20" max="26" width="155.85546875" style="8" hidden="1" customWidth="1"/>
    <col min="27" max="27" width="162.5703125" style="18" hidden="1" customWidth="1"/>
    <col min="28" max="30" width="56.5703125" style="19" hidden="1" customWidth="1"/>
    <col min="31" max="32" width="54.140625" style="20" hidden="1" customWidth="1"/>
    <col min="33" max="40" width="79.42578125" style="19" hidden="1" customWidth="1"/>
    <col min="41" max="44" width="83.140625" style="20" hidden="1" customWidth="1"/>
    <col min="45" max="48" width="79.42578125" style="19" hidden="1" customWidth="1"/>
    <col min="49" max="50" width="54.140625" style="20" hidden="1" customWidth="1"/>
    <col min="51" max="54" width="79.42578125" style="19" hidden="1" customWidth="1"/>
    <col min="55" max="16384" width="9.140625" style="4"/>
  </cols>
  <sheetData>
    <row r="1" spans="1:19" x14ac:dyDescent="0.2">
      <c r="H1" s="5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5"/>
    </row>
    <row r="4" spans="1:19" x14ac:dyDescent="0.2">
      <c r="A4" s="9"/>
      <c r="B4" s="9" t="s">
        <v>2</v>
      </c>
      <c r="C4" s="808" t="s">
        <v>3</v>
      </c>
      <c r="D4" s="808"/>
      <c r="E4" s="808"/>
      <c r="F4" s="808"/>
      <c r="G4" s="808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809" t="s">
        <v>5</v>
      </c>
      <c r="D5" s="809"/>
      <c r="E5" s="809"/>
      <c r="F5" s="809"/>
      <c r="G5" s="809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1637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810"/>
      <c r="D9" s="810"/>
      <c r="E9" s="810"/>
      <c r="F9" s="810"/>
      <c r="G9" s="810"/>
      <c r="H9" s="9"/>
    </row>
    <row r="10" spans="1:19" ht="11.25" customHeight="1" x14ac:dyDescent="0.25">
      <c r="A10" s="14"/>
      <c r="B10" s="14"/>
      <c r="C10" s="809" t="s">
        <v>7</v>
      </c>
      <c r="D10" s="809"/>
      <c r="E10" s="809"/>
      <c r="F10" s="809"/>
      <c r="G10" s="809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811" t="s">
        <v>8</v>
      </c>
      <c r="C12" s="811"/>
      <c r="D12" s="811"/>
      <c r="E12" s="811"/>
      <c r="F12" s="811"/>
      <c r="G12" s="811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x14ac:dyDescent="0.2">
      <c r="A16" s="15"/>
      <c r="B16" s="807" t="s">
        <v>9</v>
      </c>
      <c r="C16" s="807"/>
      <c r="D16" s="807"/>
      <c r="E16" s="807"/>
      <c r="F16" s="807"/>
      <c r="G16" s="807"/>
      <c r="H16" s="15"/>
      <c r="N16" s="16" t="s">
        <v>9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781" t="s">
        <v>10</v>
      </c>
      <c r="C17" s="781"/>
      <c r="D17" s="781"/>
      <c r="E17" s="781"/>
      <c r="F17" s="781"/>
      <c r="G17" s="781"/>
      <c r="H17" s="17"/>
    </row>
    <row r="18" spans="1:54" ht="9.75" customHeight="1" x14ac:dyDescent="0.2">
      <c r="A18" s="9"/>
      <c r="B18" s="9"/>
      <c r="C18" s="9"/>
      <c r="D18" s="21"/>
      <c r="E18" s="21"/>
      <c r="F18" s="21"/>
      <c r="G18" s="22"/>
      <c r="H18" s="22"/>
    </row>
    <row r="19" spans="1:54" x14ac:dyDescent="0.2">
      <c r="A19" s="23"/>
      <c r="B19" s="802" t="s">
        <v>11</v>
      </c>
      <c r="C19" s="802"/>
      <c r="D19" s="802"/>
      <c r="E19" s="802"/>
      <c r="F19" s="802"/>
      <c r="G19" s="802"/>
      <c r="H19" s="802"/>
      <c r="T19" s="15" t="s">
        <v>11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800" t="s">
        <v>12</v>
      </c>
      <c r="B21" s="800" t="s">
        <v>13</v>
      </c>
      <c r="C21" s="800" t="s">
        <v>14</v>
      </c>
      <c r="D21" s="804" t="s">
        <v>15</v>
      </c>
      <c r="E21" s="805"/>
      <c r="F21" s="805"/>
      <c r="G21" s="805"/>
      <c r="H21" s="806"/>
      <c r="I21" s="24"/>
    </row>
    <row r="22" spans="1:54" ht="58.5" customHeight="1" x14ac:dyDescent="0.2">
      <c r="A22" s="803"/>
      <c r="B22" s="803"/>
      <c r="C22" s="803"/>
      <c r="D22" s="800" t="s">
        <v>16</v>
      </c>
      <c r="E22" s="800" t="s">
        <v>17</v>
      </c>
      <c r="F22" s="800" t="s">
        <v>18</v>
      </c>
      <c r="G22" s="800" t="s">
        <v>19</v>
      </c>
      <c r="H22" s="800" t="s">
        <v>20</v>
      </c>
      <c r="I22" s="24"/>
    </row>
    <row r="23" spans="1:54" ht="3.75" customHeight="1" x14ac:dyDescent="0.2">
      <c r="A23" s="801"/>
      <c r="B23" s="801"/>
      <c r="C23" s="801"/>
      <c r="D23" s="801"/>
      <c r="E23" s="801"/>
      <c r="F23" s="801"/>
      <c r="G23" s="801"/>
      <c r="H23" s="801"/>
      <c r="I23" s="24"/>
    </row>
    <row r="24" spans="1:54" x14ac:dyDescent="0.2">
      <c r="A24" s="25">
        <v>1</v>
      </c>
      <c r="B24" s="25">
        <v>2</v>
      </c>
      <c r="C24" s="25">
        <v>3</v>
      </c>
      <c r="D24" s="25">
        <v>4</v>
      </c>
      <c r="E24" s="25">
        <v>5</v>
      </c>
      <c r="F24" s="25">
        <v>6</v>
      </c>
      <c r="G24" s="25">
        <v>7</v>
      </c>
      <c r="H24" s="25">
        <v>8</v>
      </c>
      <c r="I24" s="24"/>
    </row>
    <row r="25" spans="1:54" s="32" customFormat="1" ht="14.25" x14ac:dyDescent="0.2">
      <c r="A25" s="795" t="s">
        <v>21</v>
      </c>
      <c r="B25" s="796"/>
      <c r="C25" s="796"/>
      <c r="D25" s="796"/>
      <c r="E25" s="796"/>
      <c r="F25" s="796"/>
      <c r="G25" s="796"/>
      <c r="H25" s="797"/>
      <c r="I25" s="26"/>
      <c r="J25" s="26"/>
      <c r="K25" s="26"/>
      <c r="L25" s="26"/>
      <c r="M25" s="26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9" t="s">
        <v>21</v>
      </c>
      <c r="AB25" s="30"/>
      <c r="AC25" s="30"/>
      <c r="AD25" s="30"/>
      <c r="AE25" s="31"/>
      <c r="AF25" s="31"/>
      <c r="AG25" s="30"/>
      <c r="AH25" s="30"/>
      <c r="AI25" s="30"/>
      <c r="AJ25" s="30"/>
      <c r="AK25" s="30"/>
      <c r="AL25" s="30"/>
      <c r="AM25" s="30"/>
      <c r="AN25" s="30"/>
      <c r="AO25" s="31"/>
      <c r="AP25" s="31"/>
      <c r="AQ25" s="31"/>
      <c r="AR25" s="31"/>
      <c r="AS25" s="30"/>
      <c r="AT25" s="30"/>
      <c r="AU25" s="30"/>
      <c r="AV25" s="30"/>
      <c r="AW25" s="31"/>
      <c r="AX25" s="31"/>
      <c r="AY25" s="30"/>
      <c r="AZ25" s="30"/>
      <c r="BA25" s="30"/>
      <c r="BB25" s="30"/>
    </row>
    <row r="26" spans="1:54" s="32" customFormat="1" ht="33.75" x14ac:dyDescent="0.2">
      <c r="A26" s="54" t="s">
        <v>22</v>
      </c>
      <c r="B26" s="55" t="s">
        <v>23</v>
      </c>
      <c r="C26" s="55" t="s">
        <v>24</v>
      </c>
      <c r="D26" s="56"/>
      <c r="E26" s="56"/>
      <c r="F26" s="56"/>
      <c r="G26" s="56">
        <v>2.1</v>
      </c>
      <c r="H26" s="56">
        <f>SUM(D26:G26)</f>
        <v>2.1</v>
      </c>
      <c r="I26" s="26"/>
      <c r="J26" s="26"/>
      <c r="K26" s="26"/>
      <c r="L26" s="26"/>
      <c r="M26" s="26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9"/>
      <c r="AB26" s="30"/>
      <c r="AC26" s="30"/>
      <c r="AD26" s="30"/>
      <c r="AE26" s="31"/>
      <c r="AF26" s="31"/>
      <c r="AG26" s="30"/>
      <c r="AH26" s="30"/>
      <c r="AI26" s="30"/>
      <c r="AJ26" s="30"/>
      <c r="AK26" s="30"/>
      <c r="AL26" s="30"/>
      <c r="AM26" s="30"/>
      <c r="AN26" s="30"/>
      <c r="AO26" s="31"/>
      <c r="AP26" s="31"/>
      <c r="AQ26" s="31"/>
      <c r="AR26" s="31"/>
      <c r="AS26" s="30"/>
      <c r="AT26" s="30"/>
      <c r="AU26" s="30"/>
      <c r="AV26" s="30"/>
      <c r="AW26" s="31"/>
      <c r="AX26" s="31"/>
      <c r="AY26" s="30"/>
      <c r="AZ26" s="30"/>
      <c r="BA26" s="30"/>
      <c r="BB26" s="30"/>
    </row>
    <row r="27" spans="1:54" s="32" customFormat="1" ht="45" x14ac:dyDescent="0.2">
      <c r="A27" s="54" t="s">
        <v>25</v>
      </c>
      <c r="B27" s="55" t="s">
        <v>26</v>
      </c>
      <c r="C27" s="55" t="s">
        <v>27</v>
      </c>
      <c r="D27" s="56"/>
      <c r="E27" s="56"/>
      <c r="F27" s="56"/>
      <c r="G27" s="56">
        <v>136.96</v>
      </c>
      <c r="H27" s="56">
        <f t="shared" ref="H27:H80" si="0">SUM(D27:G27)</f>
        <v>136.96</v>
      </c>
      <c r="I27" s="26"/>
      <c r="J27" s="26"/>
      <c r="K27" s="26"/>
      <c r="L27" s="26"/>
      <c r="M27" s="26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9"/>
      <c r="AB27" s="30"/>
      <c r="AC27" s="30"/>
      <c r="AD27" s="30"/>
      <c r="AE27" s="31"/>
      <c r="AF27" s="31"/>
      <c r="AG27" s="30"/>
      <c r="AH27" s="30"/>
      <c r="AI27" s="30"/>
      <c r="AJ27" s="30"/>
      <c r="AK27" s="30"/>
      <c r="AL27" s="30"/>
      <c r="AM27" s="30"/>
      <c r="AN27" s="30"/>
      <c r="AO27" s="31"/>
      <c r="AP27" s="31"/>
      <c r="AQ27" s="31"/>
      <c r="AR27" s="31"/>
      <c r="AS27" s="30"/>
      <c r="AT27" s="30"/>
      <c r="AU27" s="30"/>
      <c r="AV27" s="30"/>
      <c r="AW27" s="31"/>
      <c r="AX27" s="31"/>
      <c r="AY27" s="30"/>
      <c r="AZ27" s="30"/>
      <c r="BA27" s="30"/>
      <c r="BB27" s="30"/>
    </row>
    <row r="28" spans="1:54" s="32" customFormat="1" ht="14.25" x14ac:dyDescent="0.2">
      <c r="A28" s="33" t="s">
        <v>28</v>
      </c>
      <c r="B28" s="34" t="s">
        <v>29</v>
      </c>
      <c r="C28" s="34" t="s">
        <v>30</v>
      </c>
      <c r="D28" s="35"/>
      <c r="E28" s="35"/>
      <c r="F28" s="35"/>
      <c r="G28" s="35">
        <v>1883.71</v>
      </c>
      <c r="H28" s="35">
        <f t="shared" si="0"/>
        <v>1883.71</v>
      </c>
      <c r="I28" s="26"/>
      <c r="J28" s="26"/>
      <c r="K28" s="26"/>
      <c r="L28" s="26"/>
      <c r="M28" s="26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9"/>
      <c r="AB28" s="30"/>
      <c r="AC28" s="30"/>
      <c r="AD28" s="30"/>
      <c r="AE28" s="31"/>
      <c r="AF28" s="31"/>
      <c r="AG28" s="30"/>
      <c r="AH28" s="30"/>
      <c r="AI28" s="30"/>
      <c r="AJ28" s="30"/>
      <c r="AK28" s="30"/>
      <c r="AL28" s="30"/>
      <c r="AM28" s="30"/>
      <c r="AN28" s="30"/>
      <c r="AO28" s="31"/>
      <c r="AP28" s="31"/>
      <c r="AQ28" s="31"/>
      <c r="AR28" s="31"/>
      <c r="AS28" s="30"/>
      <c r="AT28" s="30"/>
      <c r="AU28" s="30"/>
      <c r="AV28" s="30"/>
      <c r="AW28" s="31"/>
      <c r="AX28" s="31"/>
      <c r="AY28" s="30"/>
      <c r="AZ28" s="30"/>
      <c r="BA28" s="30"/>
      <c r="BB28" s="30"/>
    </row>
    <row r="29" spans="1:54" s="32" customFormat="1" ht="14.25" x14ac:dyDescent="0.2">
      <c r="A29" s="33" t="s">
        <v>31</v>
      </c>
      <c r="B29" s="34" t="s">
        <v>32</v>
      </c>
      <c r="C29" s="34" t="s">
        <v>33</v>
      </c>
      <c r="D29" s="35">
        <v>17225.57</v>
      </c>
      <c r="E29" s="35"/>
      <c r="F29" s="35"/>
      <c r="G29" s="35"/>
      <c r="H29" s="35">
        <f t="shared" si="0"/>
        <v>17225.57</v>
      </c>
      <c r="I29" s="26"/>
      <c r="J29" s="26"/>
      <c r="K29" s="26"/>
      <c r="L29" s="26"/>
      <c r="M29" s="26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9"/>
      <c r="AB29" s="30"/>
      <c r="AC29" s="30"/>
      <c r="AD29" s="30"/>
      <c r="AE29" s="31"/>
      <c r="AF29" s="31"/>
      <c r="AG29" s="30"/>
      <c r="AH29" s="30"/>
      <c r="AI29" s="30"/>
      <c r="AJ29" s="30"/>
      <c r="AK29" s="30"/>
      <c r="AL29" s="30"/>
      <c r="AM29" s="30"/>
      <c r="AN29" s="30"/>
      <c r="AO29" s="31"/>
      <c r="AP29" s="31"/>
      <c r="AQ29" s="31"/>
      <c r="AR29" s="31"/>
      <c r="AS29" s="30"/>
      <c r="AT29" s="30"/>
      <c r="AU29" s="30"/>
      <c r="AV29" s="30"/>
      <c r="AW29" s="31"/>
      <c r="AX29" s="31"/>
      <c r="AY29" s="30"/>
      <c r="AZ29" s="30"/>
      <c r="BA29" s="30"/>
      <c r="BB29" s="30"/>
    </row>
    <row r="30" spans="1:54" s="32" customFormat="1" ht="45" x14ac:dyDescent="0.2">
      <c r="A30" s="33" t="s">
        <v>34</v>
      </c>
      <c r="B30" s="34" t="s">
        <v>35</v>
      </c>
      <c r="C30" s="34" t="s">
        <v>36</v>
      </c>
      <c r="D30" s="35">
        <v>11.62</v>
      </c>
      <c r="E30" s="35"/>
      <c r="F30" s="35"/>
      <c r="G30" s="35"/>
      <c r="H30" s="35">
        <f t="shared" si="0"/>
        <v>11.62</v>
      </c>
      <c r="I30" s="26"/>
      <c r="J30" s="26"/>
      <c r="K30" s="26"/>
      <c r="L30" s="26"/>
      <c r="M30" s="26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9"/>
      <c r="AB30" s="30"/>
      <c r="AC30" s="30"/>
      <c r="AD30" s="30"/>
      <c r="AE30" s="31"/>
      <c r="AF30" s="31"/>
      <c r="AG30" s="30"/>
      <c r="AH30" s="30"/>
      <c r="AI30" s="30"/>
      <c r="AJ30" s="30"/>
      <c r="AK30" s="30"/>
      <c r="AL30" s="30"/>
      <c r="AM30" s="30"/>
      <c r="AN30" s="30"/>
      <c r="AO30" s="31"/>
      <c r="AP30" s="31"/>
      <c r="AQ30" s="31"/>
      <c r="AR30" s="31"/>
      <c r="AS30" s="30"/>
      <c r="AT30" s="30"/>
      <c r="AU30" s="30"/>
      <c r="AV30" s="30"/>
      <c r="AW30" s="31"/>
      <c r="AX30" s="31"/>
      <c r="AY30" s="30"/>
      <c r="AZ30" s="30"/>
      <c r="BA30" s="30"/>
      <c r="BB30" s="30"/>
    </row>
    <row r="31" spans="1:54" s="32" customFormat="1" ht="22.5" x14ac:dyDescent="0.2">
      <c r="A31" s="36"/>
      <c r="B31" s="798" t="s">
        <v>37</v>
      </c>
      <c r="C31" s="799"/>
      <c r="D31" s="37">
        <f>SUM(D26:D30)</f>
        <v>17237.189999999999</v>
      </c>
      <c r="E31" s="37"/>
      <c r="F31" s="38"/>
      <c r="G31" s="37">
        <f>SUM(G26:G30)</f>
        <v>2022.77</v>
      </c>
      <c r="H31" s="38">
        <f t="shared" si="0"/>
        <v>19259.96</v>
      </c>
      <c r="I31" s="26"/>
      <c r="J31" s="26"/>
      <c r="K31" s="26"/>
      <c r="L31" s="26"/>
      <c r="M31" s="26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9"/>
      <c r="AB31" s="39" t="s">
        <v>37</v>
      </c>
      <c r="AC31" s="30"/>
      <c r="AD31" s="30"/>
      <c r="AE31" s="31"/>
      <c r="AF31" s="31"/>
      <c r="AG31" s="30"/>
      <c r="AH31" s="30"/>
      <c r="AI31" s="30"/>
      <c r="AJ31" s="30"/>
      <c r="AK31" s="30"/>
      <c r="AL31" s="30"/>
      <c r="AM31" s="30"/>
      <c r="AN31" s="30"/>
      <c r="AO31" s="31"/>
      <c r="AP31" s="31"/>
      <c r="AQ31" s="31"/>
      <c r="AR31" s="31"/>
      <c r="AS31" s="30"/>
      <c r="AT31" s="30"/>
      <c r="AU31" s="30"/>
      <c r="AV31" s="30"/>
      <c r="AW31" s="31"/>
      <c r="AX31" s="31"/>
      <c r="AY31" s="30"/>
      <c r="AZ31" s="30"/>
      <c r="BA31" s="30"/>
      <c r="BB31" s="30"/>
    </row>
    <row r="32" spans="1:54" s="32" customFormat="1" ht="14.25" x14ac:dyDescent="0.2">
      <c r="A32" s="795" t="s">
        <v>38</v>
      </c>
      <c r="B32" s="796"/>
      <c r="C32" s="796"/>
      <c r="D32" s="796"/>
      <c r="E32" s="796"/>
      <c r="F32" s="796"/>
      <c r="G32" s="796"/>
      <c r="H32" s="797"/>
      <c r="I32" s="26"/>
      <c r="J32" s="26"/>
      <c r="K32" s="26"/>
      <c r="L32" s="26"/>
      <c r="M32" s="26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9" t="s">
        <v>38</v>
      </c>
      <c r="AB32" s="39"/>
      <c r="AC32" s="30"/>
      <c r="AD32" s="30"/>
      <c r="AE32" s="31"/>
      <c r="AF32" s="31"/>
      <c r="AG32" s="30"/>
      <c r="AH32" s="30"/>
      <c r="AI32" s="30"/>
      <c r="AJ32" s="30"/>
      <c r="AK32" s="30"/>
      <c r="AL32" s="30"/>
      <c r="AM32" s="30"/>
      <c r="AN32" s="30"/>
      <c r="AO32" s="31"/>
      <c r="AP32" s="31"/>
      <c r="AQ32" s="31"/>
      <c r="AR32" s="31"/>
      <c r="AS32" s="30"/>
      <c r="AT32" s="30"/>
      <c r="AU32" s="30"/>
      <c r="AV32" s="30"/>
      <c r="AW32" s="31"/>
      <c r="AX32" s="31"/>
      <c r="AY32" s="30"/>
      <c r="AZ32" s="30"/>
      <c r="BA32" s="30"/>
      <c r="BB32" s="30"/>
    </row>
    <row r="33" spans="1:54" s="32" customFormat="1" ht="22.5" x14ac:dyDescent="0.2">
      <c r="A33" s="33" t="s">
        <v>39</v>
      </c>
      <c r="B33" s="34" t="s">
        <v>40</v>
      </c>
      <c r="C33" s="34" t="s">
        <v>41</v>
      </c>
      <c r="D33" s="35">
        <v>2588356.12</v>
      </c>
      <c r="E33" s="35"/>
      <c r="F33" s="35"/>
      <c r="G33" s="35"/>
      <c r="H33" s="35">
        <f t="shared" si="0"/>
        <v>2588356.12</v>
      </c>
      <c r="I33" s="26"/>
      <c r="J33" s="26"/>
      <c r="K33" s="26"/>
      <c r="L33" s="26"/>
      <c r="M33" s="26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9"/>
      <c r="AB33" s="39"/>
      <c r="AC33" s="30"/>
      <c r="AD33" s="30"/>
      <c r="AE33" s="31"/>
      <c r="AF33" s="31"/>
      <c r="AG33" s="30"/>
      <c r="AH33" s="30"/>
      <c r="AI33" s="30"/>
      <c r="AJ33" s="30"/>
      <c r="AK33" s="30"/>
      <c r="AL33" s="30"/>
      <c r="AM33" s="30"/>
      <c r="AN33" s="30"/>
      <c r="AO33" s="31"/>
      <c r="AP33" s="31"/>
      <c r="AQ33" s="31"/>
      <c r="AR33" s="31"/>
      <c r="AS33" s="30"/>
      <c r="AT33" s="30"/>
      <c r="AU33" s="30"/>
      <c r="AV33" s="30"/>
      <c r="AW33" s="31"/>
      <c r="AX33" s="31"/>
      <c r="AY33" s="30"/>
      <c r="AZ33" s="30"/>
      <c r="BA33" s="30"/>
      <c r="BB33" s="30"/>
    </row>
    <row r="34" spans="1:54" s="32" customFormat="1" ht="22.5" x14ac:dyDescent="0.2">
      <c r="A34" s="36"/>
      <c r="B34" s="798" t="s">
        <v>42</v>
      </c>
      <c r="C34" s="799"/>
      <c r="D34" s="37">
        <f>SUM(D33)</f>
        <v>2588356.12</v>
      </c>
      <c r="E34" s="37"/>
      <c r="F34" s="38"/>
      <c r="G34" s="38"/>
      <c r="H34" s="38">
        <f t="shared" si="0"/>
        <v>2588356.12</v>
      </c>
      <c r="I34" s="26"/>
      <c r="J34" s="26"/>
      <c r="K34" s="26"/>
      <c r="L34" s="26"/>
      <c r="M34" s="26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9"/>
      <c r="AB34" s="39" t="s">
        <v>42</v>
      </c>
      <c r="AC34" s="30"/>
      <c r="AD34" s="30"/>
      <c r="AE34" s="31"/>
      <c r="AF34" s="31"/>
      <c r="AG34" s="30"/>
      <c r="AH34" s="30"/>
      <c r="AI34" s="30"/>
      <c r="AJ34" s="30"/>
      <c r="AK34" s="30"/>
      <c r="AL34" s="30"/>
      <c r="AM34" s="30"/>
      <c r="AN34" s="30"/>
      <c r="AO34" s="31"/>
      <c r="AP34" s="31"/>
      <c r="AQ34" s="31"/>
      <c r="AR34" s="31"/>
      <c r="AS34" s="30"/>
      <c r="AT34" s="30"/>
      <c r="AU34" s="30"/>
      <c r="AV34" s="30"/>
      <c r="AW34" s="31"/>
      <c r="AX34" s="31"/>
      <c r="AY34" s="30"/>
      <c r="AZ34" s="30"/>
      <c r="BA34" s="30"/>
      <c r="BB34" s="30"/>
    </row>
    <row r="35" spans="1:54" s="32" customFormat="1" ht="14.25" x14ac:dyDescent="0.2">
      <c r="A35" s="795" t="s">
        <v>43</v>
      </c>
      <c r="B35" s="796"/>
      <c r="C35" s="796"/>
      <c r="D35" s="796"/>
      <c r="E35" s="796"/>
      <c r="F35" s="796"/>
      <c r="G35" s="796"/>
      <c r="H35" s="797"/>
      <c r="I35" s="26"/>
      <c r="J35" s="26"/>
      <c r="K35" s="26"/>
      <c r="L35" s="26"/>
      <c r="M35" s="26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9" t="s">
        <v>43</v>
      </c>
      <c r="AB35" s="39"/>
      <c r="AC35" s="30"/>
      <c r="AD35" s="30"/>
      <c r="AE35" s="31"/>
      <c r="AF35" s="31"/>
      <c r="AG35" s="30"/>
      <c r="AH35" s="30"/>
      <c r="AI35" s="30"/>
      <c r="AJ35" s="30"/>
      <c r="AK35" s="30"/>
      <c r="AL35" s="30"/>
      <c r="AM35" s="30"/>
      <c r="AN35" s="30"/>
      <c r="AO35" s="31"/>
      <c r="AP35" s="31"/>
      <c r="AQ35" s="31"/>
      <c r="AR35" s="31"/>
      <c r="AS35" s="30"/>
      <c r="AT35" s="30"/>
      <c r="AU35" s="30"/>
      <c r="AV35" s="30"/>
      <c r="AW35" s="31"/>
      <c r="AX35" s="31"/>
      <c r="AY35" s="30"/>
      <c r="AZ35" s="30"/>
      <c r="BA35" s="30"/>
      <c r="BB35" s="30"/>
    </row>
    <row r="36" spans="1:54" s="32" customFormat="1" ht="14.25" x14ac:dyDescent="0.2">
      <c r="A36" s="36"/>
      <c r="B36" s="793" t="s">
        <v>44</v>
      </c>
      <c r="C36" s="794"/>
      <c r="D36" s="37">
        <f>D31+D34</f>
        <v>2605593.31</v>
      </c>
      <c r="E36" s="37"/>
      <c r="F36" s="38"/>
      <c r="G36" s="37">
        <f>G31+G34</f>
        <v>2022.77</v>
      </c>
      <c r="H36" s="38">
        <f t="shared" si="0"/>
        <v>2607616.08</v>
      </c>
      <c r="I36" s="26"/>
      <c r="J36" s="26"/>
      <c r="K36" s="26"/>
      <c r="L36" s="26"/>
      <c r="M36" s="26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9"/>
      <c r="AB36" s="39"/>
      <c r="AC36" s="40" t="s">
        <v>44</v>
      </c>
      <c r="AD36" s="30"/>
      <c r="AE36" s="31"/>
      <c r="AF36" s="31"/>
      <c r="AG36" s="30"/>
      <c r="AH36" s="30"/>
      <c r="AI36" s="30"/>
      <c r="AJ36" s="30"/>
      <c r="AK36" s="30"/>
      <c r="AL36" s="30"/>
      <c r="AM36" s="30"/>
      <c r="AN36" s="30"/>
      <c r="AO36" s="31"/>
      <c r="AP36" s="31"/>
      <c r="AQ36" s="31"/>
      <c r="AR36" s="31"/>
      <c r="AS36" s="30"/>
      <c r="AT36" s="30"/>
      <c r="AU36" s="30"/>
      <c r="AV36" s="30"/>
      <c r="AW36" s="31"/>
      <c r="AX36" s="31"/>
      <c r="AY36" s="30"/>
      <c r="AZ36" s="30"/>
      <c r="BA36" s="30"/>
      <c r="BB36" s="30"/>
    </row>
    <row r="37" spans="1:54" s="32" customFormat="1" ht="14.25" x14ac:dyDescent="0.2">
      <c r="A37" s="795" t="s">
        <v>45</v>
      </c>
      <c r="B37" s="796"/>
      <c r="C37" s="796"/>
      <c r="D37" s="796"/>
      <c r="E37" s="796"/>
      <c r="F37" s="796"/>
      <c r="G37" s="796"/>
      <c r="H37" s="797"/>
      <c r="I37" s="26"/>
      <c r="J37" s="26"/>
      <c r="K37" s="26"/>
      <c r="L37" s="26"/>
      <c r="M37" s="26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9" t="s">
        <v>45</v>
      </c>
      <c r="AB37" s="39"/>
      <c r="AC37" s="40"/>
      <c r="AD37" s="30"/>
      <c r="AE37" s="31"/>
      <c r="AF37" s="31"/>
      <c r="AG37" s="30"/>
      <c r="AH37" s="30"/>
      <c r="AI37" s="30"/>
      <c r="AJ37" s="30"/>
      <c r="AK37" s="30"/>
      <c r="AL37" s="30"/>
      <c r="AM37" s="30"/>
      <c r="AN37" s="30"/>
      <c r="AO37" s="31"/>
      <c r="AP37" s="31"/>
      <c r="AQ37" s="31"/>
      <c r="AR37" s="31"/>
      <c r="AS37" s="30"/>
      <c r="AT37" s="30"/>
      <c r="AU37" s="30"/>
      <c r="AV37" s="30"/>
      <c r="AW37" s="31"/>
      <c r="AX37" s="31"/>
      <c r="AY37" s="30"/>
      <c r="AZ37" s="30"/>
      <c r="BA37" s="30"/>
      <c r="BB37" s="30"/>
    </row>
    <row r="38" spans="1:54" s="32" customFormat="1" ht="67.5" x14ac:dyDescent="0.2">
      <c r="A38" s="33" t="s">
        <v>46</v>
      </c>
      <c r="B38" s="34" t="s">
        <v>47</v>
      </c>
      <c r="C38" s="34" t="s">
        <v>48</v>
      </c>
      <c r="D38" s="35">
        <f>D36*3.1%*0.8</f>
        <v>64618.71</v>
      </c>
      <c r="E38" s="35"/>
      <c r="F38" s="35"/>
      <c r="G38" s="35"/>
      <c r="H38" s="35">
        <f t="shared" si="0"/>
        <v>64618.71</v>
      </c>
      <c r="I38" s="26"/>
      <c r="J38" s="26"/>
      <c r="K38" s="26"/>
      <c r="L38" s="26"/>
      <c r="M38" s="26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9"/>
      <c r="AB38" s="39"/>
      <c r="AC38" s="40"/>
      <c r="AD38" s="30"/>
      <c r="AE38" s="31"/>
      <c r="AF38" s="31"/>
      <c r="AG38" s="30"/>
      <c r="AH38" s="30"/>
      <c r="AI38" s="30"/>
      <c r="AJ38" s="30"/>
      <c r="AK38" s="30"/>
      <c r="AL38" s="30"/>
      <c r="AM38" s="30"/>
      <c r="AN38" s="30"/>
      <c r="AO38" s="31"/>
      <c r="AP38" s="31"/>
      <c r="AQ38" s="31"/>
      <c r="AR38" s="31"/>
      <c r="AS38" s="30"/>
      <c r="AT38" s="30"/>
      <c r="AU38" s="30"/>
      <c r="AV38" s="30"/>
      <c r="AW38" s="31"/>
      <c r="AX38" s="31"/>
      <c r="AY38" s="30"/>
      <c r="AZ38" s="30"/>
      <c r="BA38" s="30"/>
      <c r="BB38" s="30"/>
    </row>
    <row r="39" spans="1:54" s="32" customFormat="1" ht="14.25" x14ac:dyDescent="0.2">
      <c r="A39" s="25"/>
      <c r="B39" s="34"/>
      <c r="C39" s="34"/>
      <c r="D39" s="35" t="str">
        <f>CONCATENATE("3,1% от ",D36,"*0,8")</f>
        <v>3,1% от 2605593,31*0,8</v>
      </c>
      <c r="E39" s="35" t="s">
        <v>49</v>
      </c>
      <c r="F39" s="35"/>
      <c r="G39" s="35"/>
      <c r="H39" s="35"/>
      <c r="I39" s="26"/>
      <c r="J39" s="26"/>
      <c r="K39" s="26"/>
      <c r="L39" s="26"/>
      <c r="M39" s="26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9"/>
      <c r="AB39" s="39"/>
      <c r="AC39" s="40"/>
      <c r="AD39" s="30"/>
      <c r="AE39" s="31"/>
      <c r="AF39" s="31"/>
      <c r="AG39" s="30"/>
      <c r="AH39" s="30"/>
      <c r="AI39" s="30"/>
      <c r="AJ39" s="30"/>
      <c r="AK39" s="30"/>
      <c r="AL39" s="30"/>
      <c r="AM39" s="30"/>
      <c r="AN39" s="30"/>
      <c r="AO39" s="31"/>
      <c r="AP39" s="31"/>
      <c r="AQ39" s="31"/>
      <c r="AR39" s="31"/>
      <c r="AS39" s="30"/>
      <c r="AT39" s="30"/>
      <c r="AU39" s="30"/>
      <c r="AV39" s="30"/>
      <c r="AW39" s="31"/>
      <c r="AX39" s="31"/>
      <c r="AY39" s="30"/>
      <c r="AZ39" s="30"/>
      <c r="BA39" s="30"/>
      <c r="BB39" s="30"/>
    </row>
    <row r="40" spans="1:54" s="32" customFormat="1" ht="14.25" x14ac:dyDescent="0.2">
      <c r="A40" s="36"/>
      <c r="B40" s="798" t="s">
        <v>50</v>
      </c>
      <c r="C40" s="799"/>
      <c r="D40" s="37">
        <f>D38</f>
        <v>64618.71</v>
      </c>
      <c r="E40" s="37"/>
      <c r="F40" s="38"/>
      <c r="G40" s="38"/>
      <c r="H40" s="38">
        <f t="shared" si="0"/>
        <v>64618.71</v>
      </c>
      <c r="I40" s="26"/>
      <c r="J40" s="26"/>
      <c r="K40" s="26"/>
      <c r="L40" s="26"/>
      <c r="M40" s="26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9"/>
      <c r="AB40" s="39" t="s">
        <v>50</v>
      </c>
      <c r="AC40" s="40"/>
      <c r="AD40" s="30"/>
      <c r="AE40" s="31"/>
      <c r="AF40" s="31"/>
      <c r="AG40" s="30"/>
      <c r="AH40" s="30"/>
      <c r="AI40" s="30"/>
      <c r="AJ40" s="30"/>
      <c r="AK40" s="30"/>
      <c r="AL40" s="30"/>
      <c r="AM40" s="30"/>
      <c r="AN40" s="30"/>
      <c r="AO40" s="31"/>
      <c r="AP40" s="31"/>
      <c r="AQ40" s="31"/>
      <c r="AR40" s="31"/>
      <c r="AS40" s="30"/>
      <c r="AT40" s="30"/>
      <c r="AU40" s="30"/>
      <c r="AV40" s="30"/>
      <c r="AW40" s="31"/>
      <c r="AX40" s="31"/>
      <c r="AY40" s="30"/>
      <c r="AZ40" s="30"/>
      <c r="BA40" s="30"/>
      <c r="BB40" s="30"/>
    </row>
    <row r="41" spans="1:54" s="32" customFormat="1" ht="14.25" x14ac:dyDescent="0.2">
      <c r="A41" s="36"/>
      <c r="B41" s="793" t="s">
        <v>51</v>
      </c>
      <c r="C41" s="794"/>
      <c r="D41" s="37">
        <f>D36+D40</f>
        <v>2670212.02</v>
      </c>
      <c r="E41" s="37"/>
      <c r="F41" s="38"/>
      <c r="G41" s="37">
        <f>G36+G40</f>
        <v>2022.77</v>
      </c>
      <c r="H41" s="38">
        <f t="shared" si="0"/>
        <v>2672234.79</v>
      </c>
      <c r="I41" s="26"/>
      <c r="J41" s="26"/>
      <c r="K41" s="26"/>
      <c r="L41" s="26"/>
      <c r="M41" s="26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9"/>
      <c r="AB41" s="39"/>
      <c r="AC41" s="40" t="s">
        <v>51</v>
      </c>
      <c r="AD41" s="30"/>
      <c r="AE41" s="31"/>
      <c r="AF41" s="31"/>
      <c r="AG41" s="30"/>
      <c r="AH41" s="30"/>
      <c r="AI41" s="30"/>
      <c r="AJ41" s="30"/>
      <c r="AK41" s="30"/>
      <c r="AL41" s="30"/>
      <c r="AM41" s="30"/>
      <c r="AN41" s="30"/>
      <c r="AO41" s="31"/>
      <c r="AP41" s="31"/>
      <c r="AQ41" s="31"/>
      <c r="AR41" s="31"/>
      <c r="AS41" s="30"/>
      <c r="AT41" s="30"/>
      <c r="AU41" s="30"/>
      <c r="AV41" s="30"/>
      <c r="AW41" s="31"/>
      <c r="AX41" s="31"/>
      <c r="AY41" s="30"/>
      <c r="AZ41" s="30"/>
      <c r="BA41" s="30"/>
      <c r="BB41" s="30"/>
    </row>
    <row r="42" spans="1:54" s="32" customFormat="1" ht="14.25" x14ac:dyDescent="0.2">
      <c r="A42" s="795" t="s">
        <v>52</v>
      </c>
      <c r="B42" s="796"/>
      <c r="C42" s="796"/>
      <c r="D42" s="796"/>
      <c r="E42" s="796"/>
      <c r="F42" s="796"/>
      <c r="G42" s="796"/>
      <c r="H42" s="797"/>
      <c r="I42" s="26"/>
      <c r="J42" s="26"/>
      <c r="K42" s="26"/>
      <c r="L42" s="26"/>
      <c r="M42" s="26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9" t="s">
        <v>52</v>
      </c>
      <c r="AB42" s="39"/>
      <c r="AC42" s="40"/>
      <c r="AD42" s="30"/>
      <c r="AE42" s="31"/>
      <c r="AF42" s="31"/>
      <c r="AG42" s="30"/>
      <c r="AH42" s="30"/>
      <c r="AI42" s="30"/>
      <c r="AJ42" s="30"/>
      <c r="AK42" s="30"/>
      <c r="AL42" s="30"/>
      <c r="AM42" s="30"/>
      <c r="AN42" s="30"/>
      <c r="AO42" s="31"/>
      <c r="AP42" s="31"/>
      <c r="AQ42" s="31"/>
      <c r="AR42" s="31"/>
      <c r="AS42" s="30"/>
      <c r="AT42" s="30"/>
      <c r="AU42" s="30"/>
      <c r="AV42" s="30"/>
      <c r="AW42" s="31"/>
      <c r="AX42" s="31"/>
      <c r="AY42" s="30"/>
      <c r="AZ42" s="30"/>
      <c r="BA42" s="30"/>
      <c r="BB42" s="30"/>
    </row>
    <row r="43" spans="1:54" s="32" customFormat="1" ht="33.75" x14ac:dyDescent="0.2">
      <c r="A43" s="33" t="s">
        <v>53</v>
      </c>
      <c r="B43" s="34" t="s">
        <v>54</v>
      </c>
      <c r="C43" s="34" t="s">
        <v>55</v>
      </c>
      <c r="D43" s="35">
        <f>D41*0.9%</f>
        <v>24031.91</v>
      </c>
      <c r="E43" s="35"/>
      <c r="F43" s="35"/>
      <c r="G43" s="35"/>
      <c r="H43" s="35">
        <f t="shared" si="0"/>
        <v>24031.91</v>
      </c>
      <c r="I43" s="26"/>
      <c r="J43" s="26"/>
      <c r="K43" s="26"/>
      <c r="L43" s="26"/>
      <c r="M43" s="26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9"/>
      <c r="AB43" s="39"/>
      <c r="AC43" s="40"/>
      <c r="AD43" s="30"/>
      <c r="AE43" s="31"/>
      <c r="AF43" s="31"/>
      <c r="AG43" s="30"/>
      <c r="AH43" s="30"/>
      <c r="AI43" s="30"/>
      <c r="AJ43" s="30"/>
      <c r="AK43" s="30"/>
      <c r="AL43" s="30"/>
      <c r="AM43" s="30"/>
      <c r="AN43" s="30"/>
      <c r="AO43" s="31"/>
      <c r="AP43" s="31"/>
      <c r="AQ43" s="31"/>
      <c r="AR43" s="31"/>
      <c r="AS43" s="30"/>
      <c r="AT43" s="30"/>
      <c r="AU43" s="30"/>
      <c r="AV43" s="30"/>
      <c r="AW43" s="31"/>
      <c r="AX43" s="31"/>
      <c r="AY43" s="30"/>
      <c r="AZ43" s="30"/>
      <c r="BA43" s="30"/>
      <c r="BB43" s="30"/>
    </row>
    <row r="44" spans="1:54" s="32" customFormat="1" ht="14.25" x14ac:dyDescent="0.2">
      <c r="A44" s="25"/>
      <c r="B44" s="34"/>
      <c r="C44" s="34"/>
      <c r="D44" s="35" t="str">
        <f>CONCATENATE("0,9% от ",D41)</f>
        <v>0,9% от 2670212,02</v>
      </c>
      <c r="E44" s="35" t="s">
        <v>56</v>
      </c>
      <c r="F44" s="35"/>
      <c r="G44" s="35"/>
      <c r="H44" s="35"/>
      <c r="I44" s="26"/>
      <c r="J44" s="26"/>
      <c r="K44" s="26"/>
      <c r="L44" s="26"/>
      <c r="M44" s="26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9"/>
      <c r="AB44" s="39"/>
      <c r="AC44" s="40"/>
      <c r="AD44" s="30"/>
      <c r="AE44" s="31"/>
      <c r="AF44" s="31"/>
      <c r="AG44" s="30"/>
      <c r="AH44" s="30"/>
      <c r="AI44" s="30"/>
      <c r="AJ44" s="30"/>
      <c r="AK44" s="30"/>
      <c r="AL44" s="30"/>
      <c r="AM44" s="30"/>
      <c r="AN44" s="30"/>
      <c r="AO44" s="31"/>
      <c r="AP44" s="31"/>
      <c r="AQ44" s="31"/>
      <c r="AR44" s="31"/>
      <c r="AS44" s="30"/>
      <c r="AT44" s="30"/>
      <c r="AU44" s="30"/>
      <c r="AV44" s="30"/>
      <c r="AW44" s="31"/>
      <c r="AX44" s="31"/>
      <c r="AY44" s="30"/>
      <c r="AZ44" s="30"/>
      <c r="BA44" s="30"/>
      <c r="BB44" s="30"/>
    </row>
    <row r="45" spans="1:54" s="32" customFormat="1" ht="22.5" x14ac:dyDescent="0.2">
      <c r="A45" s="33" t="s">
        <v>57</v>
      </c>
      <c r="B45" s="34" t="s">
        <v>58</v>
      </c>
      <c r="C45" s="34" t="s">
        <v>59</v>
      </c>
      <c r="D45" s="35"/>
      <c r="E45" s="35"/>
      <c r="F45" s="35"/>
      <c r="G45" s="35">
        <v>3867.75</v>
      </c>
      <c r="H45" s="35">
        <f t="shared" si="0"/>
        <v>3867.75</v>
      </c>
      <c r="I45" s="26"/>
      <c r="J45" s="26"/>
      <c r="K45" s="26"/>
      <c r="L45" s="26"/>
      <c r="M45" s="26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9"/>
      <c r="AB45" s="39"/>
      <c r="AC45" s="40"/>
      <c r="AD45" s="30"/>
      <c r="AE45" s="31"/>
      <c r="AF45" s="31"/>
      <c r="AG45" s="30"/>
      <c r="AH45" s="30"/>
      <c r="AI45" s="30"/>
      <c r="AJ45" s="30"/>
      <c r="AK45" s="30"/>
      <c r="AL45" s="30"/>
      <c r="AM45" s="30"/>
      <c r="AN45" s="30"/>
      <c r="AO45" s="31"/>
      <c r="AP45" s="31"/>
      <c r="AQ45" s="31"/>
      <c r="AR45" s="31"/>
      <c r="AS45" s="30"/>
      <c r="AT45" s="30"/>
      <c r="AU45" s="30"/>
      <c r="AV45" s="30"/>
      <c r="AW45" s="31"/>
      <c r="AX45" s="31"/>
      <c r="AY45" s="30"/>
      <c r="AZ45" s="30"/>
      <c r="BA45" s="30"/>
      <c r="BB45" s="30"/>
    </row>
    <row r="46" spans="1:54" s="32" customFormat="1" ht="56.25" x14ac:dyDescent="0.2">
      <c r="A46" s="33" t="s">
        <v>60</v>
      </c>
      <c r="B46" s="34" t="s">
        <v>61</v>
      </c>
      <c r="C46" s="34" t="s">
        <v>62</v>
      </c>
      <c r="D46" s="35"/>
      <c r="E46" s="35"/>
      <c r="F46" s="35"/>
      <c r="G46" s="35">
        <v>31355.17</v>
      </c>
      <c r="H46" s="35">
        <f t="shared" si="0"/>
        <v>31355.17</v>
      </c>
      <c r="I46" s="26"/>
      <c r="J46" s="26"/>
      <c r="K46" s="26"/>
      <c r="L46" s="26"/>
      <c r="M46" s="26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9"/>
      <c r="AB46" s="39"/>
      <c r="AC46" s="40"/>
      <c r="AD46" s="30"/>
      <c r="AE46" s="31"/>
      <c r="AF46" s="31"/>
      <c r="AG46" s="30"/>
      <c r="AH46" s="30"/>
      <c r="AI46" s="30"/>
      <c r="AJ46" s="30"/>
      <c r="AK46" s="30"/>
      <c r="AL46" s="30"/>
      <c r="AM46" s="30"/>
      <c r="AN46" s="30"/>
      <c r="AO46" s="31"/>
      <c r="AP46" s="31"/>
      <c r="AQ46" s="31"/>
      <c r="AR46" s="31"/>
      <c r="AS46" s="30"/>
      <c r="AT46" s="30"/>
      <c r="AU46" s="30"/>
      <c r="AV46" s="30"/>
      <c r="AW46" s="31"/>
      <c r="AX46" s="31"/>
      <c r="AY46" s="30"/>
      <c r="AZ46" s="30"/>
      <c r="BA46" s="30"/>
      <c r="BB46" s="30"/>
    </row>
    <row r="47" spans="1:54" s="32" customFormat="1" ht="45" x14ac:dyDescent="0.2">
      <c r="A47" s="33" t="s">
        <v>63</v>
      </c>
      <c r="B47" s="34" t="s">
        <v>64</v>
      </c>
      <c r="C47" s="34" t="s">
        <v>65</v>
      </c>
      <c r="D47" s="35"/>
      <c r="E47" s="35"/>
      <c r="F47" s="35"/>
      <c r="G47" s="35">
        <v>86.77</v>
      </c>
      <c r="H47" s="35">
        <f t="shared" si="0"/>
        <v>86.77</v>
      </c>
      <c r="I47" s="26"/>
      <c r="J47" s="26"/>
      <c r="K47" s="26"/>
      <c r="L47" s="26"/>
      <c r="M47" s="26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9"/>
      <c r="AB47" s="39"/>
      <c r="AC47" s="40"/>
      <c r="AD47" s="30"/>
      <c r="AE47" s="31"/>
      <c r="AF47" s="31"/>
      <c r="AG47" s="30"/>
      <c r="AH47" s="30"/>
      <c r="AI47" s="30"/>
      <c r="AJ47" s="30"/>
      <c r="AK47" s="30"/>
      <c r="AL47" s="30"/>
      <c r="AM47" s="30"/>
      <c r="AN47" s="30"/>
      <c r="AO47" s="31"/>
      <c r="AP47" s="31"/>
      <c r="AQ47" s="31"/>
      <c r="AR47" s="31"/>
      <c r="AS47" s="30"/>
      <c r="AT47" s="30"/>
      <c r="AU47" s="30"/>
      <c r="AV47" s="30"/>
      <c r="AW47" s="31"/>
      <c r="AX47" s="31"/>
      <c r="AY47" s="30"/>
      <c r="AZ47" s="30"/>
      <c r="BA47" s="30"/>
      <c r="BB47" s="30"/>
    </row>
    <row r="48" spans="1:54" s="32" customFormat="1" ht="22.5" x14ac:dyDescent="0.2">
      <c r="A48" s="33" t="s">
        <v>66</v>
      </c>
      <c r="B48" s="34" t="s">
        <v>67</v>
      </c>
      <c r="C48" s="34" t="s">
        <v>68</v>
      </c>
      <c r="D48" s="35"/>
      <c r="E48" s="35"/>
      <c r="F48" s="35"/>
      <c r="G48" s="35">
        <v>7.45</v>
      </c>
      <c r="H48" s="35">
        <f t="shared" si="0"/>
        <v>7.45</v>
      </c>
      <c r="I48" s="26"/>
      <c r="J48" s="26"/>
      <c r="K48" s="26"/>
      <c r="L48" s="26"/>
      <c r="M48" s="26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9"/>
      <c r="AB48" s="39"/>
      <c r="AC48" s="40"/>
      <c r="AD48" s="30"/>
      <c r="AE48" s="31"/>
      <c r="AF48" s="31"/>
      <c r="AG48" s="30"/>
      <c r="AH48" s="30"/>
      <c r="AI48" s="30"/>
      <c r="AJ48" s="30"/>
      <c r="AK48" s="30"/>
      <c r="AL48" s="30"/>
      <c r="AM48" s="30"/>
      <c r="AN48" s="30"/>
      <c r="AO48" s="31"/>
      <c r="AP48" s="31"/>
      <c r="AQ48" s="31"/>
      <c r="AR48" s="31"/>
      <c r="AS48" s="30"/>
      <c r="AT48" s="30"/>
      <c r="AU48" s="30"/>
      <c r="AV48" s="30"/>
      <c r="AW48" s="31"/>
      <c r="AX48" s="31"/>
      <c r="AY48" s="30"/>
      <c r="AZ48" s="30"/>
      <c r="BA48" s="30"/>
      <c r="BB48" s="30"/>
    </row>
    <row r="49" spans="1:54" s="32" customFormat="1" ht="33.75" x14ac:dyDescent="0.2">
      <c r="A49" s="33" t="s">
        <v>69</v>
      </c>
      <c r="B49" s="34" t="s">
        <v>70</v>
      </c>
      <c r="C49" s="34" t="s">
        <v>71</v>
      </c>
      <c r="D49" s="35"/>
      <c r="E49" s="35"/>
      <c r="F49" s="35"/>
      <c r="G49" s="35">
        <v>0.5</v>
      </c>
      <c r="H49" s="35">
        <f t="shared" si="0"/>
        <v>0.5</v>
      </c>
      <c r="I49" s="26"/>
      <c r="J49" s="26"/>
      <c r="K49" s="26"/>
      <c r="L49" s="26"/>
      <c r="M49" s="26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9"/>
      <c r="AB49" s="39"/>
      <c r="AC49" s="40"/>
      <c r="AD49" s="30"/>
      <c r="AE49" s="31"/>
      <c r="AF49" s="31"/>
      <c r="AG49" s="30"/>
      <c r="AH49" s="30"/>
      <c r="AI49" s="30"/>
      <c r="AJ49" s="30"/>
      <c r="AK49" s="30"/>
      <c r="AL49" s="30"/>
      <c r="AM49" s="30"/>
      <c r="AN49" s="30"/>
      <c r="AO49" s="31"/>
      <c r="AP49" s="31"/>
      <c r="AQ49" s="31"/>
      <c r="AR49" s="31"/>
      <c r="AS49" s="30"/>
      <c r="AT49" s="30"/>
      <c r="AU49" s="30"/>
      <c r="AV49" s="30"/>
      <c r="AW49" s="31"/>
      <c r="AX49" s="31"/>
      <c r="AY49" s="30"/>
      <c r="AZ49" s="30"/>
      <c r="BA49" s="30"/>
      <c r="BB49" s="30"/>
    </row>
    <row r="50" spans="1:54" s="32" customFormat="1" ht="22.5" x14ac:dyDescent="0.2">
      <c r="A50" s="33" t="s">
        <v>72</v>
      </c>
      <c r="B50" s="34" t="s">
        <v>73</v>
      </c>
      <c r="C50" s="34" t="s">
        <v>74</v>
      </c>
      <c r="D50" s="35"/>
      <c r="E50" s="35"/>
      <c r="F50" s="35"/>
      <c r="G50" s="35">
        <v>22.75</v>
      </c>
      <c r="H50" s="35">
        <f t="shared" si="0"/>
        <v>22.75</v>
      </c>
      <c r="I50" s="26"/>
      <c r="J50" s="26"/>
      <c r="K50" s="26"/>
      <c r="L50" s="26"/>
      <c r="M50" s="26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9"/>
      <c r="AB50" s="39"/>
      <c r="AC50" s="40"/>
      <c r="AD50" s="30"/>
      <c r="AE50" s="31"/>
      <c r="AF50" s="31"/>
      <c r="AG50" s="30"/>
      <c r="AH50" s="30"/>
      <c r="AI50" s="30"/>
      <c r="AJ50" s="30"/>
      <c r="AK50" s="30"/>
      <c r="AL50" s="30"/>
      <c r="AM50" s="30"/>
      <c r="AN50" s="30"/>
      <c r="AO50" s="31"/>
      <c r="AP50" s="31"/>
      <c r="AQ50" s="31"/>
      <c r="AR50" s="31"/>
      <c r="AS50" s="30"/>
      <c r="AT50" s="30"/>
      <c r="AU50" s="30"/>
      <c r="AV50" s="30"/>
      <c r="AW50" s="31"/>
      <c r="AX50" s="31"/>
      <c r="AY50" s="30"/>
      <c r="AZ50" s="30"/>
      <c r="BA50" s="30"/>
      <c r="BB50" s="30"/>
    </row>
    <row r="51" spans="1:54" s="32" customFormat="1" ht="22.5" x14ac:dyDescent="0.2">
      <c r="A51" s="33" t="s">
        <v>75</v>
      </c>
      <c r="B51" s="34" t="s">
        <v>76</v>
      </c>
      <c r="C51" s="34" t="s">
        <v>77</v>
      </c>
      <c r="D51" s="35"/>
      <c r="E51" s="35"/>
      <c r="F51" s="35"/>
      <c r="G51" s="35">
        <v>10.050000000000001</v>
      </c>
      <c r="H51" s="35">
        <f t="shared" si="0"/>
        <v>10.050000000000001</v>
      </c>
      <c r="I51" s="26"/>
      <c r="J51" s="26"/>
      <c r="K51" s="26"/>
      <c r="L51" s="26"/>
      <c r="M51" s="26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9"/>
      <c r="AB51" s="39"/>
      <c r="AC51" s="40"/>
      <c r="AD51" s="30"/>
      <c r="AE51" s="31"/>
      <c r="AF51" s="31"/>
      <c r="AG51" s="30"/>
      <c r="AH51" s="30"/>
      <c r="AI51" s="30"/>
      <c r="AJ51" s="30"/>
      <c r="AK51" s="30"/>
      <c r="AL51" s="30"/>
      <c r="AM51" s="30"/>
      <c r="AN51" s="30"/>
      <c r="AO51" s="31"/>
      <c r="AP51" s="31"/>
      <c r="AQ51" s="31"/>
      <c r="AR51" s="31"/>
      <c r="AS51" s="30"/>
      <c r="AT51" s="30"/>
      <c r="AU51" s="30"/>
      <c r="AV51" s="30"/>
      <c r="AW51" s="31"/>
      <c r="AX51" s="31"/>
      <c r="AY51" s="30"/>
      <c r="AZ51" s="30"/>
      <c r="BA51" s="30"/>
      <c r="BB51" s="30"/>
    </row>
    <row r="52" spans="1:54" s="32" customFormat="1" ht="22.5" x14ac:dyDescent="0.2">
      <c r="A52" s="33" t="s">
        <v>78</v>
      </c>
      <c r="B52" s="34" t="s">
        <v>79</v>
      </c>
      <c r="C52" s="34" t="s">
        <v>80</v>
      </c>
      <c r="D52" s="35"/>
      <c r="E52" s="35"/>
      <c r="F52" s="35"/>
      <c r="G52" s="35">
        <v>81118.080000000002</v>
      </c>
      <c r="H52" s="35">
        <f t="shared" si="0"/>
        <v>81118.080000000002</v>
      </c>
      <c r="I52" s="26"/>
      <c r="J52" s="26"/>
      <c r="K52" s="26"/>
      <c r="L52" s="26"/>
      <c r="M52" s="26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9"/>
      <c r="AB52" s="39"/>
      <c r="AC52" s="40"/>
      <c r="AD52" s="30"/>
      <c r="AE52" s="31"/>
      <c r="AF52" s="31"/>
      <c r="AG52" s="30"/>
      <c r="AH52" s="30"/>
      <c r="AI52" s="30"/>
      <c r="AJ52" s="30"/>
      <c r="AK52" s="30"/>
      <c r="AL52" s="30"/>
      <c r="AM52" s="30"/>
      <c r="AN52" s="30"/>
      <c r="AO52" s="31"/>
      <c r="AP52" s="31"/>
      <c r="AQ52" s="31"/>
      <c r="AR52" s="31"/>
      <c r="AS52" s="30"/>
      <c r="AT52" s="30"/>
      <c r="AU52" s="30"/>
      <c r="AV52" s="30"/>
      <c r="AW52" s="31"/>
      <c r="AX52" s="31"/>
      <c r="AY52" s="30"/>
      <c r="AZ52" s="30"/>
      <c r="BA52" s="30"/>
      <c r="BB52" s="30"/>
    </row>
    <row r="53" spans="1:54" s="32" customFormat="1" ht="22.5" x14ac:dyDescent="0.2">
      <c r="A53" s="54" t="s">
        <v>81</v>
      </c>
      <c r="B53" s="55" t="s">
        <v>82</v>
      </c>
      <c r="C53" s="55" t="s">
        <v>83</v>
      </c>
      <c r="D53" s="56"/>
      <c r="E53" s="56"/>
      <c r="F53" s="56"/>
      <c r="G53" s="56">
        <v>832.3</v>
      </c>
      <c r="H53" s="56">
        <f t="shared" si="0"/>
        <v>832.3</v>
      </c>
      <c r="I53" s="26"/>
      <c r="J53" s="26"/>
      <c r="K53" s="26"/>
      <c r="L53" s="26"/>
      <c r="M53" s="26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9"/>
      <c r="AB53" s="39"/>
      <c r="AC53" s="40"/>
      <c r="AD53" s="30"/>
      <c r="AE53" s="31"/>
      <c r="AF53" s="31"/>
      <c r="AG53" s="30"/>
      <c r="AH53" s="30"/>
      <c r="AI53" s="30"/>
      <c r="AJ53" s="30"/>
      <c r="AK53" s="30"/>
      <c r="AL53" s="30"/>
      <c r="AM53" s="30"/>
      <c r="AN53" s="30"/>
      <c r="AO53" s="31"/>
      <c r="AP53" s="31"/>
      <c r="AQ53" s="31"/>
      <c r="AR53" s="31"/>
      <c r="AS53" s="30"/>
      <c r="AT53" s="30"/>
      <c r="AU53" s="30"/>
      <c r="AV53" s="30"/>
      <c r="AW53" s="31"/>
      <c r="AX53" s="31"/>
      <c r="AY53" s="30"/>
      <c r="AZ53" s="30"/>
      <c r="BA53" s="30"/>
      <c r="BB53" s="30"/>
    </row>
    <row r="54" spans="1:54" s="32" customFormat="1" ht="14.25" x14ac:dyDescent="0.2">
      <c r="A54" s="36"/>
      <c r="B54" s="798" t="s">
        <v>84</v>
      </c>
      <c r="C54" s="799"/>
      <c r="D54" s="37">
        <f>SUM(D43,D45:D53)</f>
        <v>24031.91</v>
      </c>
      <c r="E54" s="37"/>
      <c r="F54" s="38"/>
      <c r="G54" s="37">
        <f>SUM(G43,G45:G53)</f>
        <v>117300.82</v>
      </c>
      <c r="H54" s="38">
        <f t="shared" si="0"/>
        <v>141332.73000000001</v>
      </c>
      <c r="I54" s="26"/>
      <c r="J54" s="26"/>
      <c r="K54" s="26"/>
      <c r="L54" s="26"/>
      <c r="M54" s="26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9"/>
      <c r="AB54" s="39" t="s">
        <v>84</v>
      </c>
      <c r="AC54" s="40"/>
      <c r="AD54" s="30"/>
      <c r="AE54" s="31"/>
      <c r="AF54" s="31"/>
      <c r="AG54" s="30"/>
      <c r="AH54" s="30"/>
      <c r="AI54" s="30"/>
      <c r="AJ54" s="30"/>
      <c r="AK54" s="30"/>
      <c r="AL54" s="30"/>
      <c r="AM54" s="30"/>
      <c r="AN54" s="30"/>
      <c r="AO54" s="31"/>
      <c r="AP54" s="31"/>
      <c r="AQ54" s="31"/>
      <c r="AR54" s="31"/>
      <c r="AS54" s="30"/>
      <c r="AT54" s="30"/>
      <c r="AU54" s="30"/>
      <c r="AV54" s="30"/>
      <c r="AW54" s="31"/>
      <c r="AX54" s="31"/>
      <c r="AY54" s="30"/>
      <c r="AZ54" s="30"/>
      <c r="BA54" s="30"/>
      <c r="BB54" s="30"/>
    </row>
    <row r="55" spans="1:54" s="32" customFormat="1" ht="14.25" x14ac:dyDescent="0.2">
      <c r="A55" s="36"/>
      <c r="B55" s="793" t="s">
        <v>85</v>
      </c>
      <c r="C55" s="794"/>
      <c r="D55" s="37">
        <f>D41+D54</f>
        <v>2694243.93</v>
      </c>
      <c r="E55" s="37"/>
      <c r="F55" s="38"/>
      <c r="G55" s="37">
        <f>G41+G54</f>
        <v>119323.59</v>
      </c>
      <c r="H55" s="38">
        <f t="shared" si="0"/>
        <v>2813567.52</v>
      </c>
      <c r="I55" s="26"/>
      <c r="J55" s="26"/>
      <c r="K55" s="26"/>
      <c r="L55" s="26"/>
      <c r="M55" s="26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9"/>
      <c r="AB55" s="39"/>
      <c r="AC55" s="40" t="s">
        <v>85</v>
      </c>
      <c r="AD55" s="30"/>
      <c r="AE55" s="31"/>
      <c r="AF55" s="31"/>
      <c r="AG55" s="30"/>
      <c r="AH55" s="30"/>
      <c r="AI55" s="30"/>
      <c r="AJ55" s="30"/>
      <c r="AK55" s="30"/>
      <c r="AL55" s="30"/>
      <c r="AM55" s="30"/>
      <c r="AN55" s="30"/>
      <c r="AO55" s="31"/>
      <c r="AP55" s="31"/>
      <c r="AQ55" s="31"/>
      <c r="AR55" s="31"/>
      <c r="AS55" s="30"/>
      <c r="AT55" s="30"/>
      <c r="AU55" s="30"/>
      <c r="AV55" s="30"/>
      <c r="AW55" s="31"/>
      <c r="AX55" s="31"/>
      <c r="AY55" s="30"/>
      <c r="AZ55" s="30"/>
      <c r="BA55" s="30"/>
      <c r="BB55" s="30"/>
    </row>
    <row r="56" spans="1:54" s="32" customFormat="1" ht="14.25" x14ac:dyDescent="0.2">
      <c r="A56" s="795" t="s">
        <v>86</v>
      </c>
      <c r="B56" s="796"/>
      <c r="C56" s="796"/>
      <c r="D56" s="796"/>
      <c r="E56" s="796"/>
      <c r="F56" s="796"/>
      <c r="G56" s="796"/>
      <c r="H56" s="797"/>
      <c r="I56" s="26"/>
      <c r="J56" s="26"/>
      <c r="K56" s="26"/>
      <c r="L56" s="26"/>
      <c r="M56" s="26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9" t="s">
        <v>86</v>
      </c>
      <c r="AB56" s="39"/>
      <c r="AC56" s="40"/>
      <c r="AD56" s="30"/>
      <c r="AE56" s="31"/>
      <c r="AF56" s="31"/>
      <c r="AG56" s="30"/>
      <c r="AH56" s="30"/>
      <c r="AI56" s="30"/>
      <c r="AJ56" s="30"/>
      <c r="AK56" s="30"/>
      <c r="AL56" s="30"/>
      <c r="AM56" s="30"/>
      <c r="AN56" s="30"/>
      <c r="AO56" s="31"/>
      <c r="AP56" s="31"/>
      <c r="AQ56" s="31"/>
      <c r="AR56" s="31"/>
      <c r="AS56" s="30"/>
      <c r="AT56" s="30"/>
      <c r="AU56" s="30"/>
      <c r="AV56" s="30"/>
      <c r="AW56" s="31"/>
      <c r="AX56" s="31"/>
      <c r="AY56" s="30"/>
      <c r="AZ56" s="30"/>
      <c r="BA56" s="30"/>
      <c r="BB56" s="30"/>
    </row>
    <row r="57" spans="1:54" s="32" customFormat="1" ht="14.25" x14ac:dyDescent="0.2">
      <c r="A57" s="54" t="s">
        <v>87</v>
      </c>
      <c r="B57" s="55" t="s">
        <v>88</v>
      </c>
      <c r="C57" s="55" t="s">
        <v>89</v>
      </c>
      <c r="D57" s="56"/>
      <c r="E57" s="56"/>
      <c r="F57" s="56"/>
      <c r="G57" s="56">
        <f>H55*1.36%</f>
        <v>38264.519999999997</v>
      </c>
      <c r="H57" s="56">
        <f t="shared" si="0"/>
        <v>38264.519999999997</v>
      </c>
      <c r="I57" s="26"/>
      <c r="J57" s="26"/>
      <c r="K57" s="26"/>
      <c r="L57" s="26"/>
      <c r="M57" s="26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9"/>
      <c r="AB57" s="39"/>
      <c r="AC57" s="40"/>
      <c r="AD57" s="30"/>
      <c r="AE57" s="31"/>
      <c r="AF57" s="31"/>
      <c r="AG57" s="30"/>
      <c r="AH57" s="30"/>
      <c r="AI57" s="30"/>
      <c r="AJ57" s="30"/>
      <c r="AK57" s="30"/>
      <c r="AL57" s="30"/>
      <c r="AM57" s="30"/>
      <c r="AN57" s="30"/>
      <c r="AO57" s="31"/>
      <c r="AP57" s="31"/>
      <c r="AQ57" s="31"/>
      <c r="AR57" s="31"/>
      <c r="AS57" s="30"/>
      <c r="AT57" s="30"/>
      <c r="AU57" s="30"/>
      <c r="AV57" s="30"/>
      <c r="AW57" s="31"/>
      <c r="AX57" s="31"/>
      <c r="AY57" s="30"/>
      <c r="AZ57" s="30"/>
      <c r="BA57" s="30"/>
      <c r="BB57" s="30"/>
    </row>
    <row r="58" spans="1:54" s="32" customFormat="1" ht="14.25" x14ac:dyDescent="0.2">
      <c r="A58" s="25"/>
      <c r="B58" s="34"/>
      <c r="C58" s="34"/>
      <c r="D58" s="35"/>
      <c r="E58" s="35"/>
      <c r="F58" s="35"/>
      <c r="G58" s="35" t="str">
        <f>CONCATENATE("1,36% от (",H55,")")</f>
        <v>1,36% от (2813567,52)</v>
      </c>
      <c r="H58" s="35"/>
      <c r="I58" s="26"/>
      <c r="J58" s="26"/>
      <c r="K58" s="26"/>
      <c r="L58" s="26"/>
      <c r="M58" s="26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9"/>
      <c r="AB58" s="39"/>
      <c r="AC58" s="40"/>
      <c r="AD58" s="30"/>
      <c r="AE58" s="31"/>
      <c r="AF58" s="31"/>
      <c r="AG58" s="30"/>
      <c r="AH58" s="30"/>
      <c r="AI58" s="30"/>
      <c r="AJ58" s="30"/>
      <c r="AK58" s="30"/>
      <c r="AL58" s="30"/>
      <c r="AM58" s="30"/>
      <c r="AN58" s="30"/>
      <c r="AO58" s="31"/>
      <c r="AP58" s="31"/>
      <c r="AQ58" s="31"/>
      <c r="AR58" s="31"/>
      <c r="AS58" s="30"/>
      <c r="AT58" s="30"/>
      <c r="AU58" s="30"/>
      <c r="AV58" s="30"/>
      <c r="AW58" s="31"/>
      <c r="AX58" s="31"/>
      <c r="AY58" s="30"/>
      <c r="AZ58" s="30"/>
      <c r="BA58" s="30"/>
      <c r="BB58" s="30"/>
    </row>
    <row r="59" spans="1:54" s="32" customFormat="1" ht="22.5" x14ac:dyDescent="0.2">
      <c r="A59" s="36"/>
      <c r="B59" s="798" t="s">
        <v>90</v>
      </c>
      <c r="C59" s="799"/>
      <c r="D59" s="37"/>
      <c r="E59" s="37"/>
      <c r="F59" s="38"/>
      <c r="G59" s="38">
        <f>G57</f>
        <v>38264.519999999997</v>
      </c>
      <c r="H59" s="38">
        <f t="shared" si="0"/>
        <v>38264.519999999997</v>
      </c>
      <c r="I59" s="26"/>
      <c r="J59" s="26"/>
      <c r="K59" s="26"/>
      <c r="L59" s="26"/>
      <c r="M59" s="26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9"/>
      <c r="AB59" s="39" t="s">
        <v>90</v>
      </c>
      <c r="AC59" s="40"/>
      <c r="AD59" s="30"/>
      <c r="AE59" s="31"/>
      <c r="AF59" s="31"/>
      <c r="AG59" s="30"/>
      <c r="AH59" s="30"/>
      <c r="AI59" s="30"/>
      <c r="AJ59" s="30"/>
      <c r="AK59" s="30"/>
      <c r="AL59" s="30"/>
      <c r="AM59" s="30"/>
      <c r="AN59" s="30"/>
      <c r="AO59" s="31"/>
      <c r="AP59" s="31"/>
      <c r="AQ59" s="31"/>
      <c r="AR59" s="31"/>
      <c r="AS59" s="30"/>
      <c r="AT59" s="30"/>
      <c r="AU59" s="30"/>
      <c r="AV59" s="30"/>
      <c r="AW59" s="31"/>
      <c r="AX59" s="31"/>
      <c r="AY59" s="30"/>
      <c r="AZ59" s="30"/>
      <c r="BA59" s="30"/>
      <c r="BB59" s="30"/>
    </row>
    <row r="60" spans="1:54" s="32" customFormat="1" ht="48" x14ac:dyDescent="0.2">
      <c r="A60" s="795" t="s">
        <v>91</v>
      </c>
      <c r="B60" s="796"/>
      <c r="C60" s="796"/>
      <c r="D60" s="796"/>
      <c r="E60" s="796"/>
      <c r="F60" s="796"/>
      <c r="G60" s="796"/>
      <c r="H60" s="797"/>
      <c r="I60" s="26"/>
      <c r="J60" s="26"/>
      <c r="K60" s="26"/>
      <c r="L60" s="26"/>
      <c r="M60" s="26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9" t="s">
        <v>91</v>
      </c>
      <c r="AB60" s="39"/>
      <c r="AC60" s="40"/>
      <c r="AD60" s="30"/>
      <c r="AE60" s="31"/>
      <c r="AF60" s="31"/>
      <c r="AG60" s="30"/>
      <c r="AH60" s="30"/>
      <c r="AI60" s="30"/>
      <c r="AJ60" s="30"/>
      <c r="AK60" s="30"/>
      <c r="AL60" s="30"/>
      <c r="AM60" s="30"/>
      <c r="AN60" s="30"/>
      <c r="AO60" s="31"/>
      <c r="AP60" s="31"/>
      <c r="AQ60" s="31"/>
      <c r="AR60" s="31"/>
      <c r="AS60" s="30"/>
      <c r="AT60" s="30"/>
      <c r="AU60" s="30"/>
      <c r="AV60" s="30"/>
      <c r="AW60" s="31"/>
      <c r="AX60" s="31"/>
      <c r="AY60" s="30"/>
      <c r="AZ60" s="30"/>
      <c r="BA60" s="30"/>
      <c r="BB60" s="30"/>
    </row>
    <row r="61" spans="1:54" s="32" customFormat="1" ht="14.25" x14ac:dyDescent="0.2">
      <c r="A61" s="54" t="s">
        <v>92</v>
      </c>
      <c r="B61" s="55" t="s">
        <v>93</v>
      </c>
      <c r="C61" s="55" t="s">
        <v>94</v>
      </c>
      <c r="D61" s="56"/>
      <c r="E61" s="56"/>
      <c r="F61" s="56"/>
      <c r="G61" s="56">
        <v>80258.509999999995</v>
      </c>
      <c r="H61" s="56">
        <f t="shared" si="0"/>
        <v>80258.509999999995</v>
      </c>
      <c r="I61" s="26"/>
      <c r="J61" s="26"/>
      <c r="K61" s="26"/>
      <c r="L61" s="26"/>
      <c r="M61" s="26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9"/>
      <c r="AB61" s="39"/>
      <c r="AC61" s="40"/>
      <c r="AD61" s="30"/>
      <c r="AE61" s="31"/>
      <c r="AF61" s="31"/>
      <c r="AG61" s="30"/>
      <c r="AH61" s="30"/>
      <c r="AI61" s="30"/>
      <c r="AJ61" s="30"/>
      <c r="AK61" s="30"/>
      <c r="AL61" s="30"/>
      <c r="AM61" s="30"/>
      <c r="AN61" s="30"/>
      <c r="AO61" s="31"/>
      <c r="AP61" s="31"/>
      <c r="AQ61" s="31"/>
      <c r="AR61" s="31"/>
      <c r="AS61" s="30"/>
      <c r="AT61" s="30"/>
      <c r="AU61" s="30"/>
      <c r="AV61" s="30"/>
      <c r="AW61" s="31"/>
      <c r="AX61" s="31"/>
      <c r="AY61" s="30"/>
      <c r="AZ61" s="30"/>
      <c r="BA61" s="30"/>
      <c r="BB61" s="30"/>
    </row>
    <row r="62" spans="1:54" s="32" customFormat="1" ht="14.25" x14ac:dyDescent="0.2">
      <c r="A62" s="33" t="s">
        <v>95</v>
      </c>
      <c r="B62" s="34" t="s">
        <v>93</v>
      </c>
      <c r="C62" s="34" t="s">
        <v>96</v>
      </c>
      <c r="D62" s="35"/>
      <c r="E62" s="35"/>
      <c r="F62" s="35"/>
      <c r="G62" s="35">
        <v>126826.66</v>
      </c>
      <c r="H62" s="35">
        <f t="shared" si="0"/>
        <v>126826.66</v>
      </c>
      <c r="I62" s="26"/>
      <c r="J62" s="26"/>
      <c r="K62" s="26"/>
      <c r="L62" s="26"/>
      <c r="M62" s="26"/>
      <c r="N62" s="27"/>
      <c r="O62" s="27"/>
      <c r="P62" s="27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9"/>
      <c r="AB62" s="39"/>
      <c r="AC62" s="40"/>
      <c r="AD62" s="30"/>
      <c r="AE62" s="31"/>
      <c r="AF62" s="31"/>
      <c r="AG62" s="30"/>
      <c r="AH62" s="30"/>
      <c r="AI62" s="30"/>
      <c r="AJ62" s="30"/>
      <c r="AK62" s="30"/>
      <c r="AL62" s="30"/>
      <c r="AM62" s="30"/>
      <c r="AN62" s="30"/>
      <c r="AO62" s="31"/>
      <c r="AP62" s="31"/>
      <c r="AQ62" s="31"/>
      <c r="AR62" s="31"/>
      <c r="AS62" s="30"/>
      <c r="AT62" s="30"/>
      <c r="AU62" s="30"/>
      <c r="AV62" s="30"/>
      <c r="AW62" s="31"/>
      <c r="AX62" s="31"/>
      <c r="AY62" s="30"/>
      <c r="AZ62" s="30"/>
      <c r="BA62" s="30"/>
      <c r="BB62" s="30"/>
    </row>
    <row r="63" spans="1:54" s="32" customFormat="1" ht="14.25" x14ac:dyDescent="0.2">
      <c r="A63" s="54" t="s">
        <v>97</v>
      </c>
      <c r="B63" s="55" t="s">
        <v>93</v>
      </c>
      <c r="C63" s="55" t="s">
        <v>98</v>
      </c>
      <c r="D63" s="56"/>
      <c r="E63" s="56"/>
      <c r="F63" s="56"/>
      <c r="G63" s="56">
        <v>65887.899999999994</v>
      </c>
      <c r="H63" s="56">
        <f t="shared" si="0"/>
        <v>65887.899999999994</v>
      </c>
      <c r="I63" s="26"/>
      <c r="J63" s="26"/>
      <c r="K63" s="26"/>
      <c r="L63" s="26"/>
      <c r="M63" s="26"/>
      <c r="N63" s="27"/>
      <c r="O63" s="27"/>
      <c r="P63" s="27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9"/>
      <c r="AB63" s="39"/>
      <c r="AC63" s="40"/>
      <c r="AD63" s="30"/>
      <c r="AE63" s="31"/>
      <c r="AF63" s="31"/>
      <c r="AG63" s="30"/>
      <c r="AH63" s="30"/>
      <c r="AI63" s="30"/>
      <c r="AJ63" s="30"/>
      <c r="AK63" s="30"/>
      <c r="AL63" s="30"/>
      <c r="AM63" s="30"/>
      <c r="AN63" s="30"/>
      <c r="AO63" s="31"/>
      <c r="AP63" s="31"/>
      <c r="AQ63" s="31"/>
      <c r="AR63" s="31"/>
      <c r="AS63" s="30"/>
      <c r="AT63" s="30"/>
      <c r="AU63" s="30"/>
      <c r="AV63" s="30"/>
      <c r="AW63" s="31"/>
      <c r="AX63" s="31"/>
      <c r="AY63" s="30"/>
      <c r="AZ63" s="30"/>
      <c r="BA63" s="30"/>
      <c r="BB63" s="30"/>
    </row>
    <row r="64" spans="1:54" s="32" customFormat="1" ht="33.75" x14ac:dyDescent="0.2">
      <c r="A64" s="54" t="s">
        <v>99</v>
      </c>
      <c r="B64" s="55" t="s">
        <v>100</v>
      </c>
      <c r="C64" s="55" t="s">
        <v>101</v>
      </c>
      <c r="D64" s="56"/>
      <c r="E64" s="56"/>
      <c r="F64" s="56"/>
      <c r="G64" s="56">
        <v>7377.45</v>
      </c>
      <c r="H64" s="56">
        <f t="shared" si="0"/>
        <v>7377.45</v>
      </c>
      <c r="I64" s="26"/>
      <c r="J64" s="26"/>
      <c r="K64" s="26"/>
      <c r="L64" s="26"/>
      <c r="M64" s="26"/>
      <c r="N64" s="27"/>
      <c r="O64" s="27"/>
      <c r="P64" s="27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9"/>
      <c r="AB64" s="39"/>
      <c r="AC64" s="40"/>
      <c r="AD64" s="30"/>
      <c r="AE64" s="31"/>
      <c r="AF64" s="31"/>
      <c r="AG64" s="30"/>
      <c r="AH64" s="30"/>
      <c r="AI64" s="30"/>
      <c r="AJ64" s="30"/>
      <c r="AK64" s="30"/>
      <c r="AL64" s="30"/>
      <c r="AM64" s="30"/>
      <c r="AN64" s="30"/>
      <c r="AO64" s="31"/>
      <c r="AP64" s="31"/>
      <c r="AQ64" s="31"/>
      <c r="AR64" s="31"/>
      <c r="AS64" s="30"/>
      <c r="AT64" s="30"/>
      <c r="AU64" s="30"/>
      <c r="AV64" s="30"/>
      <c r="AW64" s="31"/>
      <c r="AX64" s="31"/>
      <c r="AY64" s="30"/>
      <c r="AZ64" s="30"/>
      <c r="BA64" s="30"/>
      <c r="BB64" s="30"/>
    </row>
    <row r="65" spans="1:54" s="32" customFormat="1" ht="22.5" x14ac:dyDescent="0.2">
      <c r="A65" s="54" t="s">
        <v>102</v>
      </c>
      <c r="B65" s="55" t="s">
        <v>103</v>
      </c>
      <c r="C65" s="55" t="s">
        <v>104</v>
      </c>
      <c r="D65" s="56"/>
      <c r="E65" s="56"/>
      <c r="F65" s="56"/>
      <c r="G65" s="56">
        <v>2213.2399999999998</v>
      </c>
      <c r="H65" s="56">
        <f t="shared" si="0"/>
        <v>2213.2399999999998</v>
      </c>
      <c r="I65" s="26"/>
      <c r="J65" s="26"/>
      <c r="K65" s="26"/>
      <c r="L65" s="26"/>
      <c r="M65" s="26"/>
      <c r="N65" s="27"/>
      <c r="O65" s="27"/>
      <c r="P65" s="27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9"/>
      <c r="AB65" s="39"/>
      <c r="AC65" s="40"/>
      <c r="AD65" s="30"/>
      <c r="AE65" s="31"/>
      <c r="AF65" s="31"/>
      <c r="AG65" s="30"/>
      <c r="AH65" s="30"/>
      <c r="AI65" s="30"/>
      <c r="AJ65" s="30"/>
      <c r="AK65" s="30"/>
      <c r="AL65" s="30"/>
      <c r="AM65" s="30"/>
      <c r="AN65" s="30"/>
      <c r="AO65" s="31"/>
      <c r="AP65" s="31"/>
      <c r="AQ65" s="31"/>
      <c r="AR65" s="31"/>
      <c r="AS65" s="30"/>
      <c r="AT65" s="30"/>
      <c r="AU65" s="30"/>
      <c r="AV65" s="30"/>
      <c r="AW65" s="31"/>
      <c r="AX65" s="31"/>
      <c r="AY65" s="30"/>
      <c r="AZ65" s="30"/>
      <c r="BA65" s="30"/>
      <c r="BB65" s="30"/>
    </row>
    <row r="66" spans="1:54" s="32" customFormat="1" ht="22.5" x14ac:dyDescent="0.2">
      <c r="A66" s="54" t="s">
        <v>105</v>
      </c>
      <c r="B66" s="55" t="s">
        <v>106</v>
      </c>
      <c r="C66" s="55" t="s">
        <v>107</v>
      </c>
      <c r="D66" s="56"/>
      <c r="E66" s="56"/>
      <c r="F66" s="56"/>
      <c r="G66" s="56">
        <f>H55*0.2%</f>
        <v>5627.14</v>
      </c>
      <c r="H66" s="56">
        <f t="shared" si="0"/>
        <v>5627.14</v>
      </c>
      <c r="I66" s="26"/>
      <c r="J66" s="26"/>
      <c r="K66" s="26"/>
      <c r="L66" s="26"/>
      <c r="M66" s="26"/>
      <c r="N66" s="27"/>
      <c r="O66" s="27"/>
      <c r="P66" s="27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9"/>
      <c r="AB66" s="39"/>
      <c r="AC66" s="40"/>
      <c r="AD66" s="30"/>
      <c r="AE66" s="31"/>
      <c r="AF66" s="31"/>
      <c r="AG66" s="30"/>
      <c r="AH66" s="30"/>
      <c r="AI66" s="30"/>
      <c r="AJ66" s="30"/>
      <c r="AK66" s="30"/>
      <c r="AL66" s="30"/>
      <c r="AM66" s="30"/>
      <c r="AN66" s="30"/>
      <c r="AO66" s="31"/>
      <c r="AP66" s="31"/>
      <c r="AQ66" s="31"/>
      <c r="AR66" s="31"/>
      <c r="AS66" s="30"/>
      <c r="AT66" s="30"/>
      <c r="AU66" s="30"/>
      <c r="AV66" s="30"/>
      <c r="AW66" s="31"/>
      <c r="AX66" s="31"/>
      <c r="AY66" s="30"/>
      <c r="AZ66" s="30"/>
      <c r="BA66" s="30"/>
      <c r="BB66" s="30"/>
    </row>
    <row r="67" spans="1:54" s="32" customFormat="1" ht="14.25" x14ac:dyDescent="0.2">
      <c r="A67" s="25"/>
      <c r="B67" s="34"/>
      <c r="C67" s="34"/>
      <c r="D67" s="35"/>
      <c r="E67" s="35"/>
      <c r="F67" s="35"/>
      <c r="G67" s="35" t="str">
        <f>CONCATENATE("0,2% от ",H55)</f>
        <v>0,2% от 2813567,52</v>
      </c>
      <c r="H67" s="35"/>
      <c r="I67" s="26"/>
      <c r="J67" s="26"/>
      <c r="K67" s="26"/>
      <c r="L67" s="26"/>
      <c r="M67" s="26"/>
      <c r="N67" s="27"/>
      <c r="O67" s="27"/>
      <c r="P67" s="2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9"/>
      <c r="AB67" s="39"/>
      <c r="AC67" s="40"/>
      <c r="AD67" s="30"/>
      <c r="AE67" s="31"/>
      <c r="AF67" s="31"/>
      <c r="AG67" s="30"/>
      <c r="AH67" s="30"/>
      <c r="AI67" s="30"/>
      <c r="AJ67" s="30"/>
      <c r="AK67" s="30"/>
      <c r="AL67" s="30"/>
      <c r="AM67" s="30"/>
      <c r="AN67" s="30"/>
      <c r="AO67" s="31"/>
      <c r="AP67" s="31"/>
      <c r="AQ67" s="31"/>
      <c r="AR67" s="31"/>
      <c r="AS67" s="30"/>
      <c r="AT67" s="30"/>
      <c r="AU67" s="30"/>
      <c r="AV67" s="30"/>
      <c r="AW67" s="31"/>
      <c r="AX67" s="31"/>
      <c r="AY67" s="30"/>
      <c r="AZ67" s="30"/>
      <c r="BA67" s="30"/>
      <c r="BB67" s="30"/>
    </row>
    <row r="68" spans="1:54" s="32" customFormat="1" ht="22.5" x14ac:dyDescent="0.2">
      <c r="A68" s="54" t="s">
        <v>108</v>
      </c>
      <c r="B68" s="55" t="s">
        <v>109</v>
      </c>
      <c r="C68" s="55" t="s">
        <v>110</v>
      </c>
      <c r="D68" s="56"/>
      <c r="E68" s="56"/>
      <c r="F68" s="56"/>
      <c r="G68" s="56">
        <v>266.62</v>
      </c>
      <c r="H68" s="56">
        <f t="shared" si="0"/>
        <v>266.62</v>
      </c>
      <c r="I68" s="26"/>
      <c r="J68" s="26"/>
      <c r="K68" s="26"/>
      <c r="L68" s="26"/>
      <c r="M68" s="26"/>
      <c r="N68" s="27"/>
      <c r="O68" s="27"/>
      <c r="P68" s="27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9"/>
      <c r="AB68" s="39"/>
      <c r="AC68" s="40"/>
      <c r="AD68" s="30"/>
      <c r="AE68" s="31"/>
      <c r="AF68" s="31"/>
      <c r="AG68" s="30"/>
      <c r="AH68" s="30"/>
      <c r="AI68" s="30"/>
      <c r="AJ68" s="30"/>
      <c r="AK68" s="30"/>
      <c r="AL68" s="30"/>
      <c r="AM68" s="30"/>
      <c r="AN68" s="30"/>
      <c r="AO68" s="31"/>
      <c r="AP68" s="31"/>
      <c r="AQ68" s="31"/>
      <c r="AR68" s="31"/>
      <c r="AS68" s="30"/>
      <c r="AT68" s="30"/>
      <c r="AU68" s="30"/>
      <c r="AV68" s="30"/>
      <c r="AW68" s="31"/>
      <c r="AX68" s="31"/>
      <c r="AY68" s="30"/>
      <c r="AZ68" s="30"/>
      <c r="BA68" s="30"/>
      <c r="BB68" s="30"/>
    </row>
    <row r="69" spans="1:54" s="32" customFormat="1" ht="112.5" x14ac:dyDescent="0.2">
      <c r="A69" s="36"/>
      <c r="B69" s="798" t="s">
        <v>111</v>
      </c>
      <c r="C69" s="799"/>
      <c r="D69" s="37"/>
      <c r="E69" s="37"/>
      <c r="F69" s="38"/>
      <c r="G69" s="38">
        <f>SUM(G61:G66,G68)</f>
        <v>288457.52</v>
      </c>
      <c r="H69" s="38">
        <f t="shared" si="0"/>
        <v>288457.52</v>
      </c>
      <c r="I69" s="26"/>
      <c r="J69" s="26"/>
      <c r="K69" s="26"/>
      <c r="L69" s="26"/>
      <c r="M69" s="26"/>
      <c r="N69" s="27"/>
      <c r="O69" s="27"/>
      <c r="P69" s="27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9"/>
      <c r="AB69" s="39" t="s">
        <v>111</v>
      </c>
      <c r="AC69" s="40"/>
      <c r="AD69" s="30"/>
      <c r="AE69" s="31"/>
      <c r="AF69" s="31"/>
      <c r="AG69" s="30"/>
      <c r="AH69" s="30"/>
      <c r="AI69" s="30"/>
      <c r="AJ69" s="30"/>
      <c r="AK69" s="30"/>
      <c r="AL69" s="30"/>
      <c r="AM69" s="30"/>
      <c r="AN69" s="30"/>
      <c r="AO69" s="31"/>
      <c r="AP69" s="31"/>
      <c r="AQ69" s="31"/>
      <c r="AR69" s="31"/>
      <c r="AS69" s="30"/>
      <c r="AT69" s="30"/>
      <c r="AU69" s="30"/>
      <c r="AV69" s="30"/>
      <c r="AW69" s="31"/>
      <c r="AX69" s="31"/>
      <c r="AY69" s="30"/>
      <c r="AZ69" s="30"/>
      <c r="BA69" s="30"/>
      <c r="BB69" s="30"/>
    </row>
    <row r="70" spans="1:54" s="32" customFormat="1" ht="14.25" x14ac:dyDescent="0.2">
      <c r="A70" s="36"/>
      <c r="B70" s="793" t="s">
        <v>112</v>
      </c>
      <c r="C70" s="794"/>
      <c r="D70" s="37">
        <f>D55+D59+D69</f>
        <v>2694243.93</v>
      </c>
      <c r="E70" s="37"/>
      <c r="F70" s="38"/>
      <c r="G70" s="37">
        <f>G55+G59+G69</f>
        <v>446045.63</v>
      </c>
      <c r="H70" s="38">
        <f t="shared" si="0"/>
        <v>3140289.56</v>
      </c>
      <c r="I70" s="26"/>
      <c r="J70" s="26"/>
      <c r="K70" s="26"/>
      <c r="L70" s="26"/>
      <c r="M70" s="26"/>
      <c r="N70" s="27"/>
      <c r="O70" s="27"/>
      <c r="P70" s="27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9"/>
      <c r="AB70" s="39"/>
      <c r="AC70" s="40" t="s">
        <v>112</v>
      </c>
      <c r="AD70" s="30"/>
      <c r="AE70" s="31"/>
      <c r="AF70" s="31"/>
      <c r="AG70" s="30"/>
      <c r="AH70" s="30"/>
      <c r="AI70" s="30"/>
      <c r="AJ70" s="30"/>
      <c r="AK70" s="30"/>
      <c r="AL70" s="30"/>
      <c r="AM70" s="30"/>
      <c r="AN70" s="30"/>
      <c r="AO70" s="31"/>
      <c r="AP70" s="31"/>
      <c r="AQ70" s="31"/>
      <c r="AR70" s="31"/>
      <c r="AS70" s="30"/>
      <c r="AT70" s="30"/>
      <c r="AU70" s="30"/>
      <c r="AV70" s="30"/>
      <c r="AW70" s="31"/>
      <c r="AX70" s="31"/>
      <c r="AY70" s="30"/>
      <c r="AZ70" s="30"/>
      <c r="BA70" s="30"/>
      <c r="BB70" s="30"/>
    </row>
    <row r="71" spans="1:54" s="32" customFormat="1" ht="14.25" x14ac:dyDescent="0.2">
      <c r="A71" s="795" t="s">
        <v>113</v>
      </c>
      <c r="B71" s="796"/>
      <c r="C71" s="796"/>
      <c r="D71" s="796"/>
      <c r="E71" s="796"/>
      <c r="F71" s="796"/>
      <c r="G71" s="796"/>
      <c r="H71" s="797"/>
      <c r="I71" s="26"/>
      <c r="J71" s="26"/>
      <c r="K71" s="26"/>
      <c r="L71" s="26"/>
      <c r="M71" s="26"/>
      <c r="N71" s="27"/>
      <c r="O71" s="27"/>
      <c r="P71" s="27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9" t="s">
        <v>113</v>
      </c>
      <c r="AB71" s="39"/>
      <c r="AC71" s="40"/>
      <c r="AD71" s="30"/>
      <c r="AE71" s="31"/>
      <c r="AF71" s="31"/>
      <c r="AG71" s="30"/>
      <c r="AH71" s="30"/>
      <c r="AI71" s="30"/>
      <c r="AJ71" s="30"/>
      <c r="AK71" s="30"/>
      <c r="AL71" s="30"/>
      <c r="AM71" s="30"/>
      <c r="AN71" s="30"/>
      <c r="AO71" s="31"/>
      <c r="AP71" s="31"/>
      <c r="AQ71" s="31"/>
      <c r="AR71" s="31"/>
      <c r="AS71" s="30"/>
      <c r="AT71" s="30"/>
      <c r="AU71" s="30"/>
      <c r="AV71" s="30"/>
      <c r="AW71" s="31"/>
      <c r="AX71" s="31"/>
      <c r="AY71" s="30"/>
      <c r="AZ71" s="30"/>
      <c r="BA71" s="30"/>
      <c r="BB71" s="30"/>
    </row>
    <row r="72" spans="1:54" s="32" customFormat="1" ht="33.75" x14ac:dyDescent="0.2">
      <c r="A72" s="33" t="s">
        <v>114</v>
      </c>
      <c r="B72" s="34" t="s">
        <v>115</v>
      </c>
      <c r="C72" s="34" t="s">
        <v>116</v>
      </c>
      <c r="D72" s="35">
        <f>D70*2%</f>
        <v>53884.88</v>
      </c>
      <c r="E72" s="35"/>
      <c r="F72" s="35"/>
      <c r="G72" s="35">
        <f>G70*2%</f>
        <v>8920.91</v>
      </c>
      <c r="H72" s="35">
        <f t="shared" si="0"/>
        <v>62805.79</v>
      </c>
      <c r="I72" s="26"/>
      <c r="J72" s="26"/>
      <c r="K72" s="26"/>
      <c r="L72" s="26"/>
      <c r="M72" s="26"/>
      <c r="N72" s="27"/>
      <c r="O72" s="27"/>
      <c r="P72" s="27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9"/>
      <c r="AB72" s="39"/>
      <c r="AC72" s="40"/>
      <c r="AD72" s="30"/>
      <c r="AE72" s="31"/>
      <c r="AF72" s="31"/>
      <c r="AG72" s="30"/>
      <c r="AH72" s="30"/>
      <c r="AI72" s="30"/>
      <c r="AJ72" s="30"/>
      <c r="AK72" s="30"/>
      <c r="AL72" s="30"/>
      <c r="AM72" s="30"/>
      <c r="AN72" s="30"/>
      <c r="AO72" s="31"/>
      <c r="AP72" s="31"/>
      <c r="AQ72" s="31"/>
      <c r="AR72" s="31"/>
      <c r="AS72" s="30"/>
      <c r="AT72" s="30"/>
      <c r="AU72" s="30"/>
      <c r="AV72" s="30"/>
      <c r="AW72" s="31"/>
      <c r="AX72" s="31"/>
      <c r="AY72" s="30"/>
      <c r="AZ72" s="30"/>
      <c r="BA72" s="30"/>
      <c r="BB72" s="30"/>
    </row>
    <row r="73" spans="1:54" s="32" customFormat="1" ht="14.25" x14ac:dyDescent="0.2">
      <c r="A73" s="25"/>
      <c r="B73" s="34"/>
      <c r="C73" s="34"/>
      <c r="D73" s="35" t="str">
        <f>CONCATENATE("2% от ",D70)</f>
        <v>2% от 2694243,93</v>
      </c>
      <c r="E73" s="35" t="s">
        <v>117</v>
      </c>
      <c r="F73" s="35" t="s">
        <v>117</v>
      </c>
      <c r="G73" s="35" t="str">
        <f>CONCATENATE("2% от ",G70)</f>
        <v>2% от 446045,63</v>
      </c>
      <c r="H73" s="35"/>
      <c r="I73" s="26"/>
      <c r="J73" s="26"/>
      <c r="K73" s="26"/>
      <c r="L73" s="26"/>
      <c r="M73" s="26"/>
      <c r="N73" s="27"/>
      <c r="O73" s="27"/>
      <c r="P73" s="27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9"/>
      <c r="AB73" s="39"/>
      <c r="AC73" s="40"/>
      <c r="AD73" s="30"/>
      <c r="AE73" s="31"/>
      <c r="AF73" s="31"/>
      <c r="AG73" s="30"/>
      <c r="AH73" s="30"/>
      <c r="AI73" s="30"/>
      <c r="AJ73" s="30"/>
      <c r="AK73" s="30"/>
      <c r="AL73" s="30"/>
      <c r="AM73" s="30"/>
      <c r="AN73" s="30"/>
      <c r="AO73" s="31"/>
      <c r="AP73" s="31"/>
      <c r="AQ73" s="31"/>
      <c r="AR73" s="31"/>
      <c r="AS73" s="30"/>
      <c r="AT73" s="30"/>
      <c r="AU73" s="30"/>
      <c r="AV73" s="30"/>
      <c r="AW73" s="31"/>
      <c r="AX73" s="31"/>
      <c r="AY73" s="30"/>
      <c r="AZ73" s="30"/>
      <c r="BA73" s="30"/>
      <c r="BB73" s="30"/>
    </row>
    <row r="74" spans="1:54" s="32" customFormat="1" ht="14.25" x14ac:dyDescent="0.2">
      <c r="A74" s="36"/>
      <c r="B74" s="798" t="s">
        <v>118</v>
      </c>
      <c r="C74" s="799"/>
      <c r="D74" s="37">
        <f>D72</f>
        <v>53884.88</v>
      </c>
      <c r="E74" s="37"/>
      <c r="F74" s="38"/>
      <c r="G74" s="37">
        <f>G72</f>
        <v>8920.91</v>
      </c>
      <c r="H74" s="38">
        <f t="shared" si="0"/>
        <v>62805.79</v>
      </c>
      <c r="I74" s="26"/>
      <c r="J74" s="26"/>
      <c r="K74" s="26"/>
      <c r="L74" s="26"/>
      <c r="M74" s="26"/>
      <c r="N74" s="27"/>
      <c r="O74" s="27"/>
      <c r="P74" s="27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9"/>
      <c r="AB74" s="39" t="s">
        <v>118</v>
      </c>
      <c r="AC74" s="40"/>
      <c r="AD74" s="30"/>
      <c r="AE74" s="31"/>
      <c r="AF74" s="31"/>
      <c r="AG74" s="30"/>
      <c r="AH74" s="30"/>
      <c r="AI74" s="30"/>
      <c r="AJ74" s="30"/>
      <c r="AK74" s="30"/>
      <c r="AL74" s="30"/>
      <c r="AM74" s="30"/>
      <c r="AN74" s="30"/>
      <c r="AO74" s="31"/>
      <c r="AP74" s="31"/>
      <c r="AQ74" s="31"/>
      <c r="AR74" s="31"/>
      <c r="AS74" s="30"/>
      <c r="AT74" s="30"/>
      <c r="AU74" s="30"/>
      <c r="AV74" s="30"/>
      <c r="AW74" s="31"/>
      <c r="AX74" s="31"/>
      <c r="AY74" s="30"/>
      <c r="AZ74" s="30"/>
      <c r="BA74" s="30"/>
      <c r="BB74" s="30"/>
    </row>
    <row r="75" spans="1:54" s="32" customFormat="1" ht="14.25" x14ac:dyDescent="0.2">
      <c r="A75" s="36"/>
      <c r="B75" s="793" t="s">
        <v>119</v>
      </c>
      <c r="C75" s="794"/>
      <c r="D75" s="37">
        <f>D70+D74</f>
        <v>2748128.81</v>
      </c>
      <c r="E75" s="37"/>
      <c r="F75" s="38"/>
      <c r="G75" s="37">
        <f>G70+G74</f>
        <v>454966.54</v>
      </c>
      <c r="H75" s="38">
        <f t="shared" si="0"/>
        <v>3203095.35</v>
      </c>
      <c r="I75" s="26"/>
      <c r="J75" s="26"/>
      <c r="K75" s="26"/>
      <c r="L75" s="26"/>
      <c r="M75" s="26"/>
      <c r="N75" s="27"/>
      <c r="O75" s="27"/>
      <c r="P75" s="27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9"/>
      <c r="AB75" s="39"/>
      <c r="AC75" s="40" t="s">
        <v>119</v>
      </c>
      <c r="AD75" s="30"/>
      <c r="AE75" s="31"/>
      <c r="AF75" s="31"/>
      <c r="AG75" s="30"/>
      <c r="AH75" s="30"/>
      <c r="AI75" s="30"/>
      <c r="AJ75" s="30"/>
      <c r="AK75" s="30"/>
      <c r="AL75" s="30"/>
      <c r="AM75" s="30"/>
      <c r="AN75" s="30"/>
      <c r="AO75" s="31"/>
      <c r="AP75" s="31"/>
      <c r="AQ75" s="31"/>
      <c r="AR75" s="31"/>
      <c r="AS75" s="30"/>
      <c r="AT75" s="30"/>
      <c r="AU75" s="30"/>
      <c r="AV75" s="30"/>
      <c r="AW75" s="31"/>
      <c r="AX75" s="31"/>
      <c r="AY75" s="30"/>
      <c r="AZ75" s="30"/>
      <c r="BA75" s="30"/>
      <c r="BB75" s="30"/>
    </row>
    <row r="76" spans="1:54" s="32" customFormat="1" ht="14.25" x14ac:dyDescent="0.2">
      <c r="A76" s="795" t="s">
        <v>120</v>
      </c>
      <c r="B76" s="796"/>
      <c r="C76" s="796"/>
      <c r="D76" s="796"/>
      <c r="E76" s="796"/>
      <c r="F76" s="796"/>
      <c r="G76" s="796"/>
      <c r="H76" s="797"/>
      <c r="I76" s="26"/>
      <c r="J76" s="26"/>
      <c r="K76" s="26"/>
      <c r="L76" s="26"/>
      <c r="M76" s="26"/>
      <c r="N76" s="27"/>
      <c r="O76" s="27"/>
      <c r="P76" s="27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9" t="s">
        <v>120</v>
      </c>
      <c r="AB76" s="39"/>
      <c r="AC76" s="40"/>
      <c r="AD76" s="30"/>
      <c r="AE76" s="31"/>
      <c r="AF76" s="31"/>
      <c r="AG76" s="30"/>
      <c r="AH76" s="30"/>
      <c r="AI76" s="30"/>
      <c r="AJ76" s="30"/>
      <c r="AK76" s="30"/>
      <c r="AL76" s="30"/>
      <c r="AM76" s="30"/>
      <c r="AN76" s="30"/>
      <c r="AO76" s="31"/>
      <c r="AP76" s="31"/>
      <c r="AQ76" s="31"/>
      <c r="AR76" s="31"/>
      <c r="AS76" s="30"/>
      <c r="AT76" s="30"/>
      <c r="AU76" s="30"/>
      <c r="AV76" s="30"/>
      <c r="AW76" s="31"/>
      <c r="AX76" s="31"/>
      <c r="AY76" s="30"/>
      <c r="AZ76" s="30"/>
      <c r="BA76" s="30"/>
      <c r="BB76" s="30"/>
    </row>
    <row r="77" spans="1:54" s="32" customFormat="1" ht="14.25" x14ac:dyDescent="0.2">
      <c r="A77" s="33" t="s">
        <v>121</v>
      </c>
      <c r="B77" s="34" t="s">
        <v>158</v>
      </c>
      <c r="C77" s="34" t="s">
        <v>159</v>
      </c>
      <c r="D77" s="35">
        <f>D75*22%</f>
        <v>604588.34</v>
      </c>
      <c r="E77" s="35"/>
      <c r="F77" s="35"/>
      <c r="G77" s="35">
        <f>G75*22%</f>
        <v>100092.64</v>
      </c>
      <c r="H77" s="35">
        <f t="shared" si="0"/>
        <v>704680.98</v>
      </c>
      <c r="I77" s="26"/>
      <c r="J77" s="26"/>
      <c r="K77" s="26"/>
      <c r="L77" s="26"/>
      <c r="M77" s="26"/>
      <c r="N77" s="27"/>
      <c r="O77" s="27"/>
      <c r="P77" s="2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9"/>
      <c r="AB77" s="39"/>
      <c r="AC77" s="40"/>
      <c r="AD77" s="30"/>
      <c r="AE77" s="31"/>
      <c r="AF77" s="31"/>
      <c r="AG77" s="30"/>
      <c r="AH77" s="30"/>
      <c r="AI77" s="30"/>
      <c r="AJ77" s="30"/>
      <c r="AK77" s="30"/>
      <c r="AL77" s="30"/>
      <c r="AM77" s="30"/>
      <c r="AN77" s="30"/>
      <c r="AO77" s="31"/>
      <c r="AP77" s="31"/>
      <c r="AQ77" s="31"/>
      <c r="AR77" s="31"/>
      <c r="AS77" s="30"/>
      <c r="AT77" s="30"/>
      <c r="AU77" s="30"/>
      <c r="AV77" s="30"/>
      <c r="AW77" s="31"/>
      <c r="AX77" s="31"/>
      <c r="AY77" s="30"/>
      <c r="AZ77" s="30"/>
      <c r="BA77" s="30"/>
      <c r="BB77" s="30"/>
    </row>
    <row r="78" spans="1:54" s="32" customFormat="1" ht="14.25" x14ac:dyDescent="0.2">
      <c r="A78" s="25"/>
      <c r="B78" s="34"/>
      <c r="C78" s="34"/>
      <c r="D78" s="35" t="str">
        <f>CONCATENATE("22% от ",D75)</f>
        <v>22% от 2748128,81</v>
      </c>
      <c r="E78" s="35" t="s">
        <v>160</v>
      </c>
      <c r="F78" s="35" t="s">
        <v>160</v>
      </c>
      <c r="G78" s="35" t="str">
        <f>CONCATENATE("22% от ",G75)</f>
        <v>22% от 454966,54</v>
      </c>
      <c r="H78" s="35"/>
      <c r="I78" s="26"/>
      <c r="J78" s="26"/>
      <c r="K78" s="26"/>
      <c r="L78" s="26"/>
      <c r="M78" s="26"/>
      <c r="N78" s="27"/>
      <c r="O78" s="27"/>
      <c r="P78" s="27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9"/>
      <c r="AB78" s="39"/>
      <c r="AC78" s="40"/>
      <c r="AD78" s="30"/>
      <c r="AE78" s="31"/>
      <c r="AF78" s="31"/>
      <c r="AG78" s="30"/>
      <c r="AH78" s="30"/>
      <c r="AI78" s="30"/>
      <c r="AJ78" s="30"/>
      <c r="AK78" s="30"/>
      <c r="AL78" s="30"/>
      <c r="AM78" s="30"/>
      <c r="AN78" s="30"/>
      <c r="AO78" s="31"/>
      <c r="AP78" s="31"/>
      <c r="AQ78" s="31"/>
      <c r="AR78" s="31"/>
      <c r="AS78" s="30"/>
      <c r="AT78" s="30"/>
      <c r="AU78" s="30"/>
      <c r="AV78" s="30"/>
      <c r="AW78" s="31"/>
      <c r="AX78" s="31"/>
      <c r="AY78" s="30"/>
      <c r="AZ78" s="30"/>
      <c r="BA78" s="30"/>
      <c r="BB78" s="30"/>
    </row>
    <row r="79" spans="1:54" s="32" customFormat="1" ht="14.25" x14ac:dyDescent="0.2">
      <c r="A79" s="36"/>
      <c r="B79" s="798" t="s">
        <v>122</v>
      </c>
      <c r="C79" s="799"/>
      <c r="D79" s="37">
        <f>D77</f>
        <v>604588.34</v>
      </c>
      <c r="E79" s="37"/>
      <c r="F79" s="38"/>
      <c r="G79" s="38">
        <f>G77</f>
        <v>100092.64</v>
      </c>
      <c r="H79" s="38">
        <f t="shared" si="0"/>
        <v>704680.98</v>
      </c>
      <c r="I79" s="26"/>
      <c r="J79" s="26"/>
      <c r="K79" s="26"/>
      <c r="L79" s="26"/>
      <c r="M79" s="26"/>
      <c r="N79" s="27"/>
      <c r="O79" s="27"/>
      <c r="P79" s="27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9"/>
      <c r="AB79" s="39" t="s">
        <v>122</v>
      </c>
      <c r="AC79" s="40"/>
      <c r="AD79" s="30"/>
      <c r="AE79" s="31"/>
      <c r="AF79" s="31"/>
      <c r="AG79" s="30"/>
      <c r="AH79" s="30"/>
      <c r="AI79" s="30"/>
      <c r="AJ79" s="30"/>
      <c r="AK79" s="30"/>
      <c r="AL79" s="30"/>
      <c r="AM79" s="30"/>
      <c r="AN79" s="30"/>
      <c r="AO79" s="31"/>
      <c r="AP79" s="31"/>
      <c r="AQ79" s="31"/>
      <c r="AR79" s="31"/>
      <c r="AS79" s="30"/>
      <c r="AT79" s="30"/>
      <c r="AU79" s="30"/>
      <c r="AV79" s="30"/>
      <c r="AW79" s="31"/>
      <c r="AX79" s="31"/>
      <c r="AY79" s="30"/>
      <c r="AZ79" s="30"/>
      <c r="BA79" s="30"/>
      <c r="BB79" s="30"/>
    </row>
    <row r="80" spans="1:54" s="32" customFormat="1" ht="14.25" x14ac:dyDescent="0.2">
      <c r="A80" s="423"/>
      <c r="B80" s="791" t="s">
        <v>123</v>
      </c>
      <c r="C80" s="792"/>
      <c r="D80" s="424">
        <f>D75+D79</f>
        <v>3352717.15</v>
      </c>
      <c r="E80" s="424"/>
      <c r="F80" s="425"/>
      <c r="G80" s="424">
        <f>G75+G79</f>
        <v>555059.18000000005</v>
      </c>
      <c r="H80" s="425">
        <f t="shared" si="0"/>
        <v>3907776.33</v>
      </c>
      <c r="I80" s="26"/>
      <c r="J80" s="26"/>
      <c r="K80" s="26"/>
      <c r="L80" s="26"/>
      <c r="M80" s="26"/>
      <c r="N80" s="27"/>
      <c r="O80" s="27"/>
      <c r="P80" s="27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9"/>
      <c r="AB80" s="39"/>
      <c r="AC80" s="40"/>
      <c r="AD80" s="40" t="s">
        <v>123</v>
      </c>
      <c r="AE80" s="31"/>
      <c r="AF80" s="31"/>
      <c r="AG80" s="30"/>
      <c r="AH80" s="30"/>
      <c r="AI80" s="30"/>
      <c r="AJ80" s="30"/>
      <c r="AK80" s="30"/>
      <c r="AL80" s="30"/>
      <c r="AM80" s="30"/>
      <c r="AN80" s="30"/>
      <c r="AO80" s="31"/>
      <c r="AP80" s="31"/>
      <c r="AQ80" s="31"/>
      <c r="AR80" s="31"/>
      <c r="AS80" s="30"/>
      <c r="AT80" s="30"/>
      <c r="AU80" s="30"/>
      <c r="AV80" s="30"/>
      <c r="AW80" s="31"/>
      <c r="AX80" s="31"/>
      <c r="AY80" s="30"/>
      <c r="AZ80" s="30"/>
      <c r="BA80" s="30"/>
      <c r="BB80" s="30"/>
    </row>
    <row r="81" spans="1:54" s="32" customFormat="1" ht="11.25" customHeight="1" x14ac:dyDescent="0.2">
      <c r="A81" s="36"/>
      <c r="B81" s="785" t="s">
        <v>124</v>
      </c>
      <c r="C81" s="786"/>
      <c r="D81" s="41"/>
      <c r="E81" s="41"/>
      <c r="F81" s="41"/>
      <c r="G81" s="41"/>
      <c r="H81" s="41"/>
      <c r="I81" s="26"/>
      <c r="J81" s="26"/>
      <c r="K81" s="26"/>
      <c r="L81" s="26"/>
      <c r="M81" s="26"/>
      <c r="N81" s="27"/>
      <c r="O81" s="27"/>
      <c r="P81" s="27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9"/>
      <c r="AB81" s="39"/>
      <c r="AC81" s="40"/>
      <c r="AD81" s="40"/>
      <c r="AE81" s="31"/>
      <c r="AF81" s="31"/>
      <c r="AG81" s="30"/>
      <c r="AH81" s="30"/>
      <c r="AI81" s="30"/>
      <c r="AJ81" s="30"/>
      <c r="AK81" s="30"/>
      <c r="AL81" s="30"/>
      <c r="AM81" s="30"/>
      <c r="AN81" s="30"/>
      <c r="AO81" s="31"/>
      <c r="AP81" s="31"/>
      <c r="AQ81" s="31"/>
      <c r="AR81" s="31"/>
      <c r="AS81" s="30"/>
      <c r="AT81" s="30"/>
      <c r="AU81" s="30"/>
      <c r="AV81" s="30"/>
      <c r="AW81" s="31"/>
      <c r="AX81" s="31"/>
      <c r="AY81" s="30"/>
      <c r="AZ81" s="30"/>
      <c r="BA81" s="30"/>
      <c r="BB81" s="30"/>
    </row>
    <row r="82" spans="1:54" s="32" customFormat="1" ht="14.25" x14ac:dyDescent="0.2">
      <c r="A82" s="36"/>
      <c r="B82" s="787" t="s">
        <v>125</v>
      </c>
      <c r="C82" s="788"/>
      <c r="D82" s="41"/>
      <c r="E82" s="41"/>
      <c r="F82" s="41"/>
      <c r="G82" s="41"/>
      <c r="H82" s="37">
        <v>156593.89000000001</v>
      </c>
      <c r="I82" s="26"/>
      <c r="J82" s="26"/>
      <c r="K82" s="26"/>
      <c r="L82" s="26"/>
      <c r="M82" s="26"/>
      <c r="N82" s="27"/>
      <c r="O82" s="27"/>
      <c r="P82" s="27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9"/>
      <c r="AB82" s="39"/>
      <c r="AC82" s="40"/>
      <c r="AD82" s="40"/>
      <c r="AE82" s="31"/>
      <c r="AF82" s="31"/>
      <c r="AG82" s="30"/>
      <c r="AH82" s="30"/>
      <c r="AI82" s="30"/>
      <c r="AJ82" s="30"/>
      <c r="AK82" s="30"/>
      <c r="AL82" s="30"/>
      <c r="AM82" s="30"/>
      <c r="AN82" s="30"/>
      <c r="AO82" s="31"/>
      <c r="AP82" s="31"/>
      <c r="AQ82" s="31"/>
      <c r="AR82" s="31"/>
      <c r="AS82" s="30"/>
      <c r="AT82" s="30"/>
      <c r="AU82" s="30"/>
      <c r="AV82" s="30"/>
      <c r="AW82" s="31"/>
      <c r="AX82" s="31"/>
      <c r="AY82" s="30"/>
      <c r="AZ82" s="30"/>
      <c r="BA82" s="30"/>
      <c r="BB82" s="30"/>
    </row>
    <row r="83" spans="1:54" s="32" customFormat="1" ht="14.25" x14ac:dyDescent="0.2">
      <c r="A83" s="36"/>
      <c r="B83" s="787" t="s">
        <v>126</v>
      </c>
      <c r="C83" s="788"/>
      <c r="D83" s="41"/>
      <c r="E83" s="41"/>
      <c r="F83" s="41"/>
      <c r="G83" s="41"/>
      <c r="H83" s="37">
        <v>783585.15</v>
      </c>
      <c r="I83" s="26"/>
      <c r="J83" s="26"/>
      <c r="K83" s="26"/>
      <c r="L83" s="26"/>
      <c r="M83" s="26"/>
      <c r="N83" s="27"/>
      <c r="O83" s="27"/>
      <c r="P83" s="27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9"/>
      <c r="AB83" s="39"/>
      <c r="AC83" s="40"/>
      <c r="AD83" s="40"/>
      <c r="AE83" s="31"/>
      <c r="AF83" s="31"/>
      <c r="AG83" s="30"/>
      <c r="AH83" s="30"/>
      <c r="AI83" s="30"/>
      <c r="AJ83" s="30"/>
      <c r="AK83" s="30"/>
      <c r="AL83" s="30"/>
      <c r="AM83" s="30"/>
      <c r="AN83" s="30"/>
      <c r="AO83" s="31"/>
      <c r="AP83" s="31"/>
      <c r="AQ83" s="31"/>
      <c r="AR83" s="31"/>
      <c r="AS83" s="30"/>
      <c r="AT83" s="30"/>
      <c r="AU83" s="30"/>
      <c r="AV83" s="30"/>
      <c r="AW83" s="31"/>
      <c r="AX83" s="31"/>
      <c r="AY83" s="30"/>
      <c r="AZ83" s="30"/>
      <c r="BA83" s="30"/>
      <c r="BB83" s="30"/>
    </row>
    <row r="84" spans="1:54" s="32" customFormat="1" ht="14.25" x14ac:dyDescent="0.2">
      <c r="A84" s="36"/>
      <c r="B84" s="787" t="s">
        <v>127</v>
      </c>
      <c r="C84" s="788"/>
      <c r="D84" s="41"/>
      <c r="E84" s="41"/>
      <c r="F84" s="41"/>
      <c r="G84" s="41"/>
      <c r="H84" s="37">
        <v>63213.08</v>
      </c>
      <c r="I84" s="26"/>
      <c r="J84" s="26"/>
      <c r="K84" s="26"/>
      <c r="L84" s="26"/>
      <c r="M84" s="26"/>
      <c r="N84" s="27"/>
      <c r="O84" s="27"/>
      <c r="P84" s="27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9"/>
      <c r="AB84" s="39"/>
      <c r="AC84" s="40"/>
      <c r="AD84" s="40"/>
      <c r="AE84" s="31"/>
      <c r="AF84" s="31"/>
      <c r="AG84" s="30"/>
      <c r="AH84" s="30"/>
      <c r="AI84" s="30"/>
      <c r="AJ84" s="30"/>
      <c r="AK84" s="30"/>
      <c r="AL84" s="30"/>
      <c r="AM84" s="30"/>
      <c r="AN84" s="30"/>
      <c r="AO84" s="31"/>
      <c r="AP84" s="31"/>
      <c r="AQ84" s="31"/>
      <c r="AR84" s="31"/>
      <c r="AS84" s="30"/>
      <c r="AT84" s="30"/>
      <c r="AU84" s="30"/>
      <c r="AV84" s="30"/>
      <c r="AW84" s="31"/>
      <c r="AX84" s="31"/>
      <c r="AY84" s="30"/>
      <c r="AZ84" s="30"/>
      <c r="BA84" s="30"/>
      <c r="BB84" s="30"/>
    </row>
    <row r="85" spans="1:54" s="32" customFormat="1" ht="14.25" x14ac:dyDescent="0.2">
      <c r="A85" s="36"/>
      <c r="B85" s="787" t="s">
        <v>128</v>
      </c>
      <c r="C85" s="788"/>
      <c r="D85" s="41"/>
      <c r="E85" s="41"/>
      <c r="F85" s="41"/>
      <c r="G85" s="41"/>
      <c r="H85" s="37">
        <v>1371956.93</v>
      </c>
      <c r="I85" s="26"/>
      <c r="J85" s="26"/>
      <c r="K85" s="26"/>
      <c r="L85" s="26"/>
      <c r="M85" s="26"/>
      <c r="N85" s="27"/>
      <c r="O85" s="27"/>
      <c r="P85" s="27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9"/>
      <c r="AB85" s="39"/>
      <c r="AC85" s="40"/>
      <c r="AD85" s="40"/>
      <c r="AE85" s="31"/>
      <c r="AF85" s="31"/>
      <c r="AG85" s="30"/>
      <c r="AH85" s="30"/>
      <c r="AI85" s="30"/>
      <c r="AJ85" s="30"/>
      <c r="AK85" s="30"/>
      <c r="AL85" s="30"/>
      <c r="AM85" s="30"/>
      <c r="AN85" s="30"/>
      <c r="AO85" s="31"/>
      <c r="AP85" s="31"/>
      <c r="AQ85" s="31"/>
      <c r="AR85" s="31"/>
      <c r="AS85" s="30"/>
      <c r="AT85" s="30"/>
      <c r="AU85" s="30"/>
      <c r="AV85" s="30"/>
      <c r="AW85" s="31"/>
      <c r="AX85" s="31"/>
      <c r="AY85" s="30"/>
      <c r="AZ85" s="30"/>
      <c r="BA85" s="30"/>
      <c r="BB85" s="30"/>
    </row>
    <row r="86" spans="1:54" s="32" customFormat="1" ht="14.25" x14ac:dyDescent="0.2">
      <c r="A86" s="36"/>
      <c r="B86" s="787" t="s">
        <v>129</v>
      </c>
      <c r="C86" s="788"/>
      <c r="D86" s="41"/>
      <c r="E86" s="41"/>
      <c r="F86" s="41"/>
      <c r="G86" s="41"/>
      <c r="H86" s="37">
        <v>906.8</v>
      </c>
      <c r="I86" s="26"/>
      <c r="J86" s="26"/>
      <c r="K86" s="26"/>
      <c r="L86" s="26"/>
      <c r="M86" s="26"/>
      <c r="N86" s="27"/>
      <c r="O86" s="27"/>
      <c r="P86" s="27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9"/>
      <c r="AB86" s="39"/>
      <c r="AC86" s="40"/>
      <c r="AD86" s="40"/>
      <c r="AE86" s="31"/>
      <c r="AF86" s="31"/>
      <c r="AG86" s="30"/>
      <c r="AH86" s="30"/>
      <c r="AI86" s="30"/>
      <c r="AJ86" s="30"/>
      <c r="AK86" s="30"/>
      <c r="AL86" s="30"/>
      <c r="AM86" s="30"/>
      <c r="AN86" s="30"/>
      <c r="AO86" s="31"/>
      <c r="AP86" s="31"/>
      <c r="AQ86" s="31"/>
      <c r="AR86" s="31"/>
      <c r="AS86" s="30"/>
      <c r="AT86" s="30"/>
      <c r="AU86" s="30"/>
      <c r="AV86" s="30"/>
      <c r="AW86" s="31"/>
      <c r="AX86" s="31"/>
      <c r="AY86" s="30"/>
      <c r="AZ86" s="30"/>
      <c r="BA86" s="30"/>
      <c r="BB86" s="30"/>
    </row>
    <row r="87" spans="1:54" s="32" customFormat="1" ht="14.25" x14ac:dyDescent="0.2">
      <c r="A87" s="36"/>
      <c r="B87" s="787" t="s">
        <v>130</v>
      </c>
      <c r="C87" s="788"/>
      <c r="D87" s="41"/>
      <c r="E87" s="41"/>
      <c r="F87" s="41"/>
      <c r="G87" s="41"/>
      <c r="H87" s="37">
        <v>202538.9</v>
      </c>
      <c r="I87" s="26"/>
      <c r="J87" s="26"/>
      <c r="K87" s="26"/>
      <c r="L87" s="26"/>
      <c r="M87" s="26"/>
      <c r="N87" s="27"/>
      <c r="O87" s="27"/>
      <c r="P87" s="2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9"/>
      <c r="AB87" s="39"/>
      <c r="AC87" s="40"/>
      <c r="AD87" s="40"/>
      <c r="AE87" s="31"/>
      <c r="AF87" s="31"/>
      <c r="AG87" s="30"/>
      <c r="AH87" s="30"/>
      <c r="AI87" s="30"/>
      <c r="AJ87" s="30"/>
      <c r="AK87" s="30"/>
      <c r="AL87" s="30"/>
      <c r="AM87" s="30"/>
      <c r="AN87" s="30"/>
      <c r="AO87" s="31"/>
      <c r="AP87" s="31"/>
      <c r="AQ87" s="31"/>
      <c r="AR87" s="31"/>
      <c r="AS87" s="30"/>
      <c r="AT87" s="30"/>
      <c r="AU87" s="30"/>
      <c r="AV87" s="30"/>
      <c r="AW87" s="31"/>
      <c r="AX87" s="31"/>
      <c r="AY87" s="30"/>
      <c r="AZ87" s="30"/>
      <c r="BA87" s="30"/>
      <c r="BB87" s="30"/>
    </row>
    <row r="88" spans="1:54" s="32" customFormat="1" ht="14.25" x14ac:dyDescent="0.2">
      <c r="A88" s="36"/>
      <c r="B88" s="787" t="s">
        <v>131</v>
      </c>
      <c r="C88" s="788"/>
      <c r="D88" s="41"/>
      <c r="E88" s="41"/>
      <c r="F88" s="41"/>
      <c r="G88" s="41"/>
      <c r="H88" s="37">
        <v>107926.68</v>
      </c>
      <c r="I88" s="26"/>
      <c r="J88" s="26"/>
      <c r="K88" s="26"/>
      <c r="L88" s="26"/>
      <c r="M88" s="26"/>
      <c r="N88" s="27"/>
      <c r="O88" s="27"/>
      <c r="P88" s="27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9"/>
      <c r="AB88" s="39"/>
      <c r="AC88" s="40"/>
      <c r="AD88" s="40"/>
      <c r="AE88" s="31"/>
      <c r="AF88" s="31"/>
      <c r="AG88" s="30"/>
      <c r="AH88" s="30"/>
      <c r="AI88" s="30"/>
      <c r="AJ88" s="30"/>
      <c r="AK88" s="30"/>
      <c r="AL88" s="30"/>
      <c r="AM88" s="30"/>
      <c r="AN88" s="30"/>
      <c r="AO88" s="31"/>
      <c r="AP88" s="31"/>
      <c r="AQ88" s="31"/>
      <c r="AR88" s="31"/>
      <c r="AS88" s="30"/>
      <c r="AT88" s="30"/>
      <c r="AU88" s="30"/>
      <c r="AV88" s="30"/>
      <c r="AW88" s="31"/>
      <c r="AX88" s="31"/>
      <c r="AY88" s="30"/>
      <c r="AZ88" s="30"/>
      <c r="BA88" s="30"/>
      <c r="BB88" s="30"/>
    </row>
    <row r="89" spans="1:54" s="32" customFormat="1" ht="14.25" x14ac:dyDescent="0.2">
      <c r="A89" s="42"/>
      <c r="B89" s="789" t="s">
        <v>132</v>
      </c>
      <c r="C89" s="789"/>
      <c r="D89" s="42"/>
      <c r="E89" s="42"/>
      <c r="F89" s="42"/>
      <c r="G89" s="42"/>
      <c r="H89" s="37">
        <f>G80</f>
        <v>555059.18000000005</v>
      </c>
      <c r="I89" s="26"/>
      <c r="J89" s="26"/>
      <c r="K89" s="26"/>
      <c r="L89" s="26"/>
      <c r="M89" s="26"/>
      <c r="N89" s="27"/>
      <c r="O89" s="27"/>
      <c r="P89" s="27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9"/>
      <c r="AB89" s="39"/>
      <c r="AC89" s="40"/>
      <c r="AD89" s="40"/>
      <c r="AE89" s="31"/>
      <c r="AF89" s="31"/>
      <c r="AG89" s="30"/>
      <c r="AH89" s="30"/>
      <c r="AI89" s="30"/>
      <c r="AJ89" s="30"/>
      <c r="AK89" s="30"/>
      <c r="AL89" s="30"/>
      <c r="AM89" s="30"/>
      <c r="AN89" s="30"/>
      <c r="AO89" s="31"/>
      <c r="AP89" s="31"/>
      <c r="AQ89" s="31"/>
      <c r="AR89" s="31"/>
      <c r="AS89" s="30"/>
      <c r="AT89" s="30"/>
      <c r="AU89" s="30"/>
      <c r="AV89" s="30"/>
      <c r="AW89" s="31"/>
      <c r="AX89" s="31"/>
      <c r="AY89" s="30"/>
      <c r="AZ89" s="30"/>
      <c r="BA89" s="30"/>
      <c r="BB89" s="30"/>
    </row>
    <row r="90" spans="1:54" ht="26.25" customHeight="1" x14ac:dyDescent="0.2"/>
    <row r="91" spans="1:54" s="48" customFormat="1" x14ac:dyDescent="0.25">
      <c r="A91" s="43" t="s">
        <v>133</v>
      </c>
      <c r="B91" s="44"/>
      <c r="C91" s="790"/>
      <c r="D91" s="790"/>
      <c r="E91" s="782" t="s">
        <v>134</v>
      </c>
      <c r="F91" s="782"/>
      <c r="G91" s="782"/>
      <c r="H91" s="782"/>
      <c r="I91" s="20"/>
      <c r="J91" s="20"/>
      <c r="K91" s="20"/>
      <c r="L91" s="20"/>
      <c r="M91" s="20"/>
      <c r="N91" s="45"/>
      <c r="O91" s="45"/>
      <c r="P91" s="45"/>
      <c r="Q91" s="45"/>
      <c r="R91" s="45"/>
      <c r="S91" s="45"/>
      <c r="T91" s="46"/>
      <c r="U91" s="46"/>
      <c r="V91" s="46"/>
      <c r="W91" s="46"/>
      <c r="X91" s="46"/>
      <c r="Y91" s="46"/>
      <c r="Z91" s="46"/>
      <c r="AA91" s="18"/>
      <c r="AB91" s="19"/>
      <c r="AC91" s="19"/>
      <c r="AD91" s="19"/>
      <c r="AE91" s="20" t="s">
        <v>4</v>
      </c>
      <c r="AF91" s="20" t="s">
        <v>4</v>
      </c>
      <c r="AG91" s="47" t="s">
        <v>134</v>
      </c>
      <c r="AH91" s="47" t="s">
        <v>4</v>
      </c>
      <c r="AI91" s="47" t="s">
        <v>4</v>
      </c>
      <c r="AJ91" s="47" t="s">
        <v>4</v>
      </c>
      <c r="AK91" s="19"/>
      <c r="AL91" s="19"/>
      <c r="AM91" s="19"/>
      <c r="AN91" s="19"/>
      <c r="AO91" s="20"/>
      <c r="AP91" s="20"/>
      <c r="AQ91" s="20"/>
      <c r="AR91" s="20"/>
      <c r="AS91" s="19"/>
      <c r="AT91" s="19"/>
      <c r="AU91" s="19"/>
      <c r="AV91" s="19"/>
      <c r="AW91" s="20"/>
      <c r="AX91" s="20"/>
      <c r="AY91" s="19"/>
      <c r="AZ91" s="19"/>
      <c r="BA91" s="19"/>
      <c r="BB91" s="19"/>
    </row>
    <row r="92" spans="1:54" s="50" customFormat="1" ht="18.75" customHeight="1" x14ac:dyDescent="0.25">
      <c r="A92" s="49"/>
      <c r="B92" s="49"/>
      <c r="C92" s="781" t="s">
        <v>135</v>
      </c>
      <c r="D92" s="781"/>
      <c r="E92" s="781"/>
      <c r="F92" s="781"/>
      <c r="G92" s="781"/>
      <c r="H92" s="781"/>
      <c r="I92" s="20"/>
      <c r="J92" s="20"/>
      <c r="K92" s="20"/>
      <c r="L92" s="20"/>
      <c r="M92" s="20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18"/>
      <c r="AB92" s="19"/>
      <c r="AC92" s="19"/>
      <c r="AD92" s="19"/>
      <c r="AE92" s="20"/>
      <c r="AF92" s="20"/>
      <c r="AG92" s="19"/>
      <c r="AH92" s="19"/>
      <c r="AI92" s="19"/>
      <c r="AJ92" s="19"/>
      <c r="AK92" s="19"/>
      <c r="AL92" s="19"/>
      <c r="AM92" s="19"/>
      <c r="AN92" s="19"/>
      <c r="AO92" s="20"/>
      <c r="AP92" s="20"/>
      <c r="AQ92" s="20"/>
      <c r="AR92" s="20"/>
      <c r="AS92" s="19"/>
      <c r="AT92" s="19"/>
      <c r="AU92" s="19"/>
      <c r="AV92" s="19"/>
      <c r="AW92" s="20"/>
      <c r="AX92" s="20"/>
      <c r="AY92" s="19"/>
      <c r="AZ92" s="19"/>
      <c r="BA92" s="19"/>
      <c r="BB92" s="19"/>
    </row>
    <row r="93" spans="1:54" s="48" customFormat="1" ht="15" x14ac:dyDescent="0.25">
      <c r="A93" s="43" t="s">
        <v>136</v>
      </c>
      <c r="B93" s="44"/>
      <c r="C93" s="51"/>
      <c r="D93" s="52"/>
      <c r="E93" s="782" t="s">
        <v>137</v>
      </c>
      <c r="F93" s="782"/>
      <c r="G93" s="782"/>
      <c r="H93" s="782"/>
      <c r="I93" s="20"/>
      <c r="J93" s="20"/>
      <c r="K93" s="20"/>
      <c r="L93" s="20"/>
      <c r="M93" s="20"/>
      <c r="N93" s="45"/>
      <c r="O93" s="45"/>
      <c r="P93" s="45"/>
      <c r="Q93" s="45"/>
      <c r="R93" s="45"/>
      <c r="S93" s="45"/>
      <c r="T93" s="46"/>
      <c r="U93" s="46"/>
      <c r="V93" s="46"/>
      <c r="W93" s="46"/>
      <c r="X93" s="46"/>
      <c r="Y93" s="46"/>
      <c r="Z93" s="46"/>
      <c r="AA93" s="18"/>
      <c r="AB93" s="19"/>
      <c r="AC93" s="19"/>
      <c r="AD93" s="19"/>
      <c r="AE93" s="20"/>
      <c r="AF93" s="20"/>
      <c r="AG93" s="19"/>
      <c r="AH93" s="19"/>
      <c r="AI93" s="19"/>
      <c r="AJ93" s="19"/>
      <c r="AK93" s="47" t="s">
        <v>137</v>
      </c>
      <c r="AL93" s="47" t="s">
        <v>4</v>
      </c>
      <c r="AM93" s="47" t="s">
        <v>4</v>
      </c>
      <c r="AN93" s="47" t="s">
        <v>4</v>
      </c>
      <c r="AO93" s="20"/>
      <c r="AP93" s="20"/>
      <c r="AQ93" s="20"/>
      <c r="AR93" s="20"/>
      <c r="AS93" s="19"/>
      <c r="AT93" s="19"/>
      <c r="AU93" s="19"/>
      <c r="AV93" s="19"/>
      <c r="AW93" s="20"/>
      <c r="AX93" s="20"/>
      <c r="AY93" s="19"/>
      <c r="AZ93" s="19"/>
      <c r="BA93" s="19"/>
      <c r="BB93" s="19"/>
    </row>
    <row r="94" spans="1:54" s="50" customFormat="1" ht="18.75" customHeight="1" x14ac:dyDescent="0.25">
      <c r="A94" s="49"/>
      <c r="B94" s="49"/>
      <c r="C94" s="781" t="s">
        <v>135</v>
      </c>
      <c r="D94" s="781"/>
      <c r="E94" s="781"/>
      <c r="F94" s="781"/>
      <c r="G94" s="781"/>
      <c r="H94" s="781"/>
      <c r="I94" s="20"/>
      <c r="J94" s="20"/>
      <c r="K94" s="20"/>
      <c r="L94" s="20"/>
      <c r="M94" s="20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18"/>
      <c r="AB94" s="19"/>
      <c r="AC94" s="19"/>
      <c r="AD94" s="19"/>
      <c r="AE94" s="20"/>
      <c r="AF94" s="20"/>
      <c r="AG94" s="19"/>
      <c r="AH94" s="19"/>
      <c r="AI94" s="19"/>
      <c r="AJ94" s="19"/>
      <c r="AK94" s="19"/>
      <c r="AL94" s="19"/>
      <c r="AM94" s="19"/>
      <c r="AN94" s="19"/>
      <c r="AO94" s="20"/>
      <c r="AP94" s="20"/>
      <c r="AQ94" s="20"/>
      <c r="AR94" s="20"/>
      <c r="AS94" s="19"/>
      <c r="AT94" s="19"/>
      <c r="AU94" s="19"/>
      <c r="AV94" s="19"/>
      <c r="AW94" s="20"/>
      <c r="AX94" s="20"/>
      <c r="AY94" s="19"/>
      <c r="AZ94" s="19"/>
      <c r="BA94" s="19"/>
      <c r="BB94" s="19"/>
    </row>
    <row r="95" spans="1:54" s="48" customFormat="1" x14ac:dyDescent="0.25">
      <c r="A95" s="783" t="s">
        <v>138</v>
      </c>
      <c r="B95" s="783"/>
      <c r="C95" s="783"/>
      <c r="D95" s="783"/>
      <c r="E95" s="782" t="s">
        <v>139</v>
      </c>
      <c r="F95" s="782"/>
      <c r="G95" s="782"/>
      <c r="H95" s="782"/>
      <c r="I95" s="20"/>
      <c r="J95" s="20"/>
      <c r="K95" s="20"/>
      <c r="L95" s="20"/>
      <c r="M95" s="20"/>
      <c r="N95" s="45"/>
      <c r="O95" s="45"/>
      <c r="P95" s="45"/>
      <c r="Q95" s="45"/>
      <c r="R95" s="45"/>
      <c r="S95" s="45"/>
      <c r="T95" s="46"/>
      <c r="U95" s="46"/>
      <c r="V95" s="46"/>
      <c r="W95" s="46"/>
      <c r="X95" s="46"/>
      <c r="Y95" s="46"/>
      <c r="Z95" s="46"/>
      <c r="AA95" s="18"/>
      <c r="AB95" s="19"/>
      <c r="AC95" s="19"/>
      <c r="AD95" s="19"/>
      <c r="AE95" s="20"/>
      <c r="AF95" s="20"/>
      <c r="AG95" s="19"/>
      <c r="AH95" s="19"/>
      <c r="AI95" s="19"/>
      <c r="AJ95" s="19"/>
      <c r="AK95" s="19"/>
      <c r="AL95" s="19"/>
      <c r="AM95" s="19"/>
      <c r="AN95" s="19"/>
      <c r="AO95" s="53" t="s">
        <v>138</v>
      </c>
      <c r="AP95" s="53" t="s">
        <v>4</v>
      </c>
      <c r="AQ95" s="53" t="s">
        <v>4</v>
      </c>
      <c r="AR95" s="53" t="s">
        <v>4</v>
      </c>
      <c r="AS95" s="47" t="s">
        <v>139</v>
      </c>
      <c r="AT95" s="47" t="s">
        <v>4</v>
      </c>
      <c r="AU95" s="47" t="s">
        <v>4</v>
      </c>
      <c r="AV95" s="47" t="s">
        <v>4</v>
      </c>
      <c r="AW95" s="20"/>
      <c r="AX95" s="20"/>
      <c r="AY95" s="19"/>
      <c r="AZ95" s="19"/>
      <c r="BA95" s="19"/>
      <c r="BB95" s="19"/>
    </row>
    <row r="96" spans="1:54" s="50" customFormat="1" ht="18.75" customHeight="1" x14ac:dyDescent="0.25">
      <c r="A96" s="49"/>
      <c r="B96" s="49"/>
      <c r="C96" s="781" t="s">
        <v>135</v>
      </c>
      <c r="D96" s="781"/>
      <c r="E96" s="781"/>
      <c r="F96" s="781"/>
      <c r="G96" s="781"/>
      <c r="H96" s="781"/>
      <c r="I96" s="20"/>
      <c r="J96" s="20"/>
      <c r="K96" s="20"/>
      <c r="L96" s="20"/>
      <c r="M96" s="20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18"/>
      <c r="AB96" s="19"/>
      <c r="AC96" s="19"/>
      <c r="AD96" s="19"/>
      <c r="AE96" s="20"/>
      <c r="AF96" s="20"/>
      <c r="AG96" s="19"/>
      <c r="AH96" s="19"/>
      <c r="AI96" s="19"/>
      <c r="AJ96" s="19"/>
      <c r="AK96" s="19"/>
      <c r="AL96" s="19"/>
      <c r="AM96" s="19"/>
      <c r="AN96" s="19"/>
      <c r="AO96" s="20"/>
      <c r="AP96" s="20"/>
      <c r="AQ96" s="20"/>
      <c r="AR96" s="20"/>
      <c r="AS96" s="19"/>
      <c r="AT96" s="19"/>
      <c r="AU96" s="19"/>
      <c r="AV96" s="19"/>
      <c r="AW96" s="20"/>
      <c r="AX96" s="20"/>
      <c r="AY96" s="19"/>
      <c r="AZ96" s="19"/>
      <c r="BA96" s="19"/>
      <c r="BB96" s="19"/>
    </row>
    <row r="97" spans="1:54" s="48" customFormat="1" ht="22.5" x14ac:dyDescent="0.25">
      <c r="A97" s="43" t="s">
        <v>2</v>
      </c>
      <c r="B97" s="44"/>
      <c r="C97" s="784" t="s">
        <v>140</v>
      </c>
      <c r="D97" s="784"/>
      <c r="E97" s="782" t="s">
        <v>141</v>
      </c>
      <c r="F97" s="782"/>
      <c r="G97" s="782"/>
      <c r="H97" s="782"/>
      <c r="I97" s="20"/>
      <c r="J97" s="20"/>
      <c r="K97" s="20"/>
      <c r="L97" s="20"/>
      <c r="M97" s="20"/>
      <c r="N97" s="45"/>
      <c r="O97" s="45"/>
      <c r="P97" s="45"/>
      <c r="Q97" s="45"/>
      <c r="R97" s="45"/>
      <c r="S97" s="45"/>
      <c r="T97" s="46"/>
      <c r="U97" s="46"/>
      <c r="V97" s="46"/>
      <c r="W97" s="46"/>
      <c r="X97" s="46"/>
      <c r="Y97" s="46"/>
      <c r="Z97" s="46"/>
      <c r="AA97" s="18"/>
      <c r="AB97" s="19"/>
      <c r="AC97" s="19"/>
      <c r="AD97" s="19"/>
      <c r="AE97" s="20"/>
      <c r="AF97" s="20"/>
      <c r="AG97" s="19"/>
      <c r="AH97" s="19"/>
      <c r="AI97" s="19"/>
      <c r="AJ97" s="19"/>
      <c r="AK97" s="19"/>
      <c r="AL97" s="19"/>
      <c r="AM97" s="19"/>
      <c r="AN97" s="19"/>
      <c r="AO97" s="20"/>
      <c r="AP97" s="20"/>
      <c r="AQ97" s="20"/>
      <c r="AR97" s="20"/>
      <c r="AS97" s="19"/>
      <c r="AT97" s="19"/>
      <c r="AU97" s="19"/>
      <c r="AV97" s="19"/>
      <c r="AW97" s="53" t="s">
        <v>140</v>
      </c>
      <c r="AX97" s="53" t="s">
        <v>4</v>
      </c>
      <c r="AY97" s="47" t="s">
        <v>141</v>
      </c>
      <c r="AZ97" s="47" t="s">
        <v>4</v>
      </c>
      <c r="BA97" s="47" t="s">
        <v>4</v>
      </c>
      <c r="BB97" s="47" t="s">
        <v>4</v>
      </c>
    </row>
    <row r="98" spans="1:54" s="50" customFormat="1" ht="18.75" customHeight="1" x14ac:dyDescent="0.25">
      <c r="A98" s="49"/>
      <c r="B98" s="49"/>
      <c r="C98" s="781" t="s">
        <v>142</v>
      </c>
      <c r="D98" s="781"/>
      <c r="E98" s="781"/>
      <c r="F98" s="781"/>
      <c r="G98" s="781"/>
      <c r="H98" s="781"/>
      <c r="I98" s="20"/>
      <c r="J98" s="20"/>
      <c r="K98" s="20"/>
      <c r="L98" s="20"/>
      <c r="M98" s="20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18"/>
      <c r="AB98" s="19"/>
      <c r="AC98" s="19"/>
      <c r="AD98" s="19"/>
      <c r="AE98" s="20"/>
      <c r="AF98" s="20"/>
      <c r="AG98" s="19"/>
      <c r="AH98" s="19"/>
      <c r="AI98" s="19"/>
      <c r="AJ98" s="19"/>
      <c r="AK98" s="19"/>
      <c r="AL98" s="19"/>
      <c r="AM98" s="19"/>
      <c r="AN98" s="19"/>
      <c r="AO98" s="20"/>
      <c r="AP98" s="20"/>
      <c r="AQ98" s="20"/>
      <c r="AR98" s="20"/>
      <c r="AS98" s="19"/>
      <c r="AT98" s="19"/>
      <c r="AU98" s="19"/>
      <c r="AV98" s="19"/>
      <c r="AW98" s="20"/>
      <c r="AX98" s="20"/>
      <c r="AY98" s="19"/>
      <c r="AZ98" s="19"/>
      <c r="BA98" s="19"/>
      <c r="BB98" s="19"/>
    </row>
    <row r="101" spans="1:54" ht="11.25" customHeight="1" x14ac:dyDescent="0.2">
      <c r="C101" s="4" t="s">
        <v>124</v>
      </c>
    </row>
    <row r="102" spans="1:54" ht="11.25" customHeight="1" x14ac:dyDescent="0.2">
      <c r="A102" s="57"/>
      <c r="B102" s="57"/>
      <c r="C102" s="57" t="s">
        <v>161</v>
      </c>
      <c r="D102" s="58">
        <f>(D26+D27+D53+D57+D61+D63+D64+D65+D66+D68)*1.02*1.22</f>
        <v>0</v>
      </c>
      <c r="E102" s="58">
        <f t="shared" ref="E102:G102" si="1">(E26+E27+E53+E57+E61+E63+E64+E65+E66+E68)*1.02*1.22</f>
        <v>0</v>
      </c>
      <c r="F102" s="58">
        <f t="shared" si="1"/>
        <v>0</v>
      </c>
      <c r="G102" s="58">
        <f t="shared" si="1"/>
        <v>249958.57</v>
      </c>
      <c r="H102" s="59">
        <f>SUM(D102:G102)</f>
        <v>249958.57</v>
      </c>
    </row>
    <row r="103" spans="1:54" ht="11.25" customHeight="1" x14ac:dyDescent="0.2">
      <c r="C103" s="4" t="s">
        <v>162</v>
      </c>
      <c r="D103" s="61">
        <f>D80-D102</f>
        <v>3352717.15</v>
      </c>
      <c r="E103" s="61">
        <f t="shared" ref="E103:G103" si="2">E80-E102</f>
        <v>0</v>
      </c>
      <c r="F103" s="61">
        <f t="shared" si="2"/>
        <v>0</v>
      </c>
      <c r="G103" s="61">
        <f t="shared" si="2"/>
        <v>305100.61</v>
      </c>
      <c r="H103" s="61">
        <f t="shared" ref="H103:H105" si="3">SUM(D103:G103)</f>
        <v>3657817.76</v>
      </c>
    </row>
    <row r="104" spans="1:54" ht="11.25" customHeight="1" x14ac:dyDescent="0.2">
      <c r="C104" s="4" t="s">
        <v>163</v>
      </c>
      <c r="D104" s="60">
        <f>-D38*15%*1.02*1.22</f>
        <v>-12061.73</v>
      </c>
      <c r="E104" s="60"/>
      <c r="F104" s="60"/>
      <c r="G104" s="60"/>
      <c r="H104" s="61">
        <f t="shared" si="3"/>
        <v>-12061.73</v>
      </c>
    </row>
    <row r="105" spans="1:54" ht="27" customHeight="1" x14ac:dyDescent="0.2">
      <c r="A105" s="62"/>
      <c r="B105" s="62"/>
      <c r="C105" s="63" t="s">
        <v>164</v>
      </c>
      <c r="D105" s="64">
        <f>D103+D104</f>
        <v>3340655.42</v>
      </c>
      <c r="E105" s="64">
        <f t="shared" ref="E105:G105" si="4">E103+E104</f>
        <v>0</v>
      </c>
      <c r="F105" s="64">
        <f t="shared" si="4"/>
        <v>0</v>
      </c>
      <c r="G105" s="64">
        <f t="shared" si="4"/>
        <v>305100.61</v>
      </c>
      <c r="H105" s="64">
        <f t="shared" si="3"/>
        <v>3645756.03</v>
      </c>
    </row>
  </sheetData>
  <mergeCells count="60">
    <mergeCell ref="B16:G16"/>
    <mergeCell ref="C4:G4"/>
    <mergeCell ref="C5:G5"/>
    <mergeCell ref="C9:G9"/>
    <mergeCell ref="C10:G10"/>
    <mergeCell ref="B12:G12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B54:C54"/>
    <mergeCell ref="H22:H23"/>
    <mergeCell ref="A25:H25"/>
    <mergeCell ref="B31:C31"/>
    <mergeCell ref="A32:H32"/>
    <mergeCell ref="B34:C34"/>
    <mergeCell ref="A35:H35"/>
    <mergeCell ref="B36:C36"/>
    <mergeCell ref="A37:H37"/>
    <mergeCell ref="B40:C40"/>
    <mergeCell ref="B41:C41"/>
    <mergeCell ref="A42:H42"/>
    <mergeCell ref="B80:C80"/>
    <mergeCell ref="B55:C55"/>
    <mergeCell ref="A56:H56"/>
    <mergeCell ref="B59:C59"/>
    <mergeCell ref="A60:H60"/>
    <mergeCell ref="B69:C69"/>
    <mergeCell ref="B70:C70"/>
    <mergeCell ref="A71:H71"/>
    <mergeCell ref="B74:C74"/>
    <mergeCell ref="B75:C75"/>
    <mergeCell ref="A76:H76"/>
    <mergeCell ref="B79:C79"/>
    <mergeCell ref="C92:H92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C91:D91"/>
    <mergeCell ref="E91:H91"/>
    <mergeCell ref="C98:H98"/>
    <mergeCell ref="E93:H93"/>
    <mergeCell ref="C94:H94"/>
    <mergeCell ref="A95:D95"/>
    <mergeCell ref="E95:H95"/>
    <mergeCell ref="C96:H96"/>
    <mergeCell ref="C97:D97"/>
    <mergeCell ref="E97:H9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68"/>
  <sheetViews>
    <sheetView view="pageBreakPreview" topLeftCell="A142" zoomScaleNormal="100" zoomScaleSheetLayoutView="100" workbookViewId="0">
      <selection activeCell="L155" sqref="L155"/>
    </sheetView>
  </sheetViews>
  <sheetFormatPr defaultColWidth="11.5703125" defaultRowHeight="12.75" x14ac:dyDescent="0.2"/>
  <cols>
    <col min="1" max="1" width="3.7109375" style="100" customWidth="1"/>
    <col min="2" max="2" width="10.7109375" style="100" customWidth="1"/>
    <col min="3" max="3" width="15.5703125" style="100" customWidth="1"/>
    <col min="4" max="4" width="4.42578125" style="100" customWidth="1"/>
    <col min="5" max="7" width="9.28515625" style="100" customWidth="1"/>
    <col min="8" max="8" width="19.7109375" style="100" customWidth="1"/>
    <col min="9" max="9" width="14.7109375" style="100" customWidth="1"/>
    <col min="10" max="10" width="19.7109375" style="96" customWidth="1"/>
    <col min="11" max="256" width="11.5703125" style="96"/>
    <col min="257" max="257" width="3.7109375" style="96" customWidth="1"/>
    <col min="258" max="258" width="10.7109375" style="96" customWidth="1"/>
    <col min="259" max="259" width="15.5703125" style="96" customWidth="1"/>
    <col min="260" max="260" width="4.42578125" style="96" customWidth="1"/>
    <col min="261" max="263" width="9.28515625" style="96" customWidth="1"/>
    <col min="264" max="264" width="19.7109375" style="96" customWidth="1"/>
    <col min="265" max="265" width="14.7109375" style="96" customWidth="1"/>
    <col min="266" max="266" width="19.7109375" style="96" customWidth="1"/>
    <col min="267" max="512" width="11.5703125" style="96"/>
    <col min="513" max="513" width="3.7109375" style="96" customWidth="1"/>
    <col min="514" max="514" width="10.7109375" style="96" customWidth="1"/>
    <col min="515" max="515" width="15.5703125" style="96" customWidth="1"/>
    <col min="516" max="516" width="4.42578125" style="96" customWidth="1"/>
    <col min="517" max="519" width="9.28515625" style="96" customWidth="1"/>
    <col min="520" max="520" width="19.7109375" style="96" customWidth="1"/>
    <col min="521" max="521" width="14.7109375" style="96" customWidth="1"/>
    <col min="522" max="522" width="19.7109375" style="96" customWidth="1"/>
    <col min="523" max="768" width="11.5703125" style="96"/>
    <col min="769" max="769" width="3.7109375" style="96" customWidth="1"/>
    <col min="770" max="770" width="10.7109375" style="96" customWidth="1"/>
    <col min="771" max="771" width="15.5703125" style="96" customWidth="1"/>
    <col min="772" max="772" width="4.42578125" style="96" customWidth="1"/>
    <col min="773" max="775" width="9.28515625" style="96" customWidth="1"/>
    <col min="776" max="776" width="19.7109375" style="96" customWidth="1"/>
    <col min="777" max="777" width="14.7109375" style="96" customWidth="1"/>
    <col min="778" max="778" width="19.7109375" style="96" customWidth="1"/>
    <col min="779" max="1024" width="11.5703125" style="96"/>
    <col min="1025" max="1025" width="3.7109375" style="96" customWidth="1"/>
    <col min="1026" max="1026" width="10.7109375" style="96" customWidth="1"/>
    <col min="1027" max="1027" width="15.5703125" style="96" customWidth="1"/>
    <col min="1028" max="1028" width="4.42578125" style="96" customWidth="1"/>
    <col min="1029" max="1031" width="9.28515625" style="96" customWidth="1"/>
    <col min="1032" max="1032" width="19.7109375" style="96" customWidth="1"/>
    <col min="1033" max="1033" width="14.7109375" style="96" customWidth="1"/>
    <col min="1034" max="1034" width="19.7109375" style="96" customWidth="1"/>
    <col min="1035" max="1280" width="11.5703125" style="96"/>
    <col min="1281" max="1281" width="3.7109375" style="96" customWidth="1"/>
    <col min="1282" max="1282" width="10.7109375" style="96" customWidth="1"/>
    <col min="1283" max="1283" width="15.5703125" style="96" customWidth="1"/>
    <col min="1284" max="1284" width="4.42578125" style="96" customWidth="1"/>
    <col min="1285" max="1287" width="9.28515625" style="96" customWidth="1"/>
    <col min="1288" max="1288" width="19.7109375" style="96" customWidth="1"/>
    <col min="1289" max="1289" width="14.7109375" style="96" customWidth="1"/>
    <col min="1290" max="1290" width="19.7109375" style="96" customWidth="1"/>
    <col min="1291" max="1536" width="11.5703125" style="96"/>
    <col min="1537" max="1537" width="3.7109375" style="96" customWidth="1"/>
    <col min="1538" max="1538" width="10.7109375" style="96" customWidth="1"/>
    <col min="1539" max="1539" width="15.5703125" style="96" customWidth="1"/>
    <col min="1540" max="1540" width="4.42578125" style="96" customWidth="1"/>
    <col min="1541" max="1543" width="9.28515625" style="96" customWidth="1"/>
    <col min="1544" max="1544" width="19.7109375" style="96" customWidth="1"/>
    <col min="1545" max="1545" width="14.7109375" style="96" customWidth="1"/>
    <col min="1546" max="1546" width="19.7109375" style="96" customWidth="1"/>
    <col min="1547" max="1792" width="11.5703125" style="96"/>
    <col min="1793" max="1793" width="3.7109375" style="96" customWidth="1"/>
    <col min="1794" max="1794" width="10.7109375" style="96" customWidth="1"/>
    <col min="1795" max="1795" width="15.5703125" style="96" customWidth="1"/>
    <col min="1796" max="1796" width="4.42578125" style="96" customWidth="1"/>
    <col min="1797" max="1799" width="9.28515625" style="96" customWidth="1"/>
    <col min="1800" max="1800" width="19.7109375" style="96" customWidth="1"/>
    <col min="1801" max="1801" width="14.7109375" style="96" customWidth="1"/>
    <col min="1802" max="1802" width="19.7109375" style="96" customWidth="1"/>
    <col min="1803" max="2048" width="11.5703125" style="96"/>
    <col min="2049" max="2049" width="3.7109375" style="96" customWidth="1"/>
    <col min="2050" max="2050" width="10.7109375" style="96" customWidth="1"/>
    <col min="2051" max="2051" width="15.5703125" style="96" customWidth="1"/>
    <col min="2052" max="2052" width="4.42578125" style="96" customWidth="1"/>
    <col min="2053" max="2055" width="9.28515625" style="96" customWidth="1"/>
    <col min="2056" max="2056" width="19.7109375" style="96" customWidth="1"/>
    <col min="2057" max="2057" width="14.7109375" style="96" customWidth="1"/>
    <col min="2058" max="2058" width="19.7109375" style="96" customWidth="1"/>
    <col min="2059" max="2304" width="11.5703125" style="96"/>
    <col min="2305" max="2305" width="3.7109375" style="96" customWidth="1"/>
    <col min="2306" max="2306" width="10.7109375" style="96" customWidth="1"/>
    <col min="2307" max="2307" width="15.5703125" style="96" customWidth="1"/>
    <col min="2308" max="2308" width="4.42578125" style="96" customWidth="1"/>
    <col min="2309" max="2311" width="9.28515625" style="96" customWidth="1"/>
    <col min="2312" max="2312" width="19.7109375" style="96" customWidth="1"/>
    <col min="2313" max="2313" width="14.7109375" style="96" customWidth="1"/>
    <col min="2314" max="2314" width="19.7109375" style="96" customWidth="1"/>
    <col min="2315" max="2560" width="11.5703125" style="96"/>
    <col min="2561" max="2561" width="3.7109375" style="96" customWidth="1"/>
    <col min="2562" max="2562" width="10.7109375" style="96" customWidth="1"/>
    <col min="2563" max="2563" width="15.5703125" style="96" customWidth="1"/>
    <col min="2564" max="2564" width="4.42578125" style="96" customWidth="1"/>
    <col min="2565" max="2567" width="9.28515625" style="96" customWidth="1"/>
    <col min="2568" max="2568" width="19.7109375" style="96" customWidth="1"/>
    <col min="2569" max="2569" width="14.7109375" style="96" customWidth="1"/>
    <col min="2570" max="2570" width="19.7109375" style="96" customWidth="1"/>
    <col min="2571" max="2816" width="11.5703125" style="96"/>
    <col min="2817" max="2817" width="3.7109375" style="96" customWidth="1"/>
    <col min="2818" max="2818" width="10.7109375" style="96" customWidth="1"/>
    <col min="2819" max="2819" width="15.5703125" style="96" customWidth="1"/>
    <col min="2820" max="2820" width="4.42578125" style="96" customWidth="1"/>
    <col min="2821" max="2823" width="9.28515625" style="96" customWidth="1"/>
    <col min="2824" max="2824" width="19.7109375" style="96" customWidth="1"/>
    <col min="2825" max="2825" width="14.7109375" style="96" customWidth="1"/>
    <col min="2826" max="2826" width="19.7109375" style="96" customWidth="1"/>
    <col min="2827" max="3072" width="11.5703125" style="96"/>
    <col min="3073" max="3073" width="3.7109375" style="96" customWidth="1"/>
    <col min="3074" max="3074" width="10.7109375" style="96" customWidth="1"/>
    <col min="3075" max="3075" width="15.5703125" style="96" customWidth="1"/>
    <col min="3076" max="3076" width="4.42578125" style="96" customWidth="1"/>
    <col min="3077" max="3079" width="9.28515625" style="96" customWidth="1"/>
    <col min="3080" max="3080" width="19.7109375" style="96" customWidth="1"/>
    <col min="3081" max="3081" width="14.7109375" style="96" customWidth="1"/>
    <col min="3082" max="3082" width="19.7109375" style="96" customWidth="1"/>
    <col min="3083" max="3328" width="11.5703125" style="96"/>
    <col min="3329" max="3329" width="3.7109375" style="96" customWidth="1"/>
    <col min="3330" max="3330" width="10.7109375" style="96" customWidth="1"/>
    <col min="3331" max="3331" width="15.5703125" style="96" customWidth="1"/>
    <col min="3332" max="3332" width="4.42578125" style="96" customWidth="1"/>
    <col min="3333" max="3335" width="9.28515625" style="96" customWidth="1"/>
    <col min="3336" max="3336" width="19.7109375" style="96" customWidth="1"/>
    <col min="3337" max="3337" width="14.7109375" style="96" customWidth="1"/>
    <col min="3338" max="3338" width="19.7109375" style="96" customWidth="1"/>
    <col min="3339" max="3584" width="11.5703125" style="96"/>
    <col min="3585" max="3585" width="3.7109375" style="96" customWidth="1"/>
    <col min="3586" max="3586" width="10.7109375" style="96" customWidth="1"/>
    <col min="3587" max="3587" width="15.5703125" style="96" customWidth="1"/>
    <col min="3588" max="3588" width="4.42578125" style="96" customWidth="1"/>
    <col min="3589" max="3591" width="9.28515625" style="96" customWidth="1"/>
    <col min="3592" max="3592" width="19.7109375" style="96" customWidth="1"/>
    <col min="3593" max="3593" width="14.7109375" style="96" customWidth="1"/>
    <col min="3594" max="3594" width="19.7109375" style="96" customWidth="1"/>
    <col min="3595" max="3840" width="11.5703125" style="96"/>
    <col min="3841" max="3841" width="3.7109375" style="96" customWidth="1"/>
    <col min="3842" max="3842" width="10.7109375" style="96" customWidth="1"/>
    <col min="3843" max="3843" width="15.5703125" style="96" customWidth="1"/>
    <col min="3844" max="3844" width="4.42578125" style="96" customWidth="1"/>
    <col min="3845" max="3847" width="9.28515625" style="96" customWidth="1"/>
    <col min="3848" max="3848" width="19.7109375" style="96" customWidth="1"/>
    <col min="3849" max="3849" width="14.7109375" style="96" customWidth="1"/>
    <col min="3850" max="3850" width="19.7109375" style="96" customWidth="1"/>
    <col min="3851" max="4096" width="11.5703125" style="96"/>
    <col min="4097" max="4097" width="3.7109375" style="96" customWidth="1"/>
    <col min="4098" max="4098" width="10.7109375" style="96" customWidth="1"/>
    <col min="4099" max="4099" width="15.5703125" style="96" customWidth="1"/>
    <col min="4100" max="4100" width="4.42578125" style="96" customWidth="1"/>
    <col min="4101" max="4103" width="9.28515625" style="96" customWidth="1"/>
    <col min="4104" max="4104" width="19.7109375" style="96" customWidth="1"/>
    <col min="4105" max="4105" width="14.7109375" style="96" customWidth="1"/>
    <col min="4106" max="4106" width="19.7109375" style="96" customWidth="1"/>
    <col min="4107" max="4352" width="11.5703125" style="96"/>
    <col min="4353" max="4353" width="3.7109375" style="96" customWidth="1"/>
    <col min="4354" max="4354" width="10.7109375" style="96" customWidth="1"/>
    <col min="4355" max="4355" width="15.5703125" style="96" customWidth="1"/>
    <col min="4356" max="4356" width="4.42578125" style="96" customWidth="1"/>
    <col min="4357" max="4359" width="9.28515625" style="96" customWidth="1"/>
    <col min="4360" max="4360" width="19.7109375" style="96" customWidth="1"/>
    <col min="4361" max="4361" width="14.7109375" style="96" customWidth="1"/>
    <col min="4362" max="4362" width="19.7109375" style="96" customWidth="1"/>
    <col min="4363" max="4608" width="11.5703125" style="96"/>
    <col min="4609" max="4609" width="3.7109375" style="96" customWidth="1"/>
    <col min="4610" max="4610" width="10.7109375" style="96" customWidth="1"/>
    <col min="4611" max="4611" width="15.5703125" style="96" customWidth="1"/>
    <col min="4612" max="4612" width="4.42578125" style="96" customWidth="1"/>
    <col min="4613" max="4615" width="9.28515625" style="96" customWidth="1"/>
    <col min="4616" max="4616" width="19.7109375" style="96" customWidth="1"/>
    <col min="4617" max="4617" width="14.7109375" style="96" customWidth="1"/>
    <col min="4618" max="4618" width="19.7109375" style="96" customWidth="1"/>
    <col min="4619" max="4864" width="11.5703125" style="96"/>
    <col min="4865" max="4865" width="3.7109375" style="96" customWidth="1"/>
    <col min="4866" max="4866" width="10.7109375" style="96" customWidth="1"/>
    <col min="4867" max="4867" width="15.5703125" style="96" customWidth="1"/>
    <col min="4868" max="4868" width="4.42578125" style="96" customWidth="1"/>
    <col min="4869" max="4871" width="9.28515625" style="96" customWidth="1"/>
    <col min="4872" max="4872" width="19.7109375" style="96" customWidth="1"/>
    <col min="4873" max="4873" width="14.7109375" style="96" customWidth="1"/>
    <col min="4874" max="4874" width="19.7109375" style="96" customWidth="1"/>
    <col min="4875" max="5120" width="11.5703125" style="96"/>
    <col min="5121" max="5121" width="3.7109375" style="96" customWidth="1"/>
    <col min="5122" max="5122" width="10.7109375" style="96" customWidth="1"/>
    <col min="5123" max="5123" width="15.5703125" style="96" customWidth="1"/>
    <col min="5124" max="5124" width="4.42578125" style="96" customWidth="1"/>
    <col min="5125" max="5127" width="9.28515625" style="96" customWidth="1"/>
    <col min="5128" max="5128" width="19.7109375" style="96" customWidth="1"/>
    <col min="5129" max="5129" width="14.7109375" style="96" customWidth="1"/>
    <col min="5130" max="5130" width="19.7109375" style="96" customWidth="1"/>
    <col min="5131" max="5376" width="11.5703125" style="96"/>
    <col min="5377" max="5377" width="3.7109375" style="96" customWidth="1"/>
    <col min="5378" max="5378" width="10.7109375" style="96" customWidth="1"/>
    <col min="5379" max="5379" width="15.5703125" style="96" customWidth="1"/>
    <col min="5380" max="5380" width="4.42578125" style="96" customWidth="1"/>
    <col min="5381" max="5383" width="9.28515625" style="96" customWidth="1"/>
    <col min="5384" max="5384" width="19.7109375" style="96" customWidth="1"/>
    <col min="5385" max="5385" width="14.7109375" style="96" customWidth="1"/>
    <col min="5386" max="5386" width="19.7109375" style="96" customWidth="1"/>
    <col min="5387" max="5632" width="11.5703125" style="96"/>
    <col min="5633" max="5633" width="3.7109375" style="96" customWidth="1"/>
    <col min="5634" max="5634" width="10.7109375" style="96" customWidth="1"/>
    <col min="5635" max="5635" width="15.5703125" style="96" customWidth="1"/>
    <col min="5636" max="5636" width="4.42578125" style="96" customWidth="1"/>
    <col min="5637" max="5639" width="9.28515625" style="96" customWidth="1"/>
    <col min="5640" max="5640" width="19.7109375" style="96" customWidth="1"/>
    <col min="5641" max="5641" width="14.7109375" style="96" customWidth="1"/>
    <col min="5642" max="5642" width="19.7109375" style="96" customWidth="1"/>
    <col min="5643" max="5888" width="11.5703125" style="96"/>
    <col min="5889" max="5889" width="3.7109375" style="96" customWidth="1"/>
    <col min="5890" max="5890" width="10.7109375" style="96" customWidth="1"/>
    <col min="5891" max="5891" width="15.5703125" style="96" customWidth="1"/>
    <col min="5892" max="5892" width="4.42578125" style="96" customWidth="1"/>
    <col min="5893" max="5895" width="9.28515625" style="96" customWidth="1"/>
    <col min="5896" max="5896" width="19.7109375" style="96" customWidth="1"/>
    <col min="5897" max="5897" width="14.7109375" style="96" customWidth="1"/>
    <col min="5898" max="5898" width="19.7109375" style="96" customWidth="1"/>
    <col min="5899" max="6144" width="11.5703125" style="96"/>
    <col min="6145" max="6145" width="3.7109375" style="96" customWidth="1"/>
    <col min="6146" max="6146" width="10.7109375" style="96" customWidth="1"/>
    <col min="6147" max="6147" width="15.5703125" style="96" customWidth="1"/>
    <col min="6148" max="6148" width="4.42578125" style="96" customWidth="1"/>
    <col min="6149" max="6151" width="9.28515625" style="96" customWidth="1"/>
    <col min="6152" max="6152" width="19.7109375" style="96" customWidth="1"/>
    <col min="6153" max="6153" width="14.7109375" style="96" customWidth="1"/>
    <col min="6154" max="6154" width="19.7109375" style="96" customWidth="1"/>
    <col min="6155" max="6400" width="11.5703125" style="96"/>
    <col min="6401" max="6401" width="3.7109375" style="96" customWidth="1"/>
    <col min="6402" max="6402" width="10.7109375" style="96" customWidth="1"/>
    <col min="6403" max="6403" width="15.5703125" style="96" customWidth="1"/>
    <col min="6404" max="6404" width="4.42578125" style="96" customWidth="1"/>
    <col min="6405" max="6407" width="9.28515625" style="96" customWidth="1"/>
    <col min="6408" max="6408" width="19.7109375" style="96" customWidth="1"/>
    <col min="6409" max="6409" width="14.7109375" style="96" customWidth="1"/>
    <col min="6410" max="6410" width="19.7109375" style="96" customWidth="1"/>
    <col min="6411" max="6656" width="11.5703125" style="96"/>
    <col min="6657" max="6657" width="3.7109375" style="96" customWidth="1"/>
    <col min="6658" max="6658" width="10.7109375" style="96" customWidth="1"/>
    <col min="6659" max="6659" width="15.5703125" style="96" customWidth="1"/>
    <col min="6660" max="6660" width="4.42578125" style="96" customWidth="1"/>
    <col min="6661" max="6663" width="9.28515625" style="96" customWidth="1"/>
    <col min="6664" max="6664" width="19.7109375" style="96" customWidth="1"/>
    <col min="6665" max="6665" width="14.7109375" style="96" customWidth="1"/>
    <col min="6666" max="6666" width="19.7109375" style="96" customWidth="1"/>
    <col min="6667" max="6912" width="11.5703125" style="96"/>
    <col min="6913" max="6913" width="3.7109375" style="96" customWidth="1"/>
    <col min="6914" max="6914" width="10.7109375" style="96" customWidth="1"/>
    <col min="6915" max="6915" width="15.5703125" style="96" customWidth="1"/>
    <col min="6916" max="6916" width="4.42578125" style="96" customWidth="1"/>
    <col min="6917" max="6919" width="9.28515625" style="96" customWidth="1"/>
    <col min="6920" max="6920" width="19.7109375" style="96" customWidth="1"/>
    <col min="6921" max="6921" width="14.7109375" style="96" customWidth="1"/>
    <col min="6922" max="6922" width="19.7109375" style="96" customWidth="1"/>
    <col min="6923" max="7168" width="11.5703125" style="96"/>
    <col min="7169" max="7169" width="3.7109375" style="96" customWidth="1"/>
    <col min="7170" max="7170" width="10.7109375" style="96" customWidth="1"/>
    <col min="7171" max="7171" width="15.5703125" style="96" customWidth="1"/>
    <col min="7172" max="7172" width="4.42578125" style="96" customWidth="1"/>
    <col min="7173" max="7175" width="9.28515625" style="96" customWidth="1"/>
    <col min="7176" max="7176" width="19.7109375" style="96" customWidth="1"/>
    <col min="7177" max="7177" width="14.7109375" style="96" customWidth="1"/>
    <col min="7178" max="7178" width="19.7109375" style="96" customWidth="1"/>
    <col min="7179" max="7424" width="11.5703125" style="96"/>
    <col min="7425" max="7425" width="3.7109375" style="96" customWidth="1"/>
    <col min="7426" max="7426" width="10.7109375" style="96" customWidth="1"/>
    <col min="7427" max="7427" width="15.5703125" style="96" customWidth="1"/>
    <col min="7428" max="7428" width="4.42578125" style="96" customWidth="1"/>
    <col min="7429" max="7431" width="9.28515625" style="96" customWidth="1"/>
    <col min="7432" max="7432" width="19.7109375" style="96" customWidth="1"/>
    <col min="7433" max="7433" width="14.7109375" style="96" customWidth="1"/>
    <col min="7434" max="7434" width="19.7109375" style="96" customWidth="1"/>
    <col min="7435" max="7680" width="11.5703125" style="96"/>
    <col min="7681" max="7681" width="3.7109375" style="96" customWidth="1"/>
    <col min="7682" max="7682" width="10.7109375" style="96" customWidth="1"/>
    <col min="7683" max="7683" width="15.5703125" style="96" customWidth="1"/>
    <col min="7684" max="7684" width="4.42578125" style="96" customWidth="1"/>
    <col min="7685" max="7687" width="9.28515625" style="96" customWidth="1"/>
    <col min="7688" max="7688" width="19.7109375" style="96" customWidth="1"/>
    <col min="7689" max="7689" width="14.7109375" style="96" customWidth="1"/>
    <col min="7690" max="7690" width="19.7109375" style="96" customWidth="1"/>
    <col min="7691" max="7936" width="11.5703125" style="96"/>
    <col min="7937" max="7937" width="3.7109375" style="96" customWidth="1"/>
    <col min="7938" max="7938" width="10.7109375" style="96" customWidth="1"/>
    <col min="7939" max="7939" width="15.5703125" style="96" customWidth="1"/>
    <col min="7940" max="7940" width="4.42578125" style="96" customWidth="1"/>
    <col min="7941" max="7943" width="9.28515625" style="96" customWidth="1"/>
    <col min="7944" max="7944" width="19.7109375" style="96" customWidth="1"/>
    <col min="7945" max="7945" width="14.7109375" style="96" customWidth="1"/>
    <col min="7946" max="7946" width="19.7109375" style="96" customWidth="1"/>
    <col min="7947" max="8192" width="11.5703125" style="96"/>
    <col min="8193" max="8193" width="3.7109375" style="96" customWidth="1"/>
    <col min="8194" max="8194" width="10.7109375" style="96" customWidth="1"/>
    <col min="8195" max="8195" width="15.5703125" style="96" customWidth="1"/>
    <col min="8196" max="8196" width="4.42578125" style="96" customWidth="1"/>
    <col min="8197" max="8199" width="9.28515625" style="96" customWidth="1"/>
    <col min="8200" max="8200" width="19.7109375" style="96" customWidth="1"/>
    <col min="8201" max="8201" width="14.7109375" style="96" customWidth="1"/>
    <col min="8202" max="8202" width="19.7109375" style="96" customWidth="1"/>
    <col min="8203" max="8448" width="11.5703125" style="96"/>
    <col min="8449" max="8449" width="3.7109375" style="96" customWidth="1"/>
    <col min="8450" max="8450" width="10.7109375" style="96" customWidth="1"/>
    <col min="8451" max="8451" width="15.5703125" style="96" customWidth="1"/>
    <col min="8452" max="8452" width="4.42578125" style="96" customWidth="1"/>
    <col min="8453" max="8455" width="9.28515625" style="96" customWidth="1"/>
    <col min="8456" max="8456" width="19.7109375" style="96" customWidth="1"/>
    <col min="8457" max="8457" width="14.7109375" style="96" customWidth="1"/>
    <col min="8458" max="8458" width="19.7109375" style="96" customWidth="1"/>
    <col min="8459" max="8704" width="11.5703125" style="96"/>
    <col min="8705" max="8705" width="3.7109375" style="96" customWidth="1"/>
    <col min="8706" max="8706" width="10.7109375" style="96" customWidth="1"/>
    <col min="8707" max="8707" width="15.5703125" style="96" customWidth="1"/>
    <col min="8708" max="8708" width="4.42578125" style="96" customWidth="1"/>
    <col min="8709" max="8711" width="9.28515625" style="96" customWidth="1"/>
    <col min="8712" max="8712" width="19.7109375" style="96" customWidth="1"/>
    <col min="8713" max="8713" width="14.7109375" style="96" customWidth="1"/>
    <col min="8714" max="8714" width="19.7109375" style="96" customWidth="1"/>
    <col min="8715" max="8960" width="11.5703125" style="96"/>
    <col min="8961" max="8961" width="3.7109375" style="96" customWidth="1"/>
    <col min="8962" max="8962" width="10.7109375" style="96" customWidth="1"/>
    <col min="8963" max="8963" width="15.5703125" style="96" customWidth="1"/>
    <col min="8964" max="8964" width="4.42578125" style="96" customWidth="1"/>
    <col min="8965" max="8967" width="9.28515625" style="96" customWidth="1"/>
    <col min="8968" max="8968" width="19.7109375" style="96" customWidth="1"/>
    <col min="8969" max="8969" width="14.7109375" style="96" customWidth="1"/>
    <col min="8970" max="8970" width="19.7109375" style="96" customWidth="1"/>
    <col min="8971" max="9216" width="11.5703125" style="96"/>
    <col min="9217" max="9217" width="3.7109375" style="96" customWidth="1"/>
    <col min="9218" max="9218" width="10.7109375" style="96" customWidth="1"/>
    <col min="9219" max="9219" width="15.5703125" style="96" customWidth="1"/>
    <col min="9220" max="9220" width="4.42578125" style="96" customWidth="1"/>
    <col min="9221" max="9223" width="9.28515625" style="96" customWidth="1"/>
    <col min="9224" max="9224" width="19.7109375" style="96" customWidth="1"/>
    <col min="9225" max="9225" width="14.7109375" style="96" customWidth="1"/>
    <col min="9226" max="9226" width="19.7109375" style="96" customWidth="1"/>
    <col min="9227" max="9472" width="11.5703125" style="96"/>
    <col min="9473" max="9473" width="3.7109375" style="96" customWidth="1"/>
    <col min="9474" max="9474" width="10.7109375" style="96" customWidth="1"/>
    <col min="9475" max="9475" width="15.5703125" style="96" customWidth="1"/>
    <col min="9476" max="9476" width="4.42578125" style="96" customWidth="1"/>
    <col min="9477" max="9479" width="9.28515625" style="96" customWidth="1"/>
    <col min="9480" max="9480" width="19.7109375" style="96" customWidth="1"/>
    <col min="9481" max="9481" width="14.7109375" style="96" customWidth="1"/>
    <col min="9482" max="9482" width="19.7109375" style="96" customWidth="1"/>
    <col min="9483" max="9728" width="11.5703125" style="96"/>
    <col min="9729" max="9729" width="3.7109375" style="96" customWidth="1"/>
    <col min="9730" max="9730" width="10.7109375" style="96" customWidth="1"/>
    <col min="9731" max="9731" width="15.5703125" style="96" customWidth="1"/>
    <col min="9732" max="9732" width="4.42578125" style="96" customWidth="1"/>
    <col min="9733" max="9735" width="9.28515625" style="96" customWidth="1"/>
    <col min="9736" max="9736" width="19.7109375" style="96" customWidth="1"/>
    <col min="9737" max="9737" width="14.7109375" style="96" customWidth="1"/>
    <col min="9738" max="9738" width="19.7109375" style="96" customWidth="1"/>
    <col min="9739" max="9984" width="11.5703125" style="96"/>
    <col min="9985" max="9985" width="3.7109375" style="96" customWidth="1"/>
    <col min="9986" max="9986" width="10.7109375" style="96" customWidth="1"/>
    <col min="9987" max="9987" width="15.5703125" style="96" customWidth="1"/>
    <col min="9988" max="9988" width="4.42578125" style="96" customWidth="1"/>
    <col min="9989" max="9991" width="9.28515625" style="96" customWidth="1"/>
    <col min="9992" max="9992" width="19.7109375" style="96" customWidth="1"/>
    <col min="9993" max="9993" width="14.7109375" style="96" customWidth="1"/>
    <col min="9994" max="9994" width="19.7109375" style="96" customWidth="1"/>
    <col min="9995" max="10240" width="11.5703125" style="96"/>
    <col min="10241" max="10241" width="3.7109375" style="96" customWidth="1"/>
    <col min="10242" max="10242" width="10.7109375" style="96" customWidth="1"/>
    <col min="10243" max="10243" width="15.5703125" style="96" customWidth="1"/>
    <col min="10244" max="10244" width="4.42578125" style="96" customWidth="1"/>
    <col min="10245" max="10247" width="9.28515625" style="96" customWidth="1"/>
    <col min="10248" max="10248" width="19.7109375" style="96" customWidth="1"/>
    <col min="10249" max="10249" width="14.7109375" style="96" customWidth="1"/>
    <col min="10250" max="10250" width="19.7109375" style="96" customWidth="1"/>
    <col min="10251" max="10496" width="11.5703125" style="96"/>
    <col min="10497" max="10497" width="3.7109375" style="96" customWidth="1"/>
    <col min="10498" max="10498" width="10.7109375" style="96" customWidth="1"/>
    <col min="10499" max="10499" width="15.5703125" style="96" customWidth="1"/>
    <col min="10500" max="10500" width="4.42578125" style="96" customWidth="1"/>
    <col min="10501" max="10503" width="9.28515625" style="96" customWidth="1"/>
    <col min="10504" max="10504" width="19.7109375" style="96" customWidth="1"/>
    <col min="10505" max="10505" width="14.7109375" style="96" customWidth="1"/>
    <col min="10506" max="10506" width="19.7109375" style="96" customWidth="1"/>
    <col min="10507" max="10752" width="11.5703125" style="96"/>
    <col min="10753" max="10753" width="3.7109375" style="96" customWidth="1"/>
    <col min="10754" max="10754" width="10.7109375" style="96" customWidth="1"/>
    <col min="10755" max="10755" width="15.5703125" style="96" customWidth="1"/>
    <col min="10756" max="10756" width="4.42578125" style="96" customWidth="1"/>
    <col min="10757" max="10759" width="9.28515625" style="96" customWidth="1"/>
    <col min="10760" max="10760" width="19.7109375" style="96" customWidth="1"/>
    <col min="10761" max="10761" width="14.7109375" style="96" customWidth="1"/>
    <col min="10762" max="10762" width="19.7109375" style="96" customWidth="1"/>
    <col min="10763" max="11008" width="11.5703125" style="96"/>
    <col min="11009" max="11009" width="3.7109375" style="96" customWidth="1"/>
    <col min="11010" max="11010" width="10.7109375" style="96" customWidth="1"/>
    <col min="11011" max="11011" width="15.5703125" style="96" customWidth="1"/>
    <col min="11012" max="11012" width="4.42578125" style="96" customWidth="1"/>
    <col min="11013" max="11015" width="9.28515625" style="96" customWidth="1"/>
    <col min="11016" max="11016" width="19.7109375" style="96" customWidth="1"/>
    <col min="11017" max="11017" width="14.7109375" style="96" customWidth="1"/>
    <col min="11018" max="11018" width="19.7109375" style="96" customWidth="1"/>
    <col min="11019" max="11264" width="11.5703125" style="96"/>
    <col min="11265" max="11265" width="3.7109375" style="96" customWidth="1"/>
    <col min="11266" max="11266" width="10.7109375" style="96" customWidth="1"/>
    <col min="11267" max="11267" width="15.5703125" style="96" customWidth="1"/>
    <col min="11268" max="11268" width="4.42578125" style="96" customWidth="1"/>
    <col min="11269" max="11271" width="9.28515625" style="96" customWidth="1"/>
    <col min="11272" max="11272" width="19.7109375" style="96" customWidth="1"/>
    <col min="11273" max="11273" width="14.7109375" style="96" customWidth="1"/>
    <col min="11274" max="11274" width="19.7109375" style="96" customWidth="1"/>
    <col min="11275" max="11520" width="11.5703125" style="96"/>
    <col min="11521" max="11521" width="3.7109375" style="96" customWidth="1"/>
    <col min="11522" max="11522" width="10.7109375" style="96" customWidth="1"/>
    <col min="11523" max="11523" width="15.5703125" style="96" customWidth="1"/>
    <col min="11524" max="11524" width="4.42578125" style="96" customWidth="1"/>
    <col min="11525" max="11527" width="9.28515625" style="96" customWidth="1"/>
    <col min="11528" max="11528" width="19.7109375" style="96" customWidth="1"/>
    <col min="11529" max="11529" width="14.7109375" style="96" customWidth="1"/>
    <col min="11530" max="11530" width="19.7109375" style="96" customWidth="1"/>
    <col min="11531" max="11776" width="11.5703125" style="96"/>
    <col min="11777" max="11777" width="3.7109375" style="96" customWidth="1"/>
    <col min="11778" max="11778" width="10.7109375" style="96" customWidth="1"/>
    <col min="11779" max="11779" width="15.5703125" style="96" customWidth="1"/>
    <col min="11780" max="11780" width="4.42578125" style="96" customWidth="1"/>
    <col min="11781" max="11783" width="9.28515625" style="96" customWidth="1"/>
    <col min="11784" max="11784" width="19.7109375" style="96" customWidth="1"/>
    <col min="11785" max="11785" width="14.7109375" style="96" customWidth="1"/>
    <col min="11786" max="11786" width="19.7109375" style="96" customWidth="1"/>
    <col min="11787" max="12032" width="11.5703125" style="96"/>
    <col min="12033" max="12033" width="3.7109375" style="96" customWidth="1"/>
    <col min="12034" max="12034" width="10.7109375" style="96" customWidth="1"/>
    <col min="12035" max="12035" width="15.5703125" style="96" customWidth="1"/>
    <col min="12036" max="12036" width="4.42578125" style="96" customWidth="1"/>
    <col min="12037" max="12039" width="9.28515625" style="96" customWidth="1"/>
    <col min="12040" max="12040" width="19.7109375" style="96" customWidth="1"/>
    <col min="12041" max="12041" width="14.7109375" style="96" customWidth="1"/>
    <col min="12042" max="12042" width="19.7109375" style="96" customWidth="1"/>
    <col min="12043" max="12288" width="11.5703125" style="96"/>
    <col min="12289" max="12289" width="3.7109375" style="96" customWidth="1"/>
    <col min="12290" max="12290" width="10.7109375" style="96" customWidth="1"/>
    <col min="12291" max="12291" width="15.5703125" style="96" customWidth="1"/>
    <col min="12292" max="12292" width="4.42578125" style="96" customWidth="1"/>
    <col min="12293" max="12295" width="9.28515625" style="96" customWidth="1"/>
    <col min="12296" max="12296" width="19.7109375" style="96" customWidth="1"/>
    <col min="12297" max="12297" width="14.7109375" style="96" customWidth="1"/>
    <col min="12298" max="12298" width="19.7109375" style="96" customWidth="1"/>
    <col min="12299" max="12544" width="11.5703125" style="96"/>
    <col min="12545" max="12545" width="3.7109375" style="96" customWidth="1"/>
    <col min="12546" max="12546" width="10.7109375" style="96" customWidth="1"/>
    <col min="12547" max="12547" width="15.5703125" style="96" customWidth="1"/>
    <col min="12548" max="12548" width="4.42578125" style="96" customWidth="1"/>
    <col min="12549" max="12551" width="9.28515625" style="96" customWidth="1"/>
    <col min="12552" max="12552" width="19.7109375" style="96" customWidth="1"/>
    <col min="12553" max="12553" width="14.7109375" style="96" customWidth="1"/>
    <col min="12554" max="12554" width="19.7109375" style="96" customWidth="1"/>
    <col min="12555" max="12800" width="11.5703125" style="96"/>
    <col min="12801" max="12801" width="3.7109375" style="96" customWidth="1"/>
    <col min="12802" max="12802" width="10.7109375" style="96" customWidth="1"/>
    <col min="12803" max="12803" width="15.5703125" style="96" customWidth="1"/>
    <col min="12804" max="12804" width="4.42578125" style="96" customWidth="1"/>
    <col min="12805" max="12807" width="9.28515625" style="96" customWidth="1"/>
    <col min="12808" max="12808" width="19.7109375" style="96" customWidth="1"/>
    <col min="12809" max="12809" width="14.7109375" style="96" customWidth="1"/>
    <col min="12810" max="12810" width="19.7109375" style="96" customWidth="1"/>
    <col min="12811" max="13056" width="11.5703125" style="96"/>
    <col min="13057" max="13057" width="3.7109375" style="96" customWidth="1"/>
    <col min="13058" max="13058" width="10.7109375" style="96" customWidth="1"/>
    <col min="13059" max="13059" width="15.5703125" style="96" customWidth="1"/>
    <col min="13060" max="13060" width="4.42578125" style="96" customWidth="1"/>
    <col min="13061" max="13063" width="9.28515625" style="96" customWidth="1"/>
    <col min="13064" max="13064" width="19.7109375" style="96" customWidth="1"/>
    <col min="13065" max="13065" width="14.7109375" style="96" customWidth="1"/>
    <col min="13066" max="13066" width="19.7109375" style="96" customWidth="1"/>
    <col min="13067" max="13312" width="11.5703125" style="96"/>
    <col min="13313" max="13313" width="3.7109375" style="96" customWidth="1"/>
    <col min="13314" max="13314" width="10.7109375" style="96" customWidth="1"/>
    <col min="13315" max="13315" width="15.5703125" style="96" customWidth="1"/>
    <col min="13316" max="13316" width="4.42578125" style="96" customWidth="1"/>
    <col min="13317" max="13319" width="9.28515625" style="96" customWidth="1"/>
    <col min="13320" max="13320" width="19.7109375" style="96" customWidth="1"/>
    <col min="13321" max="13321" width="14.7109375" style="96" customWidth="1"/>
    <col min="13322" max="13322" width="19.7109375" style="96" customWidth="1"/>
    <col min="13323" max="13568" width="11.5703125" style="96"/>
    <col min="13569" max="13569" width="3.7109375" style="96" customWidth="1"/>
    <col min="13570" max="13570" width="10.7109375" style="96" customWidth="1"/>
    <col min="13571" max="13571" width="15.5703125" style="96" customWidth="1"/>
    <col min="13572" max="13572" width="4.42578125" style="96" customWidth="1"/>
    <col min="13573" max="13575" width="9.28515625" style="96" customWidth="1"/>
    <col min="13576" max="13576" width="19.7109375" style="96" customWidth="1"/>
    <col min="13577" max="13577" width="14.7109375" style="96" customWidth="1"/>
    <col min="13578" max="13578" width="19.7109375" style="96" customWidth="1"/>
    <col min="13579" max="13824" width="11.5703125" style="96"/>
    <col min="13825" max="13825" width="3.7109375" style="96" customWidth="1"/>
    <col min="13826" max="13826" width="10.7109375" style="96" customWidth="1"/>
    <col min="13827" max="13827" width="15.5703125" style="96" customWidth="1"/>
    <col min="13828" max="13828" width="4.42578125" style="96" customWidth="1"/>
    <col min="13829" max="13831" width="9.28515625" style="96" customWidth="1"/>
    <col min="13832" max="13832" width="19.7109375" style="96" customWidth="1"/>
    <col min="13833" max="13833" width="14.7109375" style="96" customWidth="1"/>
    <col min="13834" max="13834" width="19.7109375" style="96" customWidth="1"/>
    <col min="13835" max="14080" width="11.5703125" style="96"/>
    <col min="14081" max="14081" width="3.7109375" style="96" customWidth="1"/>
    <col min="14082" max="14082" width="10.7109375" style="96" customWidth="1"/>
    <col min="14083" max="14083" width="15.5703125" style="96" customWidth="1"/>
    <col min="14084" max="14084" width="4.42578125" style="96" customWidth="1"/>
    <col min="14085" max="14087" width="9.28515625" style="96" customWidth="1"/>
    <col min="14088" max="14088" width="19.7109375" style="96" customWidth="1"/>
    <col min="14089" max="14089" width="14.7109375" style="96" customWidth="1"/>
    <col min="14090" max="14090" width="19.7109375" style="96" customWidth="1"/>
    <col min="14091" max="14336" width="11.5703125" style="96"/>
    <col min="14337" max="14337" width="3.7109375" style="96" customWidth="1"/>
    <col min="14338" max="14338" width="10.7109375" style="96" customWidth="1"/>
    <col min="14339" max="14339" width="15.5703125" style="96" customWidth="1"/>
    <col min="14340" max="14340" width="4.42578125" style="96" customWidth="1"/>
    <col min="14341" max="14343" width="9.28515625" style="96" customWidth="1"/>
    <col min="14344" max="14344" width="19.7109375" style="96" customWidth="1"/>
    <col min="14345" max="14345" width="14.7109375" style="96" customWidth="1"/>
    <col min="14346" max="14346" width="19.7109375" style="96" customWidth="1"/>
    <col min="14347" max="14592" width="11.5703125" style="96"/>
    <col min="14593" max="14593" width="3.7109375" style="96" customWidth="1"/>
    <col min="14594" max="14594" width="10.7109375" style="96" customWidth="1"/>
    <col min="14595" max="14595" width="15.5703125" style="96" customWidth="1"/>
    <col min="14596" max="14596" width="4.42578125" style="96" customWidth="1"/>
    <col min="14597" max="14599" width="9.28515625" style="96" customWidth="1"/>
    <col min="14600" max="14600" width="19.7109375" style="96" customWidth="1"/>
    <col min="14601" max="14601" width="14.7109375" style="96" customWidth="1"/>
    <col min="14602" max="14602" width="19.7109375" style="96" customWidth="1"/>
    <col min="14603" max="14848" width="11.5703125" style="96"/>
    <col min="14849" max="14849" width="3.7109375" style="96" customWidth="1"/>
    <col min="14850" max="14850" width="10.7109375" style="96" customWidth="1"/>
    <col min="14851" max="14851" width="15.5703125" style="96" customWidth="1"/>
    <col min="14852" max="14852" width="4.42578125" style="96" customWidth="1"/>
    <col min="14853" max="14855" width="9.28515625" style="96" customWidth="1"/>
    <col min="14856" max="14856" width="19.7109375" style="96" customWidth="1"/>
    <col min="14857" max="14857" width="14.7109375" style="96" customWidth="1"/>
    <col min="14858" max="14858" width="19.7109375" style="96" customWidth="1"/>
    <col min="14859" max="15104" width="11.5703125" style="96"/>
    <col min="15105" max="15105" width="3.7109375" style="96" customWidth="1"/>
    <col min="15106" max="15106" width="10.7109375" style="96" customWidth="1"/>
    <col min="15107" max="15107" width="15.5703125" style="96" customWidth="1"/>
    <col min="15108" max="15108" width="4.42578125" style="96" customWidth="1"/>
    <col min="15109" max="15111" width="9.28515625" style="96" customWidth="1"/>
    <col min="15112" max="15112" width="19.7109375" style="96" customWidth="1"/>
    <col min="15113" max="15113" width="14.7109375" style="96" customWidth="1"/>
    <col min="15114" max="15114" width="19.7109375" style="96" customWidth="1"/>
    <col min="15115" max="15360" width="11.5703125" style="96"/>
    <col min="15361" max="15361" width="3.7109375" style="96" customWidth="1"/>
    <col min="15362" max="15362" width="10.7109375" style="96" customWidth="1"/>
    <col min="15363" max="15363" width="15.5703125" style="96" customWidth="1"/>
    <col min="15364" max="15364" width="4.42578125" style="96" customWidth="1"/>
    <col min="15365" max="15367" width="9.28515625" style="96" customWidth="1"/>
    <col min="15368" max="15368" width="19.7109375" style="96" customWidth="1"/>
    <col min="15369" max="15369" width="14.7109375" style="96" customWidth="1"/>
    <col min="15370" max="15370" width="19.7109375" style="96" customWidth="1"/>
    <col min="15371" max="15616" width="11.5703125" style="96"/>
    <col min="15617" max="15617" width="3.7109375" style="96" customWidth="1"/>
    <col min="15618" max="15618" width="10.7109375" style="96" customWidth="1"/>
    <col min="15619" max="15619" width="15.5703125" style="96" customWidth="1"/>
    <col min="15620" max="15620" width="4.42578125" style="96" customWidth="1"/>
    <col min="15621" max="15623" width="9.28515625" style="96" customWidth="1"/>
    <col min="15624" max="15624" width="19.7109375" style="96" customWidth="1"/>
    <col min="15625" max="15625" width="14.7109375" style="96" customWidth="1"/>
    <col min="15626" max="15626" width="19.7109375" style="96" customWidth="1"/>
    <col min="15627" max="15872" width="11.5703125" style="96"/>
    <col min="15873" max="15873" width="3.7109375" style="96" customWidth="1"/>
    <col min="15874" max="15874" width="10.7109375" style="96" customWidth="1"/>
    <col min="15875" max="15875" width="15.5703125" style="96" customWidth="1"/>
    <col min="15876" max="15876" width="4.42578125" style="96" customWidth="1"/>
    <col min="15877" max="15879" width="9.28515625" style="96" customWidth="1"/>
    <col min="15880" max="15880" width="19.7109375" style="96" customWidth="1"/>
    <col min="15881" max="15881" width="14.7109375" style="96" customWidth="1"/>
    <col min="15882" max="15882" width="19.7109375" style="96" customWidth="1"/>
    <col min="15883" max="16128" width="11.5703125" style="96"/>
    <col min="16129" max="16129" width="3.7109375" style="96" customWidth="1"/>
    <col min="16130" max="16130" width="10.7109375" style="96" customWidth="1"/>
    <col min="16131" max="16131" width="15.5703125" style="96" customWidth="1"/>
    <col min="16132" max="16132" width="4.42578125" style="96" customWidth="1"/>
    <col min="16133" max="16135" width="9.28515625" style="96" customWidth="1"/>
    <col min="16136" max="16136" width="19.7109375" style="96" customWidth="1"/>
    <col min="16137" max="16137" width="14.7109375" style="96" customWidth="1"/>
    <col min="16138" max="16138" width="19.7109375" style="96" customWidth="1"/>
    <col min="16139" max="16384" width="11.5703125" style="96"/>
  </cols>
  <sheetData>
    <row r="1" spans="1:10" ht="38.25" customHeight="1" x14ac:dyDescent="0.2">
      <c r="A1" s="846" t="s">
        <v>181</v>
      </c>
      <c r="B1" s="846"/>
      <c r="C1" s="846"/>
      <c r="D1" s="847" t="s">
        <v>182</v>
      </c>
      <c r="E1" s="847"/>
      <c r="F1" s="847"/>
      <c r="G1" s="847"/>
      <c r="H1" s="847"/>
      <c r="I1" s="847"/>
    </row>
    <row r="2" spans="1:10" s="99" customFormat="1" x14ac:dyDescent="0.2">
      <c r="A2" s="97"/>
      <c r="B2" s="97"/>
      <c r="C2" s="97"/>
      <c r="D2" s="98"/>
      <c r="E2" s="98"/>
      <c r="F2" s="98"/>
      <c r="G2" s="98"/>
      <c r="H2" s="98"/>
      <c r="I2" s="98"/>
    </row>
    <row r="3" spans="1:10" x14ac:dyDescent="0.2">
      <c r="A3" s="848" t="s">
        <v>183</v>
      </c>
      <c r="B3" s="848"/>
      <c r="C3" s="848"/>
      <c r="D3" s="848"/>
      <c r="E3" s="848"/>
      <c r="F3" s="848"/>
      <c r="G3" s="848"/>
      <c r="H3" s="848"/>
      <c r="I3" s="848"/>
    </row>
    <row r="4" spans="1:10" x14ac:dyDescent="0.2">
      <c r="A4" s="849" t="s">
        <v>184</v>
      </c>
      <c r="B4" s="849"/>
      <c r="C4" s="849"/>
      <c r="D4" s="849"/>
      <c r="E4" s="849"/>
      <c r="F4" s="849"/>
      <c r="G4" s="849"/>
      <c r="H4" s="849"/>
      <c r="I4" s="849"/>
    </row>
    <row r="5" spans="1:10" ht="12.75" customHeight="1" x14ac:dyDescent="0.2">
      <c r="C5" s="101"/>
      <c r="F5" s="102"/>
      <c r="G5" s="102"/>
      <c r="H5" s="102"/>
      <c r="I5" s="102"/>
      <c r="J5" s="102"/>
    </row>
    <row r="6" spans="1:10" ht="12.75" customHeight="1" x14ac:dyDescent="0.2">
      <c r="A6" s="850" t="s">
        <v>96</v>
      </c>
      <c r="B6" s="850"/>
      <c r="C6" s="850"/>
      <c r="D6" s="850"/>
      <c r="E6" s="850"/>
      <c r="F6" s="850"/>
      <c r="G6" s="850"/>
      <c r="H6" s="850"/>
      <c r="I6" s="850"/>
      <c r="J6" s="103"/>
    </row>
    <row r="7" spans="1:10" ht="12.75" customHeight="1" x14ac:dyDescent="0.2">
      <c r="A7" s="104"/>
      <c r="B7" s="104"/>
      <c r="C7" s="104"/>
      <c r="D7" s="104"/>
      <c r="E7" s="104"/>
      <c r="F7" s="104"/>
      <c r="G7" s="104"/>
      <c r="H7" s="102"/>
      <c r="I7" s="102"/>
      <c r="J7" s="102"/>
    </row>
    <row r="8" spans="1:10" ht="12.75" customHeight="1" x14ac:dyDescent="0.2">
      <c r="A8" s="832" t="s">
        <v>2</v>
      </c>
      <c r="B8" s="832"/>
      <c r="C8" s="832"/>
      <c r="D8" s="827" t="s">
        <v>185</v>
      </c>
      <c r="E8" s="827"/>
      <c r="F8" s="827"/>
      <c r="G8" s="827"/>
      <c r="H8" s="827"/>
      <c r="I8" s="827"/>
      <c r="J8" s="105"/>
    </row>
    <row r="9" spans="1:10" ht="12.75" customHeight="1" x14ac:dyDescent="0.2">
      <c r="F9" s="102"/>
      <c r="G9" s="102"/>
      <c r="H9" s="102"/>
      <c r="I9" s="102"/>
      <c r="J9" s="102"/>
    </row>
    <row r="10" spans="1:10" ht="12.75" customHeight="1" x14ac:dyDescent="0.2">
      <c r="A10" s="832" t="s">
        <v>186</v>
      </c>
      <c r="B10" s="832"/>
      <c r="C10" s="832"/>
      <c r="D10" s="827"/>
      <c r="E10" s="827"/>
      <c r="F10" s="827"/>
      <c r="G10" s="827"/>
      <c r="H10" s="827"/>
      <c r="I10" s="827"/>
      <c r="J10" s="105"/>
    </row>
    <row r="11" spans="1:10" ht="12.75" customHeight="1" x14ac:dyDescent="0.2">
      <c r="A11" s="106"/>
      <c r="B11" s="106"/>
      <c r="C11" s="107"/>
      <c r="D11" s="106"/>
      <c r="E11" s="106"/>
      <c r="F11" s="102"/>
      <c r="G11" s="102"/>
      <c r="H11" s="102"/>
      <c r="I11" s="102"/>
      <c r="J11" s="102"/>
    </row>
    <row r="12" spans="1:10" ht="12.75" customHeight="1" x14ac:dyDescent="0.2">
      <c r="A12" s="839" t="s">
        <v>187</v>
      </c>
      <c r="B12" s="839"/>
      <c r="C12" s="839"/>
      <c r="D12" s="839"/>
      <c r="E12" s="839"/>
      <c r="F12" s="839"/>
      <c r="G12" s="839"/>
      <c r="H12" s="839"/>
      <c r="I12" s="839"/>
      <c r="J12" s="108"/>
    </row>
    <row r="13" spans="1:10" ht="12.75" customHeight="1" x14ac:dyDescent="0.2">
      <c r="A13" s="106"/>
      <c r="B13" s="109"/>
      <c r="C13" s="110"/>
      <c r="D13" s="109"/>
      <c r="E13" s="109"/>
      <c r="F13" s="102"/>
      <c r="G13" s="102"/>
      <c r="H13" s="102"/>
      <c r="I13" s="102"/>
      <c r="J13" s="102"/>
    </row>
    <row r="14" spans="1:10" ht="100.5" customHeight="1" x14ac:dyDescent="0.2">
      <c r="A14" s="111" t="s">
        <v>188</v>
      </c>
      <c r="B14" s="840" t="s">
        <v>189</v>
      </c>
      <c r="C14" s="841"/>
      <c r="D14" s="840" t="s">
        <v>190</v>
      </c>
      <c r="E14" s="842"/>
      <c r="F14" s="842"/>
      <c r="G14" s="841"/>
      <c r="H14" s="111" t="s">
        <v>191</v>
      </c>
      <c r="I14" s="111" t="s">
        <v>192</v>
      </c>
    </row>
    <row r="15" spans="1:10" x14ac:dyDescent="0.2">
      <c r="A15" s="112" t="s">
        <v>22</v>
      </c>
      <c r="B15" s="843">
        <v>2</v>
      </c>
      <c r="C15" s="844"/>
      <c r="D15" s="843">
        <v>3</v>
      </c>
      <c r="E15" s="845"/>
      <c r="F15" s="845"/>
      <c r="G15" s="844"/>
      <c r="H15" s="113">
        <v>4</v>
      </c>
      <c r="I15" s="113">
        <v>5</v>
      </c>
    </row>
    <row r="16" spans="1:10" ht="158.1" customHeight="1" x14ac:dyDescent="0.2">
      <c r="A16" s="114" t="s">
        <v>22</v>
      </c>
      <c r="B16" s="834" t="s">
        <v>193</v>
      </c>
      <c r="C16" s="835"/>
      <c r="D16" s="836" t="s">
        <v>194</v>
      </c>
      <c r="E16" s="837"/>
      <c r="F16" s="837"/>
      <c r="G16" s="838"/>
      <c r="H16" s="115" t="s">
        <v>195</v>
      </c>
      <c r="I16" s="116">
        <f>ROUND((6199500  + 149310  * (0.4 * 50 + 0.6 * 125.25)) * 1 * 0.6 * 1.49 * 1.04 * 0.35 * 1.3,2)</f>
        <v>8632717.1500000004</v>
      </c>
    </row>
    <row r="17" spans="1:9" ht="15.75" customHeight="1" x14ac:dyDescent="0.2">
      <c r="A17" s="117" t="s">
        <v>4</v>
      </c>
      <c r="B17" s="830"/>
      <c r="C17" s="831"/>
      <c r="D17" s="830" t="s">
        <v>196</v>
      </c>
      <c r="E17" s="832"/>
      <c r="F17" s="832"/>
      <c r="G17" s="831"/>
      <c r="H17" s="118"/>
      <c r="I17" s="119"/>
    </row>
    <row r="18" spans="1:9" ht="25.5" customHeight="1" x14ac:dyDescent="0.2">
      <c r="A18" s="117" t="s">
        <v>4</v>
      </c>
      <c r="B18" s="825"/>
      <c r="C18" s="826"/>
      <c r="D18" s="825" t="s">
        <v>197</v>
      </c>
      <c r="E18" s="827"/>
      <c r="F18" s="827"/>
      <c r="G18" s="826"/>
      <c r="H18" s="120"/>
      <c r="I18" s="121"/>
    </row>
    <row r="19" spans="1:9" ht="51" customHeight="1" x14ac:dyDescent="0.2">
      <c r="A19" s="117" t="s">
        <v>4</v>
      </c>
      <c r="B19" s="825"/>
      <c r="C19" s="826"/>
      <c r="D19" s="825" t="s">
        <v>198</v>
      </c>
      <c r="E19" s="827"/>
      <c r="F19" s="827"/>
      <c r="G19" s="826"/>
      <c r="H19" s="120"/>
      <c r="I19" s="121"/>
    </row>
    <row r="20" spans="1:9" ht="140.25" customHeight="1" x14ac:dyDescent="0.2">
      <c r="A20" s="117" t="s">
        <v>4</v>
      </c>
      <c r="B20" s="825"/>
      <c r="C20" s="826"/>
      <c r="D20" s="825" t="s">
        <v>199</v>
      </c>
      <c r="E20" s="827"/>
      <c r="F20" s="827"/>
      <c r="G20" s="826"/>
      <c r="H20" s="120"/>
      <c r="I20" s="121"/>
    </row>
    <row r="21" spans="1:9" ht="89.25" customHeight="1" x14ac:dyDescent="0.2">
      <c r="A21" s="117" t="s">
        <v>4</v>
      </c>
      <c r="B21" s="825"/>
      <c r="C21" s="826"/>
      <c r="D21" s="825" t="s">
        <v>200</v>
      </c>
      <c r="E21" s="827"/>
      <c r="F21" s="827"/>
      <c r="G21" s="826"/>
      <c r="H21" s="120"/>
      <c r="I21" s="121"/>
    </row>
    <row r="22" spans="1:9" ht="165.75" customHeight="1" x14ac:dyDescent="0.2">
      <c r="A22" s="833" t="s">
        <v>4</v>
      </c>
      <c r="B22" s="825"/>
      <c r="C22" s="826"/>
      <c r="D22" s="825" t="s">
        <v>201</v>
      </c>
      <c r="E22" s="827"/>
      <c r="F22" s="827"/>
      <c r="G22" s="826"/>
      <c r="H22" s="828"/>
      <c r="I22" s="829"/>
    </row>
    <row r="23" spans="1:9" ht="12.75" customHeight="1" x14ac:dyDescent="0.2">
      <c r="A23" s="833"/>
      <c r="B23" s="825"/>
      <c r="C23" s="826"/>
      <c r="D23" s="825"/>
      <c r="E23" s="827"/>
      <c r="F23" s="827"/>
      <c r="G23" s="826"/>
      <c r="H23" s="828"/>
      <c r="I23" s="829"/>
    </row>
    <row r="24" spans="1:9" ht="15.75" customHeight="1" x14ac:dyDescent="0.2">
      <c r="A24" s="117" t="s">
        <v>4</v>
      </c>
      <c r="B24" s="830"/>
      <c r="C24" s="831"/>
      <c r="D24" s="830" t="s">
        <v>202</v>
      </c>
      <c r="E24" s="832"/>
      <c r="F24" s="832"/>
      <c r="G24" s="831"/>
      <c r="H24" s="118"/>
      <c r="I24" s="119"/>
    </row>
    <row r="25" spans="1:9" ht="25.5" customHeight="1" x14ac:dyDescent="0.2">
      <c r="A25" s="117" t="s">
        <v>4</v>
      </c>
      <c r="B25" s="825"/>
      <c r="C25" s="826"/>
      <c r="D25" s="825" t="s">
        <v>203</v>
      </c>
      <c r="E25" s="827"/>
      <c r="F25" s="827"/>
      <c r="G25" s="826"/>
      <c r="H25" s="120"/>
      <c r="I25" s="121"/>
    </row>
    <row r="26" spans="1:9" ht="12.75" customHeight="1" x14ac:dyDescent="0.2">
      <c r="A26" s="117" t="s">
        <v>4</v>
      </c>
      <c r="B26" s="825"/>
      <c r="C26" s="826"/>
      <c r="D26" s="825" t="s">
        <v>204</v>
      </c>
      <c r="E26" s="827"/>
      <c r="F26" s="827"/>
      <c r="G26" s="826"/>
      <c r="H26" s="120"/>
      <c r="I26" s="121"/>
    </row>
    <row r="27" spans="1:9" ht="25.5" customHeight="1" x14ac:dyDescent="0.2">
      <c r="A27" s="117" t="s">
        <v>4</v>
      </c>
      <c r="B27" s="825"/>
      <c r="C27" s="826"/>
      <c r="D27" s="825" t="s">
        <v>205</v>
      </c>
      <c r="E27" s="827"/>
      <c r="F27" s="827"/>
      <c r="G27" s="826"/>
      <c r="H27" s="120"/>
      <c r="I27" s="121"/>
    </row>
    <row r="28" spans="1:9" ht="25.5" customHeight="1" x14ac:dyDescent="0.2">
      <c r="A28" s="117" t="s">
        <v>4</v>
      </c>
      <c r="B28" s="825"/>
      <c r="C28" s="826"/>
      <c r="D28" s="825" t="s">
        <v>206</v>
      </c>
      <c r="E28" s="827"/>
      <c r="F28" s="827"/>
      <c r="G28" s="826"/>
      <c r="H28" s="120"/>
      <c r="I28" s="121"/>
    </row>
    <row r="29" spans="1:9" ht="25.5" customHeight="1" x14ac:dyDescent="0.2">
      <c r="A29" s="122" t="s">
        <v>4</v>
      </c>
      <c r="B29" s="819"/>
      <c r="C29" s="820"/>
      <c r="D29" s="819" t="s">
        <v>207</v>
      </c>
      <c r="E29" s="821"/>
      <c r="F29" s="821"/>
      <c r="G29" s="820"/>
      <c r="H29" s="123"/>
      <c r="I29" s="124"/>
    </row>
    <row r="30" spans="1:9" ht="158.1" customHeight="1" x14ac:dyDescent="0.2">
      <c r="A30" s="114" t="s">
        <v>25</v>
      </c>
      <c r="B30" s="834" t="s">
        <v>208</v>
      </c>
      <c r="C30" s="835"/>
      <c r="D30" s="836" t="s">
        <v>209</v>
      </c>
      <c r="E30" s="837"/>
      <c r="F30" s="837"/>
      <c r="G30" s="838"/>
      <c r="H30" s="115" t="s">
        <v>210</v>
      </c>
      <c r="I30" s="116">
        <f>ROUND((6199500  + 149310  * (0.4 * 50 + 0.6 * 129.1)) * 1 * 0.6 * 1.49 * 1.04 * 0.35 * 1.3,2)</f>
        <v>8778626.5</v>
      </c>
    </row>
    <row r="31" spans="1:9" ht="15.75" customHeight="1" x14ac:dyDescent="0.2">
      <c r="A31" s="117" t="s">
        <v>4</v>
      </c>
      <c r="B31" s="830"/>
      <c r="C31" s="831"/>
      <c r="D31" s="830" t="s">
        <v>196</v>
      </c>
      <c r="E31" s="832"/>
      <c r="F31" s="832"/>
      <c r="G31" s="831"/>
      <c r="H31" s="118"/>
      <c r="I31" s="119"/>
    </row>
    <row r="32" spans="1:9" ht="25.5" customHeight="1" x14ac:dyDescent="0.2">
      <c r="A32" s="117" t="s">
        <v>4</v>
      </c>
      <c r="B32" s="825"/>
      <c r="C32" s="826"/>
      <c r="D32" s="825" t="s">
        <v>197</v>
      </c>
      <c r="E32" s="827"/>
      <c r="F32" s="827"/>
      <c r="G32" s="826"/>
      <c r="H32" s="120"/>
      <c r="I32" s="121"/>
    </row>
    <row r="33" spans="1:9" ht="51" customHeight="1" x14ac:dyDescent="0.2">
      <c r="A33" s="117" t="s">
        <v>4</v>
      </c>
      <c r="B33" s="825"/>
      <c r="C33" s="826"/>
      <c r="D33" s="825" t="s">
        <v>198</v>
      </c>
      <c r="E33" s="827"/>
      <c r="F33" s="827"/>
      <c r="G33" s="826"/>
      <c r="H33" s="120"/>
      <c r="I33" s="121"/>
    </row>
    <row r="34" spans="1:9" ht="140.25" customHeight="1" x14ac:dyDescent="0.2">
      <c r="A34" s="117" t="s">
        <v>4</v>
      </c>
      <c r="B34" s="825"/>
      <c r="C34" s="826"/>
      <c r="D34" s="825" t="s">
        <v>199</v>
      </c>
      <c r="E34" s="827"/>
      <c r="F34" s="827"/>
      <c r="G34" s="826"/>
      <c r="H34" s="120"/>
      <c r="I34" s="121"/>
    </row>
    <row r="35" spans="1:9" ht="89.25" customHeight="1" x14ac:dyDescent="0.2">
      <c r="A35" s="117" t="s">
        <v>4</v>
      </c>
      <c r="B35" s="825"/>
      <c r="C35" s="826"/>
      <c r="D35" s="825" t="s">
        <v>200</v>
      </c>
      <c r="E35" s="827"/>
      <c r="F35" s="827"/>
      <c r="G35" s="826"/>
      <c r="H35" s="120"/>
      <c r="I35" s="121"/>
    </row>
    <row r="36" spans="1:9" ht="165.75" customHeight="1" x14ac:dyDescent="0.2">
      <c r="A36" s="833" t="s">
        <v>4</v>
      </c>
      <c r="B36" s="825"/>
      <c r="C36" s="826"/>
      <c r="D36" s="825" t="s">
        <v>201</v>
      </c>
      <c r="E36" s="827"/>
      <c r="F36" s="827"/>
      <c r="G36" s="826"/>
      <c r="H36" s="828"/>
      <c r="I36" s="829"/>
    </row>
    <row r="37" spans="1:9" ht="12.75" customHeight="1" x14ac:dyDescent="0.2">
      <c r="A37" s="833"/>
      <c r="B37" s="825"/>
      <c r="C37" s="826"/>
      <c r="D37" s="825"/>
      <c r="E37" s="827"/>
      <c r="F37" s="827"/>
      <c r="G37" s="826"/>
      <c r="H37" s="828"/>
      <c r="I37" s="829"/>
    </row>
    <row r="38" spans="1:9" ht="15.75" customHeight="1" x14ac:dyDescent="0.2">
      <c r="A38" s="117" t="s">
        <v>4</v>
      </c>
      <c r="B38" s="830"/>
      <c r="C38" s="831"/>
      <c r="D38" s="830" t="s">
        <v>202</v>
      </c>
      <c r="E38" s="832"/>
      <c r="F38" s="832"/>
      <c r="G38" s="831"/>
      <c r="H38" s="118"/>
      <c r="I38" s="119"/>
    </row>
    <row r="39" spans="1:9" ht="25.5" customHeight="1" x14ac:dyDescent="0.2">
      <c r="A39" s="117" t="s">
        <v>4</v>
      </c>
      <c r="B39" s="825"/>
      <c r="C39" s="826"/>
      <c r="D39" s="825" t="s">
        <v>203</v>
      </c>
      <c r="E39" s="827"/>
      <c r="F39" s="827"/>
      <c r="G39" s="826"/>
      <c r="H39" s="120"/>
      <c r="I39" s="121"/>
    </row>
    <row r="40" spans="1:9" ht="12.75" customHeight="1" x14ac:dyDescent="0.2">
      <c r="A40" s="117" t="s">
        <v>4</v>
      </c>
      <c r="B40" s="825"/>
      <c r="C40" s="826"/>
      <c r="D40" s="825" t="s">
        <v>204</v>
      </c>
      <c r="E40" s="827"/>
      <c r="F40" s="827"/>
      <c r="G40" s="826"/>
      <c r="H40" s="120"/>
      <c r="I40" s="121"/>
    </row>
    <row r="41" spans="1:9" ht="25.5" customHeight="1" x14ac:dyDescent="0.2">
      <c r="A41" s="117" t="s">
        <v>4</v>
      </c>
      <c r="B41" s="825"/>
      <c r="C41" s="826"/>
      <c r="D41" s="825" t="s">
        <v>205</v>
      </c>
      <c r="E41" s="827"/>
      <c r="F41" s="827"/>
      <c r="G41" s="826"/>
      <c r="H41" s="120"/>
      <c r="I41" s="121"/>
    </row>
    <row r="42" spans="1:9" ht="25.5" customHeight="1" x14ac:dyDescent="0.2">
      <c r="A42" s="117" t="s">
        <v>4</v>
      </c>
      <c r="B42" s="825"/>
      <c r="C42" s="826"/>
      <c r="D42" s="825" t="s">
        <v>206</v>
      </c>
      <c r="E42" s="827"/>
      <c r="F42" s="827"/>
      <c r="G42" s="826"/>
      <c r="H42" s="120"/>
      <c r="I42" s="121"/>
    </row>
    <row r="43" spans="1:9" ht="25.5" customHeight="1" x14ac:dyDescent="0.2">
      <c r="A43" s="122" t="s">
        <v>4</v>
      </c>
      <c r="B43" s="819"/>
      <c r="C43" s="820"/>
      <c r="D43" s="819" t="s">
        <v>207</v>
      </c>
      <c r="E43" s="821"/>
      <c r="F43" s="821"/>
      <c r="G43" s="820"/>
      <c r="H43" s="123"/>
      <c r="I43" s="124"/>
    </row>
    <row r="44" spans="1:9" ht="158.1" customHeight="1" x14ac:dyDescent="0.2">
      <c r="A44" s="114" t="s">
        <v>28</v>
      </c>
      <c r="B44" s="834" t="s">
        <v>211</v>
      </c>
      <c r="C44" s="835"/>
      <c r="D44" s="836" t="s">
        <v>212</v>
      </c>
      <c r="E44" s="837"/>
      <c r="F44" s="837"/>
      <c r="G44" s="838"/>
      <c r="H44" s="115" t="s">
        <v>213</v>
      </c>
      <c r="I44" s="116">
        <f>ROUND((1681800  + 334480  * 3.2) * 1 * 0.6 * 1.49 * 1.04 * 0.35 * 1.3,2)</f>
        <v>1164265.82</v>
      </c>
    </row>
    <row r="45" spans="1:9" ht="15.75" customHeight="1" x14ac:dyDescent="0.2">
      <c r="A45" s="117" t="s">
        <v>4</v>
      </c>
      <c r="B45" s="830"/>
      <c r="C45" s="831"/>
      <c r="D45" s="830" t="s">
        <v>196</v>
      </c>
      <c r="E45" s="832"/>
      <c r="F45" s="832"/>
      <c r="G45" s="831"/>
      <c r="H45" s="118"/>
      <c r="I45" s="119"/>
    </row>
    <row r="46" spans="1:9" ht="25.5" customHeight="1" x14ac:dyDescent="0.2">
      <c r="A46" s="117" t="s">
        <v>4</v>
      </c>
      <c r="B46" s="825"/>
      <c r="C46" s="826"/>
      <c r="D46" s="825" t="s">
        <v>197</v>
      </c>
      <c r="E46" s="827"/>
      <c r="F46" s="827"/>
      <c r="G46" s="826"/>
      <c r="H46" s="120"/>
      <c r="I46" s="121"/>
    </row>
    <row r="47" spans="1:9" ht="51" customHeight="1" x14ac:dyDescent="0.2">
      <c r="A47" s="117" t="s">
        <v>4</v>
      </c>
      <c r="B47" s="825"/>
      <c r="C47" s="826"/>
      <c r="D47" s="825" t="s">
        <v>198</v>
      </c>
      <c r="E47" s="827"/>
      <c r="F47" s="827"/>
      <c r="G47" s="826"/>
      <c r="H47" s="120"/>
      <c r="I47" s="121"/>
    </row>
    <row r="48" spans="1:9" ht="140.25" customHeight="1" x14ac:dyDescent="0.2">
      <c r="A48" s="117" t="s">
        <v>4</v>
      </c>
      <c r="B48" s="825"/>
      <c r="C48" s="826"/>
      <c r="D48" s="825" t="s">
        <v>199</v>
      </c>
      <c r="E48" s="827"/>
      <c r="F48" s="827"/>
      <c r="G48" s="826"/>
      <c r="H48" s="120"/>
      <c r="I48" s="121"/>
    </row>
    <row r="49" spans="1:9" ht="89.25" customHeight="1" x14ac:dyDescent="0.2">
      <c r="A49" s="117" t="s">
        <v>4</v>
      </c>
      <c r="B49" s="825"/>
      <c r="C49" s="826"/>
      <c r="D49" s="825" t="s">
        <v>200</v>
      </c>
      <c r="E49" s="827"/>
      <c r="F49" s="827"/>
      <c r="G49" s="826"/>
      <c r="H49" s="120"/>
      <c r="I49" s="121"/>
    </row>
    <row r="50" spans="1:9" ht="165.75" customHeight="1" x14ac:dyDescent="0.2">
      <c r="A50" s="833" t="s">
        <v>4</v>
      </c>
      <c r="B50" s="825"/>
      <c r="C50" s="826"/>
      <c r="D50" s="825" t="s">
        <v>201</v>
      </c>
      <c r="E50" s="827"/>
      <c r="F50" s="827"/>
      <c r="G50" s="826"/>
      <c r="H50" s="828"/>
      <c r="I50" s="829"/>
    </row>
    <row r="51" spans="1:9" ht="12.75" customHeight="1" x14ac:dyDescent="0.2">
      <c r="A51" s="833"/>
      <c r="B51" s="825"/>
      <c r="C51" s="826"/>
      <c r="D51" s="825"/>
      <c r="E51" s="827"/>
      <c r="F51" s="827"/>
      <c r="G51" s="826"/>
      <c r="H51" s="828"/>
      <c r="I51" s="829"/>
    </row>
    <row r="52" spans="1:9" ht="15.75" customHeight="1" x14ac:dyDescent="0.2">
      <c r="A52" s="117" t="s">
        <v>4</v>
      </c>
      <c r="B52" s="830"/>
      <c r="C52" s="831"/>
      <c r="D52" s="830" t="s">
        <v>202</v>
      </c>
      <c r="E52" s="832"/>
      <c r="F52" s="832"/>
      <c r="G52" s="831"/>
      <c r="H52" s="118"/>
      <c r="I52" s="119"/>
    </row>
    <row r="53" spans="1:9" ht="25.5" customHeight="1" x14ac:dyDescent="0.2">
      <c r="A53" s="117" t="s">
        <v>4</v>
      </c>
      <c r="B53" s="825"/>
      <c r="C53" s="826"/>
      <c r="D53" s="825" t="s">
        <v>203</v>
      </c>
      <c r="E53" s="827"/>
      <c r="F53" s="827"/>
      <c r="G53" s="826"/>
      <c r="H53" s="120"/>
      <c r="I53" s="121"/>
    </row>
    <row r="54" spans="1:9" ht="12.75" customHeight="1" x14ac:dyDescent="0.2">
      <c r="A54" s="117" t="s">
        <v>4</v>
      </c>
      <c r="B54" s="825"/>
      <c r="C54" s="826"/>
      <c r="D54" s="825" t="s">
        <v>204</v>
      </c>
      <c r="E54" s="827"/>
      <c r="F54" s="827"/>
      <c r="G54" s="826"/>
      <c r="H54" s="120"/>
      <c r="I54" s="121"/>
    </row>
    <row r="55" spans="1:9" ht="25.5" customHeight="1" x14ac:dyDescent="0.2">
      <c r="A55" s="117" t="s">
        <v>4</v>
      </c>
      <c r="B55" s="825"/>
      <c r="C55" s="826"/>
      <c r="D55" s="825" t="s">
        <v>205</v>
      </c>
      <c r="E55" s="827"/>
      <c r="F55" s="827"/>
      <c r="G55" s="826"/>
      <c r="H55" s="120"/>
      <c r="I55" s="121"/>
    </row>
    <row r="56" spans="1:9" ht="25.5" customHeight="1" x14ac:dyDescent="0.2">
      <c r="A56" s="117" t="s">
        <v>4</v>
      </c>
      <c r="B56" s="825"/>
      <c r="C56" s="826"/>
      <c r="D56" s="825" t="s">
        <v>206</v>
      </c>
      <c r="E56" s="827"/>
      <c r="F56" s="827"/>
      <c r="G56" s="826"/>
      <c r="H56" s="120"/>
      <c r="I56" s="121"/>
    </row>
    <row r="57" spans="1:9" ht="25.5" customHeight="1" x14ac:dyDescent="0.2">
      <c r="A57" s="122" t="s">
        <v>4</v>
      </c>
      <c r="B57" s="819"/>
      <c r="C57" s="820"/>
      <c r="D57" s="819" t="s">
        <v>207</v>
      </c>
      <c r="E57" s="821"/>
      <c r="F57" s="821"/>
      <c r="G57" s="820"/>
      <c r="H57" s="123"/>
      <c r="I57" s="124"/>
    </row>
    <row r="58" spans="1:9" ht="132.6" customHeight="1" x14ac:dyDescent="0.2">
      <c r="A58" s="114" t="s">
        <v>31</v>
      </c>
      <c r="B58" s="834" t="s">
        <v>214</v>
      </c>
      <c r="C58" s="835"/>
      <c r="D58" s="836" t="s">
        <v>215</v>
      </c>
      <c r="E58" s="837"/>
      <c r="F58" s="837"/>
      <c r="G58" s="838"/>
      <c r="H58" s="115" t="s">
        <v>216</v>
      </c>
      <c r="I58" s="116">
        <f>ROUND((1689000  + 333280  * 6.28) * 1 * 0.6 * 1.49 * 1.04 * 1.3,2)</f>
        <v>4571256.08</v>
      </c>
    </row>
    <row r="59" spans="1:9" ht="15.75" customHeight="1" x14ac:dyDescent="0.2">
      <c r="A59" s="117" t="s">
        <v>4</v>
      </c>
      <c r="B59" s="830"/>
      <c r="C59" s="831"/>
      <c r="D59" s="830" t="s">
        <v>196</v>
      </c>
      <c r="E59" s="832"/>
      <c r="F59" s="832"/>
      <c r="G59" s="831"/>
      <c r="H59" s="118"/>
      <c r="I59" s="119"/>
    </row>
    <row r="60" spans="1:9" ht="25.5" customHeight="1" x14ac:dyDescent="0.2">
      <c r="A60" s="117" t="s">
        <v>4</v>
      </c>
      <c r="B60" s="825"/>
      <c r="C60" s="826"/>
      <c r="D60" s="825" t="s">
        <v>197</v>
      </c>
      <c r="E60" s="827"/>
      <c r="F60" s="827"/>
      <c r="G60" s="826"/>
      <c r="H60" s="120"/>
      <c r="I60" s="121"/>
    </row>
    <row r="61" spans="1:9" ht="51" customHeight="1" x14ac:dyDescent="0.2">
      <c r="A61" s="117" t="s">
        <v>4</v>
      </c>
      <c r="B61" s="825"/>
      <c r="C61" s="826"/>
      <c r="D61" s="825" t="s">
        <v>198</v>
      </c>
      <c r="E61" s="827"/>
      <c r="F61" s="827"/>
      <c r="G61" s="826"/>
      <c r="H61" s="120"/>
      <c r="I61" s="121"/>
    </row>
    <row r="62" spans="1:9" ht="140.25" customHeight="1" x14ac:dyDescent="0.2">
      <c r="A62" s="117" t="s">
        <v>4</v>
      </c>
      <c r="B62" s="825"/>
      <c r="C62" s="826"/>
      <c r="D62" s="825" t="s">
        <v>199</v>
      </c>
      <c r="E62" s="827"/>
      <c r="F62" s="827"/>
      <c r="G62" s="826"/>
      <c r="H62" s="120"/>
      <c r="I62" s="121"/>
    </row>
    <row r="63" spans="1:9" ht="165.75" customHeight="1" x14ac:dyDescent="0.2">
      <c r="A63" s="833" t="s">
        <v>4</v>
      </c>
      <c r="B63" s="825"/>
      <c r="C63" s="826"/>
      <c r="D63" s="825" t="s">
        <v>217</v>
      </c>
      <c r="E63" s="827"/>
      <c r="F63" s="827"/>
      <c r="G63" s="826"/>
      <c r="H63" s="828"/>
      <c r="I63" s="829"/>
    </row>
    <row r="64" spans="1:9" ht="12.75" customHeight="1" x14ac:dyDescent="0.2">
      <c r="A64" s="833"/>
      <c r="B64" s="825"/>
      <c r="C64" s="826"/>
      <c r="D64" s="825"/>
      <c r="E64" s="827"/>
      <c r="F64" s="827"/>
      <c r="G64" s="826"/>
      <c r="H64" s="828"/>
      <c r="I64" s="829"/>
    </row>
    <row r="65" spans="1:9" ht="15.75" customHeight="1" x14ac:dyDescent="0.2">
      <c r="A65" s="117" t="s">
        <v>4</v>
      </c>
      <c r="B65" s="830"/>
      <c r="C65" s="831"/>
      <c r="D65" s="830" t="s">
        <v>202</v>
      </c>
      <c r="E65" s="832"/>
      <c r="F65" s="832"/>
      <c r="G65" s="831"/>
      <c r="H65" s="118"/>
      <c r="I65" s="119"/>
    </row>
    <row r="66" spans="1:9" ht="25.5" customHeight="1" x14ac:dyDescent="0.2">
      <c r="A66" s="117" t="s">
        <v>4</v>
      </c>
      <c r="B66" s="825"/>
      <c r="C66" s="826"/>
      <c r="D66" s="825" t="s">
        <v>203</v>
      </c>
      <c r="E66" s="827"/>
      <c r="F66" s="827"/>
      <c r="G66" s="826"/>
      <c r="H66" s="120"/>
      <c r="I66" s="121"/>
    </row>
    <row r="67" spans="1:9" ht="12.75" customHeight="1" x14ac:dyDescent="0.2">
      <c r="A67" s="117" t="s">
        <v>4</v>
      </c>
      <c r="B67" s="825"/>
      <c r="C67" s="826"/>
      <c r="D67" s="825" t="s">
        <v>204</v>
      </c>
      <c r="E67" s="827"/>
      <c r="F67" s="827"/>
      <c r="G67" s="826"/>
      <c r="H67" s="120"/>
      <c r="I67" s="121"/>
    </row>
    <row r="68" spans="1:9" ht="25.5" customHeight="1" x14ac:dyDescent="0.2">
      <c r="A68" s="117" t="s">
        <v>4</v>
      </c>
      <c r="B68" s="825"/>
      <c r="C68" s="826"/>
      <c r="D68" s="825" t="s">
        <v>205</v>
      </c>
      <c r="E68" s="827"/>
      <c r="F68" s="827"/>
      <c r="G68" s="826"/>
      <c r="H68" s="120"/>
      <c r="I68" s="121"/>
    </row>
    <row r="69" spans="1:9" ht="25.5" customHeight="1" x14ac:dyDescent="0.2">
      <c r="A69" s="117" t="s">
        <v>4</v>
      </c>
      <c r="B69" s="825"/>
      <c r="C69" s="826"/>
      <c r="D69" s="825" t="s">
        <v>206</v>
      </c>
      <c r="E69" s="827"/>
      <c r="F69" s="827"/>
      <c r="G69" s="826"/>
      <c r="H69" s="120"/>
      <c r="I69" s="121"/>
    </row>
    <row r="70" spans="1:9" ht="25.5" customHeight="1" x14ac:dyDescent="0.2">
      <c r="A70" s="122" t="s">
        <v>4</v>
      </c>
      <c r="B70" s="819"/>
      <c r="C70" s="820"/>
      <c r="D70" s="819" t="s">
        <v>207</v>
      </c>
      <c r="E70" s="821"/>
      <c r="F70" s="821"/>
      <c r="G70" s="820"/>
      <c r="H70" s="123"/>
      <c r="I70" s="124"/>
    </row>
    <row r="71" spans="1:9" ht="145.35" customHeight="1" x14ac:dyDescent="0.2">
      <c r="A71" s="114" t="s">
        <v>34</v>
      </c>
      <c r="B71" s="834" t="s">
        <v>218</v>
      </c>
      <c r="C71" s="835"/>
      <c r="D71" s="836" t="s">
        <v>219</v>
      </c>
      <c r="E71" s="837"/>
      <c r="F71" s="837"/>
      <c r="G71" s="838"/>
      <c r="H71" s="115" t="s">
        <v>220</v>
      </c>
      <c r="I71" s="116">
        <f>ROUND((1681800  + 334480  * (0.4 * 2 + 0.6 * 1.723)) * 1 * 0.6 * 1.49 * 1.04 * 1.3,2)</f>
        <v>2774143.74</v>
      </c>
    </row>
    <row r="72" spans="1:9" ht="15.75" customHeight="1" x14ac:dyDescent="0.2">
      <c r="A72" s="117" t="s">
        <v>4</v>
      </c>
      <c r="B72" s="830"/>
      <c r="C72" s="831"/>
      <c r="D72" s="830" t="s">
        <v>196</v>
      </c>
      <c r="E72" s="832"/>
      <c r="F72" s="832"/>
      <c r="G72" s="831"/>
      <c r="H72" s="118"/>
      <c r="I72" s="119"/>
    </row>
    <row r="73" spans="1:9" ht="25.5" customHeight="1" x14ac:dyDescent="0.2">
      <c r="A73" s="117" t="s">
        <v>4</v>
      </c>
      <c r="B73" s="825"/>
      <c r="C73" s="826"/>
      <c r="D73" s="825" t="s">
        <v>197</v>
      </c>
      <c r="E73" s="827"/>
      <c r="F73" s="827"/>
      <c r="G73" s="826"/>
      <c r="H73" s="120"/>
      <c r="I73" s="121"/>
    </row>
    <row r="74" spans="1:9" ht="51" customHeight="1" x14ac:dyDescent="0.2">
      <c r="A74" s="117" t="s">
        <v>4</v>
      </c>
      <c r="B74" s="825"/>
      <c r="C74" s="826"/>
      <c r="D74" s="825" t="s">
        <v>198</v>
      </c>
      <c r="E74" s="827"/>
      <c r="F74" s="827"/>
      <c r="G74" s="826"/>
      <c r="H74" s="120"/>
      <c r="I74" s="121"/>
    </row>
    <row r="75" spans="1:9" ht="140.25" customHeight="1" x14ac:dyDescent="0.2">
      <c r="A75" s="117" t="s">
        <v>4</v>
      </c>
      <c r="B75" s="825"/>
      <c r="C75" s="826"/>
      <c r="D75" s="825" t="s">
        <v>199</v>
      </c>
      <c r="E75" s="827"/>
      <c r="F75" s="827"/>
      <c r="G75" s="826"/>
      <c r="H75" s="120"/>
      <c r="I75" s="121"/>
    </row>
    <row r="76" spans="1:9" ht="165.75" customHeight="1" x14ac:dyDescent="0.2">
      <c r="A76" s="833" t="s">
        <v>4</v>
      </c>
      <c r="B76" s="825"/>
      <c r="C76" s="826"/>
      <c r="D76" s="825" t="s">
        <v>217</v>
      </c>
      <c r="E76" s="827"/>
      <c r="F76" s="827"/>
      <c r="G76" s="826"/>
      <c r="H76" s="828"/>
      <c r="I76" s="829"/>
    </row>
    <row r="77" spans="1:9" ht="12.75" customHeight="1" x14ac:dyDescent="0.2">
      <c r="A77" s="833"/>
      <c r="B77" s="825"/>
      <c r="C77" s="826"/>
      <c r="D77" s="825"/>
      <c r="E77" s="827"/>
      <c r="F77" s="827"/>
      <c r="G77" s="826"/>
      <c r="H77" s="828"/>
      <c r="I77" s="829"/>
    </row>
    <row r="78" spans="1:9" ht="15.75" customHeight="1" x14ac:dyDescent="0.2">
      <c r="A78" s="117" t="s">
        <v>4</v>
      </c>
      <c r="B78" s="830"/>
      <c r="C78" s="831"/>
      <c r="D78" s="830" t="s">
        <v>202</v>
      </c>
      <c r="E78" s="832"/>
      <c r="F78" s="832"/>
      <c r="G78" s="831"/>
      <c r="H78" s="118"/>
      <c r="I78" s="119"/>
    </row>
    <row r="79" spans="1:9" ht="25.5" customHeight="1" x14ac:dyDescent="0.2">
      <c r="A79" s="117" t="s">
        <v>4</v>
      </c>
      <c r="B79" s="825"/>
      <c r="C79" s="826"/>
      <c r="D79" s="825" t="s">
        <v>203</v>
      </c>
      <c r="E79" s="827"/>
      <c r="F79" s="827"/>
      <c r="G79" s="826"/>
      <c r="H79" s="120"/>
      <c r="I79" s="121"/>
    </row>
    <row r="80" spans="1:9" ht="12.75" customHeight="1" x14ac:dyDescent="0.2">
      <c r="A80" s="117" t="s">
        <v>4</v>
      </c>
      <c r="B80" s="825"/>
      <c r="C80" s="826"/>
      <c r="D80" s="825" t="s">
        <v>204</v>
      </c>
      <c r="E80" s="827"/>
      <c r="F80" s="827"/>
      <c r="G80" s="826"/>
      <c r="H80" s="120"/>
      <c r="I80" s="121"/>
    </row>
    <row r="81" spans="1:9" ht="25.5" customHeight="1" x14ac:dyDescent="0.2">
      <c r="A81" s="117" t="s">
        <v>4</v>
      </c>
      <c r="B81" s="825"/>
      <c r="C81" s="826"/>
      <c r="D81" s="825" t="s">
        <v>205</v>
      </c>
      <c r="E81" s="827"/>
      <c r="F81" s="827"/>
      <c r="G81" s="826"/>
      <c r="H81" s="120"/>
      <c r="I81" s="121"/>
    </row>
    <row r="82" spans="1:9" ht="25.5" customHeight="1" x14ac:dyDescent="0.2">
      <c r="A82" s="117" t="s">
        <v>4</v>
      </c>
      <c r="B82" s="825"/>
      <c r="C82" s="826"/>
      <c r="D82" s="825" t="s">
        <v>206</v>
      </c>
      <c r="E82" s="827"/>
      <c r="F82" s="827"/>
      <c r="G82" s="826"/>
      <c r="H82" s="120"/>
      <c r="I82" s="121"/>
    </row>
    <row r="83" spans="1:9" ht="25.5" customHeight="1" x14ac:dyDescent="0.2">
      <c r="A83" s="122" t="s">
        <v>4</v>
      </c>
      <c r="B83" s="819"/>
      <c r="C83" s="820"/>
      <c r="D83" s="819" t="s">
        <v>207</v>
      </c>
      <c r="E83" s="821"/>
      <c r="F83" s="821"/>
      <c r="G83" s="820"/>
      <c r="H83" s="123"/>
      <c r="I83" s="124"/>
    </row>
    <row r="84" spans="1:9" ht="132.6" customHeight="1" x14ac:dyDescent="0.2">
      <c r="A84" s="114" t="s">
        <v>39</v>
      </c>
      <c r="B84" s="834" t="s">
        <v>221</v>
      </c>
      <c r="C84" s="835"/>
      <c r="D84" s="836" t="s">
        <v>222</v>
      </c>
      <c r="E84" s="837"/>
      <c r="F84" s="837"/>
      <c r="G84" s="838"/>
      <c r="H84" s="115" t="s">
        <v>223</v>
      </c>
      <c r="I84" s="116">
        <f>ROUND((1681800  + 334480  * 5.185) * 1 * 0.6 * 1.49 * 1.04 * 1.3,2)</f>
        <v>4128973.45</v>
      </c>
    </row>
    <row r="85" spans="1:9" ht="15.75" customHeight="1" x14ac:dyDescent="0.2">
      <c r="A85" s="117" t="s">
        <v>4</v>
      </c>
      <c r="B85" s="830"/>
      <c r="C85" s="831"/>
      <c r="D85" s="830" t="s">
        <v>196</v>
      </c>
      <c r="E85" s="832"/>
      <c r="F85" s="832"/>
      <c r="G85" s="831"/>
      <c r="H85" s="118"/>
      <c r="I85" s="119"/>
    </row>
    <row r="86" spans="1:9" ht="25.5" customHeight="1" x14ac:dyDescent="0.2">
      <c r="A86" s="117" t="s">
        <v>4</v>
      </c>
      <c r="B86" s="825"/>
      <c r="C86" s="826"/>
      <c r="D86" s="825" t="s">
        <v>197</v>
      </c>
      <c r="E86" s="827"/>
      <c r="F86" s="827"/>
      <c r="G86" s="826"/>
      <c r="H86" s="120"/>
      <c r="I86" s="121"/>
    </row>
    <row r="87" spans="1:9" ht="51" customHeight="1" x14ac:dyDescent="0.2">
      <c r="A87" s="117" t="s">
        <v>4</v>
      </c>
      <c r="B87" s="825"/>
      <c r="C87" s="826"/>
      <c r="D87" s="825" t="s">
        <v>198</v>
      </c>
      <c r="E87" s="827"/>
      <c r="F87" s="827"/>
      <c r="G87" s="826"/>
      <c r="H87" s="120"/>
      <c r="I87" s="121"/>
    </row>
    <row r="88" spans="1:9" ht="140.25" customHeight="1" x14ac:dyDescent="0.2">
      <c r="A88" s="117" t="s">
        <v>4</v>
      </c>
      <c r="B88" s="825"/>
      <c r="C88" s="826"/>
      <c r="D88" s="825" t="s">
        <v>199</v>
      </c>
      <c r="E88" s="827"/>
      <c r="F88" s="827"/>
      <c r="G88" s="826"/>
      <c r="H88" s="120"/>
      <c r="I88" s="121"/>
    </row>
    <row r="89" spans="1:9" ht="165.75" customHeight="1" x14ac:dyDescent="0.2">
      <c r="A89" s="833" t="s">
        <v>4</v>
      </c>
      <c r="B89" s="825"/>
      <c r="C89" s="826"/>
      <c r="D89" s="825" t="s">
        <v>217</v>
      </c>
      <c r="E89" s="827"/>
      <c r="F89" s="827"/>
      <c r="G89" s="826"/>
      <c r="H89" s="828"/>
      <c r="I89" s="829"/>
    </row>
    <row r="90" spans="1:9" ht="12.75" customHeight="1" x14ac:dyDescent="0.2">
      <c r="A90" s="833"/>
      <c r="B90" s="825"/>
      <c r="C90" s="826"/>
      <c r="D90" s="825"/>
      <c r="E90" s="827"/>
      <c r="F90" s="827"/>
      <c r="G90" s="826"/>
      <c r="H90" s="828"/>
      <c r="I90" s="829"/>
    </row>
    <row r="91" spans="1:9" ht="15.75" customHeight="1" x14ac:dyDescent="0.2">
      <c r="A91" s="117" t="s">
        <v>4</v>
      </c>
      <c r="B91" s="830"/>
      <c r="C91" s="831"/>
      <c r="D91" s="830" t="s">
        <v>202</v>
      </c>
      <c r="E91" s="832"/>
      <c r="F91" s="832"/>
      <c r="G91" s="831"/>
      <c r="H91" s="118"/>
      <c r="I91" s="119"/>
    </row>
    <row r="92" spans="1:9" ht="25.5" customHeight="1" x14ac:dyDescent="0.2">
      <c r="A92" s="117" t="s">
        <v>4</v>
      </c>
      <c r="B92" s="825"/>
      <c r="C92" s="826"/>
      <c r="D92" s="825" t="s">
        <v>203</v>
      </c>
      <c r="E92" s="827"/>
      <c r="F92" s="827"/>
      <c r="G92" s="826"/>
      <c r="H92" s="120"/>
      <c r="I92" s="121"/>
    </row>
    <row r="93" spans="1:9" ht="12.75" customHeight="1" x14ac:dyDescent="0.2">
      <c r="A93" s="117" t="s">
        <v>4</v>
      </c>
      <c r="B93" s="825"/>
      <c r="C93" s="826"/>
      <c r="D93" s="825" t="s">
        <v>204</v>
      </c>
      <c r="E93" s="827"/>
      <c r="F93" s="827"/>
      <c r="G93" s="826"/>
      <c r="H93" s="120"/>
      <c r="I93" s="121"/>
    </row>
    <row r="94" spans="1:9" ht="25.5" customHeight="1" x14ac:dyDescent="0.2">
      <c r="A94" s="117" t="s">
        <v>4</v>
      </c>
      <c r="B94" s="825"/>
      <c r="C94" s="826"/>
      <c r="D94" s="825" t="s">
        <v>205</v>
      </c>
      <c r="E94" s="827"/>
      <c r="F94" s="827"/>
      <c r="G94" s="826"/>
      <c r="H94" s="120"/>
      <c r="I94" s="121"/>
    </row>
    <row r="95" spans="1:9" ht="25.5" customHeight="1" x14ac:dyDescent="0.2">
      <c r="A95" s="117" t="s">
        <v>4</v>
      </c>
      <c r="B95" s="825"/>
      <c r="C95" s="826"/>
      <c r="D95" s="825" t="s">
        <v>206</v>
      </c>
      <c r="E95" s="827"/>
      <c r="F95" s="827"/>
      <c r="G95" s="826"/>
      <c r="H95" s="120"/>
      <c r="I95" s="121"/>
    </row>
    <row r="96" spans="1:9" ht="25.5" customHeight="1" x14ac:dyDescent="0.2">
      <c r="A96" s="122" t="s">
        <v>4</v>
      </c>
      <c r="B96" s="819"/>
      <c r="C96" s="820"/>
      <c r="D96" s="819" t="s">
        <v>207</v>
      </c>
      <c r="E96" s="821"/>
      <c r="F96" s="821"/>
      <c r="G96" s="820"/>
      <c r="H96" s="123"/>
      <c r="I96" s="124"/>
    </row>
    <row r="97" spans="1:9" ht="145.35" customHeight="1" x14ac:dyDescent="0.2">
      <c r="A97" s="114" t="s">
        <v>46</v>
      </c>
      <c r="B97" s="834" t="s">
        <v>224</v>
      </c>
      <c r="C97" s="835"/>
      <c r="D97" s="836" t="s">
        <v>225</v>
      </c>
      <c r="E97" s="837"/>
      <c r="F97" s="837"/>
      <c r="G97" s="838"/>
      <c r="H97" s="115" t="s">
        <v>226</v>
      </c>
      <c r="I97" s="116">
        <f>ROUND((6199500  + 149310  * (0.4 * 50 + 0.6 * 106.995)) * 1 * 0.6 * 1.49 * 1.04 * 1.3,2)</f>
        <v>22688226.93</v>
      </c>
    </row>
    <row r="98" spans="1:9" ht="15.75" customHeight="1" x14ac:dyDescent="0.2">
      <c r="A98" s="117" t="s">
        <v>4</v>
      </c>
      <c r="B98" s="830"/>
      <c r="C98" s="831"/>
      <c r="D98" s="830" t="s">
        <v>196</v>
      </c>
      <c r="E98" s="832"/>
      <c r="F98" s="832"/>
      <c r="G98" s="831"/>
      <c r="H98" s="118"/>
      <c r="I98" s="119"/>
    </row>
    <row r="99" spans="1:9" ht="25.5" customHeight="1" x14ac:dyDescent="0.2">
      <c r="A99" s="117" t="s">
        <v>4</v>
      </c>
      <c r="B99" s="825"/>
      <c r="C99" s="826"/>
      <c r="D99" s="825" t="s">
        <v>197</v>
      </c>
      <c r="E99" s="827"/>
      <c r="F99" s="827"/>
      <c r="G99" s="826"/>
      <c r="H99" s="120"/>
      <c r="I99" s="121"/>
    </row>
    <row r="100" spans="1:9" ht="51" customHeight="1" x14ac:dyDescent="0.2">
      <c r="A100" s="117" t="s">
        <v>4</v>
      </c>
      <c r="B100" s="825"/>
      <c r="C100" s="826"/>
      <c r="D100" s="825" t="s">
        <v>198</v>
      </c>
      <c r="E100" s="827"/>
      <c r="F100" s="827"/>
      <c r="G100" s="826"/>
      <c r="H100" s="120"/>
      <c r="I100" s="121"/>
    </row>
    <row r="101" spans="1:9" ht="140.25" customHeight="1" x14ac:dyDescent="0.2">
      <c r="A101" s="117" t="s">
        <v>4</v>
      </c>
      <c r="B101" s="825"/>
      <c r="C101" s="826"/>
      <c r="D101" s="825" t="s">
        <v>199</v>
      </c>
      <c r="E101" s="827"/>
      <c r="F101" s="827"/>
      <c r="G101" s="826"/>
      <c r="H101" s="120"/>
      <c r="I101" s="121"/>
    </row>
    <row r="102" spans="1:9" ht="165.75" customHeight="1" x14ac:dyDescent="0.2">
      <c r="A102" s="833" t="s">
        <v>4</v>
      </c>
      <c r="B102" s="825"/>
      <c r="C102" s="826"/>
      <c r="D102" s="825" t="s">
        <v>217</v>
      </c>
      <c r="E102" s="827"/>
      <c r="F102" s="827"/>
      <c r="G102" s="826"/>
      <c r="H102" s="828"/>
      <c r="I102" s="829"/>
    </row>
    <row r="103" spans="1:9" ht="12.75" customHeight="1" x14ac:dyDescent="0.2">
      <c r="A103" s="833"/>
      <c r="B103" s="825"/>
      <c r="C103" s="826"/>
      <c r="D103" s="825"/>
      <c r="E103" s="827"/>
      <c r="F103" s="827"/>
      <c r="G103" s="826"/>
      <c r="H103" s="828"/>
      <c r="I103" s="829"/>
    </row>
    <row r="104" spans="1:9" ht="15.75" customHeight="1" x14ac:dyDescent="0.2">
      <c r="A104" s="117" t="s">
        <v>4</v>
      </c>
      <c r="B104" s="830"/>
      <c r="C104" s="831"/>
      <c r="D104" s="830" t="s">
        <v>202</v>
      </c>
      <c r="E104" s="832"/>
      <c r="F104" s="832"/>
      <c r="G104" s="831"/>
      <c r="H104" s="118"/>
      <c r="I104" s="119"/>
    </row>
    <row r="105" spans="1:9" ht="25.5" customHeight="1" x14ac:dyDescent="0.2">
      <c r="A105" s="117" t="s">
        <v>4</v>
      </c>
      <c r="B105" s="825"/>
      <c r="C105" s="826"/>
      <c r="D105" s="825" t="s">
        <v>203</v>
      </c>
      <c r="E105" s="827"/>
      <c r="F105" s="827"/>
      <c r="G105" s="826"/>
      <c r="H105" s="120"/>
      <c r="I105" s="121"/>
    </row>
    <row r="106" spans="1:9" ht="12.75" customHeight="1" x14ac:dyDescent="0.2">
      <c r="A106" s="117" t="s">
        <v>4</v>
      </c>
      <c r="B106" s="825"/>
      <c r="C106" s="826"/>
      <c r="D106" s="825" t="s">
        <v>204</v>
      </c>
      <c r="E106" s="827"/>
      <c r="F106" s="827"/>
      <c r="G106" s="826"/>
      <c r="H106" s="120"/>
      <c r="I106" s="121"/>
    </row>
    <row r="107" spans="1:9" ht="25.5" customHeight="1" x14ac:dyDescent="0.2">
      <c r="A107" s="117" t="s">
        <v>4</v>
      </c>
      <c r="B107" s="825"/>
      <c r="C107" s="826"/>
      <c r="D107" s="825" t="s">
        <v>205</v>
      </c>
      <c r="E107" s="827"/>
      <c r="F107" s="827"/>
      <c r="G107" s="826"/>
      <c r="H107" s="120"/>
      <c r="I107" s="121"/>
    </row>
    <row r="108" spans="1:9" ht="25.5" customHeight="1" x14ac:dyDescent="0.2">
      <c r="A108" s="117" t="s">
        <v>4</v>
      </c>
      <c r="B108" s="825"/>
      <c r="C108" s="826"/>
      <c r="D108" s="825" t="s">
        <v>206</v>
      </c>
      <c r="E108" s="827"/>
      <c r="F108" s="827"/>
      <c r="G108" s="826"/>
      <c r="H108" s="120"/>
      <c r="I108" s="121"/>
    </row>
    <row r="109" spans="1:9" ht="25.5" customHeight="1" x14ac:dyDescent="0.2">
      <c r="A109" s="122" t="s">
        <v>4</v>
      </c>
      <c r="B109" s="819"/>
      <c r="C109" s="820"/>
      <c r="D109" s="819" t="s">
        <v>207</v>
      </c>
      <c r="E109" s="821"/>
      <c r="F109" s="821"/>
      <c r="G109" s="820"/>
      <c r="H109" s="123"/>
      <c r="I109" s="124"/>
    </row>
    <row r="110" spans="1:9" ht="145.35" customHeight="1" x14ac:dyDescent="0.2">
      <c r="A110" s="114" t="s">
        <v>53</v>
      </c>
      <c r="B110" s="834" t="s">
        <v>227</v>
      </c>
      <c r="C110" s="835"/>
      <c r="D110" s="836" t="s">
        <v>228</v>
      </c>
      <c r="E110" s="837"/>
      <c r="F110" s="837"/>
      <c r="G110" s="838"/>
      <c r="H110" s="115" t="s">
        <v>229</v>
      </c>
      <c r="I110" s="116">
        <f>ROUND((6199500  + 149310  * (0.4 * 50 + 0.6 * 109)) * 1 * 0.6 * 1.49 * 1.04 * 1.3,2)</f>
        <v>22905331.390000001</v>
      </c>
    </row>
    <row r="111" spans="1:9" ht="15.75" customHeight="1" x14ac:dyDescent="0.2">
      <c r="A111" s="117" t="s">
        <v>4</v>
      </c>
      <c r="B111" s="830"/>
      <c r="C111" s="831"/>
      <c r="D111" s="830" t="s">
        <v>196</v>
      </c>
      <c r="E111" s="832"/>
      <c r="F111" s="832"/>
      <c r="G111" s="831"/>
      <c r="H111" s="118"/>
      <c r="I111" s="119"/>
    </row>
    <row r="112" spans="1:9" ht="25.5" customHeight="1" x14ac:dyDescent="0.2">
      <c r="A112" s="117" t="s">
        <v>4</v>
      </c>
      <c r="B112" s="825"/>
      <c r="C112" s="826"/>
      <c r="D112" s="825" t="s">
        <v>197</v>
      </c>
      <c r="E112" s="827"/>
      <c r="F112" s="827"/>
      <c r="G112" s="826"/>
      <c r="H112" s="120"/>
      <c r="I112" s="121"/>
    </row>
    <row r="113" spans="1:9" ht="51" customHeight="1" x14ac:dyDescent="0.2">
      <c r="A113" s="117" t="s">
        <v>4</v>
      </c>
      <c r="B113" s="825"/>
      <c r="C113" s="826"/>
      <c r="D113" s="825" t="s">
        <v>198</v>
      </c>
      <c r="E113" s="827"/>
      <c r="F113" s="827"/>
      <c r="G113" s="826"/>
      <c r="H113" s="120"/>
      <c r="I113" s="121"/>
    </row>
    <row r="114" spans="1:9" ht="140.25" customHeight="1" x14ac:dyDescent="0.2">
      <c r="A114" s="117" t="s">
        <v>4</v>
      </c>
      <c r="B114" s="825"/>
      <c r="C114" s="826"/>
      <c r="D114" s="825" t="s">
        <v>199</v>
      </c>
      <c r="E114" s="827"/>
      <c r="F114" s="827"/>
      <c r="G114" s="826"/>
      <c r="H114" s="120"/>
      <c r="I114" s="121"/>
    </row>
    <row r="115" spans="1:9" ht="165.75" customHeight="1" x14ac:dyDescent="0.2">
      <c r="A115" s="833" t="s">
        <v>4</v>
      </c>
      <c r="B115" s="825"/>
      <c r="C115" s="826"/>
      <c r="D115" s="825" t="s">
        <v>217</v>
      </c>
      <c r="E115" s="827"/>
      <c r="F115" s="827"/>
      <c r="G115" s="826"/>
      <c r="H115" s="828"/>
      <c r="I115" s="829"/>
    </row>
    <row r="116" spans="1:9" ht="12.75" customHeight="1" x14ac:dyDescent="0.2">
      <c r="A116" s="833"/>
      <c r="B116" s="825"/>
      <c r="C116" s="826"/>
      <c r="D116" s="825"/>
      <c r="E116" s="827"/>
      <c r="F116" s="827"/>
      <c r="G116" s="826"/>
      <c r="H116" s="828"/>
      <c r="I116" s="829"/>
    </row>
    <row r="117" spans="1:9" ht="15.75" customHeight="1" x14ac:dyDescent="0.2">
      <c r="A117" s="117" t="s">
        <v>4</v>
      </c>
      <c r="B117" s="830"/>
      <c r="C117" s="831"/>
      <c r="D117" s="830" t="s">
        <v>202</v>
      </c>
      <c r="E117" s="832"/>
      <c r="F117" s="832"/>
      <c r="G117" s="831"/>
      <c r="H117" s="118"/>
      <c r="I117" s="119"/>
    </row>
    <row r="118" spans="1:9" ht="25.5" customHeight="1" x14ac:dyDescent="0.2">
      <c r="A118" s="117" t="s">
        <v>4</v>
      </c>
      <c r="B118" s="825"/>
      <c r="C118" s="826"/>
      <c r="D118" s="825" t="s">
        <v>203</v>
      </c>
      <c r="E118" s="827"/>
      <c r="F118" s="827"/>
      <c r="G118" s="826"/>
      <c r="H118" s="120"/>
      <c r="I118" s="121"/>
    </row>
    <row r="119" spans="1:9" ht="12.75" customHeight="1" x14ac:dyDescent="0.2">
      <c r="A119" s="117" t="s">
        <v>4</v>
      </c>
      <c r="B119" s="825"/>
      <c r="C119" s="826"/>
      <c r="D119" s="825" t="s">
        <v>204</v>
      </c>
      <c r="E119" s="827"/>
      <c r="F119" s="827"/>
      <c r="G119" s="826"/>
      <c r="H119" s="120"/>
      <c r="I119" s="121"/>
    </row>
    <row r="120" spans="1:9" ht="25.5" customHeight="1" x14ac:dyDescent="0.2">
      <c r="A120" s="117" t="s">
        <v>4</v>
      </c>
      <c r="B120" s="825"/>
      <c r="C120" s="826"/>
      <c r="D120" s="825" t="s">
        <v>205</v>
      </c>
      <c r="E120" s="827"/>
      <c r="F120" s="827"/>
      <c r="G120" s="826"/>
      <c r="H120" s="120"/>
      <c r="I120" s="121"/>
    </row>
    <row r="121" spans="1:9" ht="25.5" customHeight="1" x14ac:dyDescent="0.2">
      <c r="A121" s="117" t="s">
        <v>4</v>
      </c>
      <c r="B121" s="825"/>
      <c r="C121" s="826"/>
      <c r="D121" s="825" t="s">
        <v>206</v>
      </c>
      <c r="E121" s="827"/>
      <c r="F121" s="827"/>
      <c r="G121" s="826"/>
      <c r="H121" s="120"/>
      <c r="I121" s="121"/>
    </row>
    <row r="122" spans="1:9" ht="25.5" customHeight="1" x14ac:dyDescent="0.2">
      <c r="A122" s="122" t="s">
        <v>4</v>
      </c>
      <c r="B122" s="819"/>
      <c r="C122" s="820"/>
      <c r="D122" s="819" t="s">
        <v>207</v>
      </c>
      <c r="E122" s="821"/>
      <c r="F122" s="821"/>
      <c r="G122" s="820"/>
      <c r="H122" s="123"/>
      <c r="I122" s="124"/>
    </row>
    <row r="123" spans="1:9" ht="145.35" customHeight="1" x14ac:dyDescent="0.2">
      <c r="A123" s="114" t="s">
        <v>57</v>
      </c>
      <c r="B123" s="834" t="s">
        <v>230</v>
      </c>
      <c r="C123" s="835"/>
      <c r="D123" s="836" t="s">
        <v>231</v>
      </c>
      <c r="E123" s="837"/>
      <c r="F123" s="837"/>
      <c r="G123" s="838"/>
      <c r="H123" s="115" t="s">
        <v>232</v>
      </c>
      <c r="I123" s="116">
        <f>ROUND((6199500  + 149310  * (0.4 * 50 + 0.6 * 239.819)) * 1 * 0.6 * 1.49 * 1.04 * 1.3,2)</f>
        <v>37070611.969999999</v>
      </c>
    </row>
    <row r="124" spans="1:9" ht="15.75" customHeight="1" x14ac:dyDescent="0.2">
      <c r="A124" s="117" t="s">
        <v>4</v>
      </c>
      <c r="B124" s="830"/>
      <c r="C124" s="831"/>
      <c r="D124" s="830" t="s">
        <v>196</v>
      </c>
      <c r="E124" s="832"/>
      <c r="F124" s="832"/>
      <c r="G124" s="831"/>
      <c r="H124" s="118"/>
      <c r="I124" s="119"/>
    </row>
    <row r="125" spans="1:9" ht="25.5" customHeight="1" x14ac:dyDescent="0.2">
      <c r="A125" s="117" t="s">
        <v>4</v>
      </c>
      <c r="B125" s="825"/>
      <c r="C125" s="826"/>
      <c r="D125" s="825" t="s">
        <v>197</v>
      </c>
      <c r="E125" s="827"/>
      <c r="F125" s="827"/>
      <c r="G125" s="826"/>
      <c r="H125" s="120"/>
      <c r="I125" s="121"/>
    </row>
    <row r="126" spans="1:9" ht="51" customHeight="1" x14ac:dyDescent="0.2">
      <c r="A126" s="117" t="s">
        <v>4</v>
      </c>
      <c r="B126" s="825"/>
      <c r="C126" s="826"/>
      <c r="D126" s="825" t="s">
        <v>198</v>
      </c>
      <c r="E126" s="827"/>
      <c r="F126" s="827"/>
      <c r="G126" s="826"/>
      <c r="H126" s="120"/>
      <c r="I126" s="121"/>
    </row>
    <row r="127" spans="1:9" ht="140.25" customHeight="1" x14ac:dyDescent="0.2">
      <c r="A127" s="117" t="s">
        <v>4</v>
      </c>
      <c r="B127" s="825"/>
      <c r="C127" s="826"/>
      <c r="D127" s="825" t="s">
        <v>199</v>
      </c>
      <c r="E127" s="827"/>
      <c r="F127" s="827"/>
      <c r="G127" s="826"/>
      <c r="H127" s="120"/>
      <c r="I127" s="121"/>
    </row>
    <row r="128" spans="1:9" ht="165.75" customHeight="1" x14ac:dyDescent="0.2">
      <c r="A128" s="833" t="s">
        <v>4</v>
      </c>
      <c r="B128" s="825"/>
      <c r="C128" s="826"/>
      <c r="D128" s="825" t="s">
        <v>217</v>
      </c>
      <c r="E128" s="827"/>
      <c r="F128" s="827"/>
      <c r="G128" s="826"/>
      <c r="H128" s="828"/>
      <c r="I128" s="829"/>
    </row>
    <row r="129" spans="1:9" ht="12.75" customHeight="1" x14ac:dyDescent="0.2">
      <c r="A129" s="833"/>
      <c r="B129" s="825"/>
      <c r="C129" s="826"/>
      <c r="D129" s="825"/>
      <c r="E129" s="827"/>
      <c r="F129" s="827"/>
      <c r="G129" s="826"/>
      <c r="H129" s="828"/>
      <c r="I129" s="829"/>
    </row>
    <row r="130" spans="1:9" ht="15.75" customHeight="1" x14ac:dyDescent="0.2">
      <c r="A130" s="117" t="s">
        <v>4</v>
      </c>
      <c r="B130" s="830"/>
      <c r="C130" s="831"/>
      <c r="D130" s="830" t="s">
        <v>202</v>
      </c>
      <c r="E130" s="832"/>
      <c r="F130" s="832"/>
      <c r="G130" s="831"/>
      <c r="H130" s="118"/>
      <c r="I130" s="119"/>
    </row>
    <row r="131" spans="1:9" ht="25.5" customHeight="1" x14ac:dyDescent="0.2">
      <c r="A131" s="117" t="s">
        <v>4</v>
      </c>
      <c r="B131" s="825"/>
      <c r="C131" s="826"/>
      <c r="D131" s="825" t="s">
        <v>203</v>
      </c>
      <c r="E131" s="827"/>
      <c r="F131" s="827"/>
      <c r="G131" s="826"/>
      <c r="H131" s="120"/>
      <c r="I131" s="121"/>
    </row>
    <row r="132" spans="1:9" ht="12.75" customHeight="1" x14ac:dyDescent="0.2">
      <c r="A132" s="117" t="s">
        <v>4</v>
      </c>
      <c r="B132" s="825"/>
      <c r="C132" s="826"/>
      <c r="D132" s="825" t="s">
        <v>204</v>
      </c>
      <c r="E132" s="827"/>
      <c r="F132" s="827"/>
      <c r="G132" s="826"/>
      <c r="H132" s="120"/>
      <c r="I132" s="121"/>
    </row>
    <row r="133" spans="1:9" ht="25.5" customHeight="1" x14ac:dyDescent="0.2">
      <c r="A133" s="117" t="s">
        <v>4</v>
      </c>
      <c r="B133" s="825"/>
      <c r="C133" s="826"/>
      <c r="D133" s="825" t="s">
        <v>205</v>
      </c>
      <c r="E133" s="827"/>
      <c r="F133" s="827"/>
      <c r="G133" s="826"/>
      <c r="H133" s="120"/>
      <c r="I133" s="121"/>
    </row>
    <row r="134" spans="1:9" ht="25.5" customHeight="1" x14ac:dyDescent="0.2">
      <c r="A134" s="117" t="s">
        <v>4</v>
      </c>
      <c r="B134" s="825"/>
      <c r="C134" s="826"/>
      <c r="D134" s="825" t="s">
        <v>206</v>
      </c>
      <c r="E134" s="827"/>
      <c r="F134" s="827"/>
      <c r="G134" s="826"/>
      <c r="H134" s="120"/>
      <c r="I134" s="121"/>
    </row>
    <row r="135" spans="1:9" ht="25.5" customHeight="1" x14ac:dyDescent="0.2">
      <c r="A135" s="122" t="s">
        <v>4</v>
      </c>
      <c r="B135" s="819"/>
      <c r="C135" s="820"/>
      <c r="D135" s="819" t="s">
        <v>207</v>
      </c>
      <c r="E135" s="821"/>
      <c r="F135" s="821"/>
      <c r="G135" s="820"/>
      <c r="H135" s="123"/>
      <c r="I135" s="124"/>
    </row>
    <row r="136" spans="1:9" ht="132.6" customHeight="1" x14ac:dyDescent="0.2">
      <c r="A136" s="114" t="s">
        <v>60</v>
      </c>
      <c r="B136" s="834" t="s">
        <v>233</v>
      </c>
      <c r="C136" s="835"/>
      <c r="D136" s="836" t="s">
        <v>234</v>
      </c>
      <c r="E136" s="837"/>
      <c r="F136" s="837"/>
      <c r="G136" s="838"/>
      <c r="H136" s="115" t="s">
        <v>235</v>
      </c>
      <c r="I136" s="116">
        <f>ROUND((6199500  + 149310  * 36.678) * 1 * 0.6 * 1.49 * 1.04 * 1.3,2)</f>
        <v>14112510.77</v>
      </c>
    </row>
    <row r="137" spans="1:9" ht="15.75" customHeight="1" x14ac:dyDescent="0.2">
      <c r="A137" s="117" t="s">
        <v>4</v>
      </c>
      <c r="B137" s="830"/>
      <c r="C137" s="831"/>
      <c r="D137" s="830" t="s">
        <v>196</v>
      </c>
      <c r="E137" s="832"/>
      <c r="F137" s="832"/>
      <c r="G137" s="831"/>
      <c r="H137" s="118"/>
      <c r="I137" s="119"/>
    </row>
    <row r="138" spans="1:9" ht="25.5" customHeight="1" x14ac:dyDescent="0.2">
      <c r="A138" s="117" t="s">
        <v>4</v>
      </c>
      <c r="B138" s="825"/>
      <c r="C138" s="826"/>
      <c r="D138" s="825" t="s">
        <v>197</v>
      </c>
      <c r="E138" s="827"/>
      <c r="F138" s="827"/>
      <c r="G138" s="826"/>
      <c r="H138" s="120"/>
      <c r="I138" s="121"/>
    </row>
    <row r="139" spans="1:9" ht="51" customHeight="1" x14ac:dyDescent="0.2">
      <c r="A139" s="117" t="s">
        <v>4</v>
      </c>
      <c r="B139" s="825"/>
      <c r="C139" s="826"/>
      <c r="D139" s="825" t="s">
        <v>198</v>
      </c>
      <c r="E139" s="827"/>
      <c r="F139" s="827"/>
      <c r="G139" s="826"/>
      <c r="H139" s="120"/>
      <c r="I139" s="121"/>
    </row>
    <row r="140" spans="1:9" ht="140.25" customHeight="1" x14ac:dyDescent="0.2">
      <c r="A140" s="117" t="s">
        <v>4</v>
      </c>
      <c r="B140" s="825"/>
      <c r="C140" s="826"/>
      <c r="D140" s="825" t="s">
        <v>199</v>
      </c>
      <c r="E140" s="827"/>
      <c r="F140" s="827"/>
      <c r="G140" s="826"/>
      <c r="H140" s="120"/>
      <c r="I140" s="121"/>
    </row>
    <row r="141" spans="1:9" ht="165.75" customHeight="1" x14ac:dyDescent="0.2">
      <c r="A141" s="833" t="s">
        <v>4</v>
      </c>
      <c r="B141" s="825"/>
      <c r="C141" s="826"/>
      <c r="D141" s="825" t="s">
        <v>217</v>
      </c>
      <c r="E141" s="827"/>
      <c r="F141" s="827"/>
      <c r="G141" s="826"/>
      <c r="H141" s="828"/>
      <c r="I141" s="829"/>
    </row>
    <row r="142" spans="1:9" ht="12.75" customHeight="1" x14ac:dyDescent="0.2">
      <c r="A142" s="833"/>
      <c r="B142" s="825"/>
      <c r="C142" s="826"/>
      <c r="D142" s="825"/>
      <c r="E142" s="827"/>
      <c r="F142" s="827"/>
      <c r="G142" s="826"/>
      <c r="H142" s="828"/>
      <c r="I142" s="829"/>
    </row>
    <row r="143" spans="1:9" ht="15.75" customHeight="1" x14ac:dyDescent="0.2">
      <c r="A143" s="117" t="s">
        <v>4</v>
      </c>
      <c r="B143" s="830"/>
      <c r="C143" s="831"/>
      <c r="D143" s="830" t="s">
        <v>202</v>
      </c>
      <c r="E143" s="832"/>
      <c r="F143" s="832"/>
      <c r="G143" s="831"/>
      <c r="H143" s="118"/>
      <c r="I143" s="119"/>
    </row>
    <row r="144" spans="1:9" ht="25.5" customHeight="1" x14ac:dyDescent="0.2">
      <c r="A144" s="117" t="s">
        <v>4</v>
      </c>
      <c r="B144" s="825"/>
      <c r="C144" s="826"/>
      <c r="D144" s="825" t="s">
        <v>203</v>
      </c>
      <c r="E144" s="827"/>
      <c r="F144" s="827"/>
      <c r="G144" s="826"/>
      <c r="H144" s="120"/>
      <c r="I144" s="121"/>
    </row>
    <row r="145" spans="1:9" ht="12.75" customHeight="1" x14ac:dyDescent="0.2">
      <c r="A145" s="117" t="s">
        <v>4</v>
      </c>
      <c r="B145" s="825"/>
      <c r="C145" s="826"/>
      <c r="D145" s="825" t="s">
        <v>204</v>
      </c>
      <c r="E145" s="827"/>
      <c r="F145" s="827"/>
      <c r="G145" s="826"/>
      <c r="H145" s="120"/>
      <c r="I145" s="121"/>
    </row>
    <row r="146" spans="1:9" ht="25.5" customHeight="1" x14ac:dyDescent="0.2">
      <c r="A146" s="117" t="s">
        <v>4</v>
      </c>
      <c r="B146" s="825"/>
      <c r="C146" s="826"/>
      <c r="D146" s="825" t="s">
        <v>205</v>
      </c>
      <c r="E146" s="827"/>
      <c r="F146" s="827"/>
      <c r="G146" s="826"/>
      <c r="H146" s="120"/>
      <c r="I146" s="121"/>
    </row>
    <row r="147" spans="1:9" ht="25.5" customHeight="1" x14ac:dyDescent="0.2">
      <c r="A147" s="117" t="s">
        <v>4</v>
      </c>
      <c r="B147" s="825"/>
      <c r="C147" s="826"/>
      <c r="D147" s="825" t="s">
        <v>206</v>
      </c>
      <c r="E147" s="827"/>
      <c r="F147" s="827"/>
      <c r="G147" s="826"/>
      <c r="H147" s="120"/>
      <c r="I147" s="121"/>
    </row>
    <row r="148" spans="1:9" ht="25.5" customHeight="1" x14ac:dyDescent="0.2">
      <c r="A148" s="122" t="s">
        <v>4</v>
      </c>
      <c r="B148" s="819"/>
      <c r="C148" s="820"/>
      <c r="D148" s="819" t="s">
        <v>207</v>
      </c>
      <c r="E148" s="821"/>
      <c r="F148" s="821"/>
      <c r="G148" s="820"/>
      <c r="H148" s="123"/>
      <c r="I148" s="124"/>
    </row>
    <row r="149" spans="1:9" ht="12.75" customHeight="1" x14ac:dyDescent="0.2">
      <c r="A149" s="125" t="s">
        <v>63</v>
      </c>
      <c r="B149" s="822" t="s">
        <v>236</v>
      </c>
      <c r="C149" s="823"/>
      <c r="D149" s="822"/>
      <c r="E149" s="824"/>
      <c r="F149" s="824"/>
      <c r="G149" s="823"/>
      <c r="H149" s="126"/>
      <c r="I149" s="127">
        <f>ROUND((SUM($I$16:$I$136)),2)</f>
        <v>126826663.8</v>
      </c>
    </row>
    <row r="150" spans="1:9" ht="12.75" customHeight="1" x14ac:dyDescent="0.2">
      <c r="A150" s="125" t="s">
        <v>66</v>
      </c>
      <c r="B150" s="822" t="s">
        <v>237</v>
      </c>
      <c r="C150" s="823"/>
      <c r="D150" s="822"/>
      <c r="E150" s="824"/>
      <c r="F150" s="824"/>
      <c r="G150" s="823"/>
      <c r="H150" s="126"/>
      <c r="I150" s="127">
        <f>ROUND(($I$149),2)</f>
        <v>126826663.8</v>
      </c>
    </row>
    <row r="151" spans="1:9" ht="12.75" customHeight="1" x14ac:dyDescent="0.2"/>
    <row r="152" spans="1:9" s="128" customFormat="1" ht="24.95" customHeight="1" x14ac:dyDescent="0.25">
      <c r="A152" s="815" t="s">
        <v>238</v>
      </c>
      <c r="B152" s="815"/>
      <c r="C152" s="815"/>
      <c r="D152" s="815" t="str">
        <f>[1]!СуммаПрописью(I150)</f>
        <v>Сто двадцать шесть миллионов восемьсот двадцать шесть тысяч шестьсот шестьдесят три рубля 80 копеек</v>
      </c>
      <c r="E152" s="815"/>
      <c r="F152" s="815"/>
      <c r="G152" s="815"/>
      <c r="H152" s="815"/>
      <c r="I152" s="815"/>
    </row>
    <row r="153" spans="1:9" ht="12.75" customHeight="1" x14ac:dyDescent="0.2">
      <c r="D153" s="129"/>
    </row>
    <row r="154" spans="1:9" s="130" customFormat="1" ht="27" customHeight="1" x14ac:dyDescent="0.25">
      <c r="A154" s="816" t="s">
        <v>239</v>
      </c>
      <c r="B154" s="816"/>
      <c r="C154" s="817" t="s">
        <v>240</v>
      </c>
      <c r="D154" s="818"/>
      <c r="E154" s="815" t="s">
        <v>241</v>
      </c>
      <c r="F154" s="815"/>
      <c r="G154" s="815"/>
      <c r="H154" s="815"/>
      <c r="I154" s="815"/>
    </row>
    <row r="156" spans="1:9" x14ac:dyDescent="0.2">
      <c r="A156" s="814" t="s">
        <v>242</v>
      </c>
      <c r="B156" s="814"/>
      <c r="C156" s="814"/>
      <c r="D156" s="814"/>
      <c r="E156" s="814"/>
      <c r="F156" s="814"/>
      <c r="G156" s="814"/>
      <c r="H156" s="814"/>
      <c r="I156" s="814"/>
    </row>
    <row r="157" spans="1:9" x14ac:dyDescent="0.2">
      <c r="A157" s="814"/>
      <c r="B157" s="814"/>
      <c r="C157" s="814"/>
      <c r="D157" s="814"/>
      <c r="E157" s="814"/>
      <c r="F157" s="814"/>
      <c r="G157" s="814"/>
      <c r="H157" s="814"/>
      <c r="I157" s="814"/>
    </row>
    <row r="158" spans="1:9" x14ac:dyDescent="0.2">
      <c r="D158" s="812" t="s">
        <v>135</v>
      </c>
      <c r="E158" s="813"/>
      <c r="F158" s="813"/>
      <c r="G158" s="813"/>
      <c r="H158" s="813"/>
      <c r="I158" s="813"/>
    </row>
    <row r="160" spans="1:9" x14ac:dyDescent="0.2">
      <c r="A160" s="814" t="s">
        <v>136</v>
      </c>
      <c r="B160" s="814"/>
      <c r="C160" s="814"/>
      <c r="D160" s="814"/>
      <c r="E160" s="814"/>
      <c r="F160" s="814"/>
      <c r="G160" s="814"/>
      <c r="H160" s="814"/>
      <c r="I160" s="814"/>
    </row>
    <row r="161" spans="1:9" x14ac:dyDescent="0.2">
      <c r="A161" s="814"/>
      <c r="B161" s="814"/>
      <c r="C161" s="814"/>
      <c r="D161" s="814"/>
      <c r="E161" s="814"/>
      <c r="F161" s="814"/>
      <c r="G161" s="814"/>
      <c r="H161" s="814"/>
      <c r="I161" s="814"/>
    </row>
    <row r="162" spans="1:9" x14ac:dyDescent="0.2">
      <c r="D162" s="812" t="s">
        <v>135</v>
      </c>
      <c r="E162" s="813"/>
      <c r="F162" s="813"/>
      <c r="G162" s="813"/>
      <c r="H162" s="813"/>
      <c r="I162" s="813"/>
    </row>
    <row r="164" spans="1:9" x14ac:dyDescent="0.2">
      <c r="A164" s="814" t="s">
        <v>243</v>
      </c>
      <c r="B164" s="814"/>
      <c r="C164" s="814"/>
      <c r="D164" s="814"/>
      <c r="E164" s="814"/>
      <c r="F164" s="814"/>
      <c r="G164" s="100" t="s">
        <v>244</v>
      </c>
      <c r="H164" s="814"/>
      <c r="I164" s="814"/>
    </row>
    <row r="165" spans="1:9" x14ac:dyDescent="0.2">
      <c r="D165" s="812" t="s">
        <v>245</v>
      </c>
      <c r="E165" s="813"/>
      <c r="F165" s="813"/>
      <c r="H165" s="812" t="s">
        <v>135</v>
      </c>
      <c r="I165" s="813"/>
    </row>
    <row r="167" spans="1:9" x14ac:dyDescent="0.2">
      <c r="A167" s="814" t="s">
        <v>2</v>
      </c>
      <c r="B167" s="814"/>
      <c r="C167" s="814"/>
      <c r="D167" s="814"/>
      <c r="E167" s="814"/>
      <c r="F167" s="814"/>
      <c r="G167" s="814"/>
      <c r="H167" s="814"/>
      <c r="I167" s="814"/>
    </row>
    <row r="168" spans="1:9" x14ac:dyDescent="0.2">
      <c r="D168" s="812" t="s">
        <v>142</v>
      </c>
      <c r="E168" s="813"/>
      <c r="F168" s="813"/>
      <c r="G168" s="813"/>
      <c r="H168" s="813"/>
      <c r="I168" s="813"/>
    </row>
  </sheetData>
  <mergeCells count="313">
    <mergeCell ref="A1:C1"/>
    <mergeCell ref="D1:I1"/>
    <mergeCell ref="A3:I3"/>
    <mergeCell ref="A4:I4"/>
    <mergeCell ref="A6:I6"/>
    <mergeCell ref="A8:C8"/>
    <mergeCell ref="D8:I8"/>
    <mergeCell ref="B16:C16"/>
    <mergeCell ref="D16:G16"/>
    <mergeCell ref="B17:C17"/>
    <mergeCell ref="D17:G17"/>
    <mergeCell ref="B18:C18"/>
    <mergeCell ref="D18:G18"/>
    <mergeCell ref="A10:C10"/>
    <mergeCell ref="D10:I10"/>
    <mergeCell ref="A12:I12"/>
    <mergeCell ref="B14:C14"/>
    <mergeCell ref="D14:G14"/>
    <mergeCell ref="B15:C15"/>
    <mergeCell ref="D15:G15"/>
    <mergeCell ref="A22:A23"/>
    <mergeCell ref="B22:C23"/>
    <mergeCell ref="D22:G23"/>
    <mergeCell ref="H22:H23"/>
    <mergeCell ref="I22:I23"/>
    <mergeCell ref="B24:C24"/>
    <mergeCell ref="D24:G24"/>
    <mergeCell ref="B19:C19"/>
    <mergeCell ref="D19:G19"/>
    <mergeCell ref="B20:C20"/>
    <mergeCell ref="D20:G20"/>
    <mergeCell ref="B21:C21"/>
    <mergeCell ref="D21:G21"/>
    <mergeCell ref="B28:C28"/>
    <mergeCell ref="D28:G28"/>
    <mergeCell ref="B29:C29"/>
    <mergeCell ref="D29:G29"/>
    <mergeCell ref="B30:C30"/>
    <mergeCell ref="D30:G30"/>
    <mergeCell ref="B25:C25"/>
    <mergeCell ref="D25:G25"/>
    <mergeCell ref="B26:C26"/>
    <mergeCell ref="D26:G26"/>
    <mergeCell ref="B27:C27"/>
    <mergeCell ref="D27:G27"/>
    <mergeCell ref="A36:A37"/>
    <mergeCell ref="B36:C37"/>
    <mergeCell ref="D36:G37"/>
    <mergeCell ref="B31:C31"/>
    <mergeCell ref="D31:G31"/>
    <mergeCell ref="B32:C32"/>
    <mergeCell ref="D32:G32"/>
    <mergeCell ref="B33:C33"/>
    <mergeCell ref="D33:G33"/>
    <mergeCell ref="H36:H37"/>
    <mergeCell ref="I36:I37"/>
    <mergeCell ref="B38:C38"/>
    <mergeCell ref="D38:G38"/>
    <mergeCell ref="B39:C39"/>
    <mergeCell ref="D39:G39"/>
    <mergeCell ref="B34:C34"/>
    <mergeCell ref="D34:G34"/>
    <mergeCell ref="B35:C35"/>
    <mergeCell ref="D35:G35"/>
    <mergeCell ref="B43:C43"/>
    <mergeCell ref="D43:G43"/>
    <mergeCell ref="B44:C44"/>
    <mergeCell ref="D44:G44"/>
    <mergeCell ref="B45:C45"/>
    <mergeCell ref="D45:G45"/>
    <mergeCell ref="B40:C40"/>
    <mergeCell ref="D40:G40"/>
    <mergeCell ref="B41:C41"/>
    <mergeCell ref="D41:G41"/>
    <mergeCell ref="B42:C42"/>
    <mergeCell ref="D42:G42"/>
    <mergeCell ref="B49:C49"/>
    <mergeCell ref="D49:G49"/>
    <mergeCell ref="A50:A51"/>
    <mergeCell ref="B50:C51"/>
    <mergeCell ref="D50:G51"/>
    <mergeCell ref="H50:H51"/>
    <mergeCell ref="B46:C46"/>
    <mergeCell ref="D46:G46"/>
    <mergeCell ref="B47:C47"/>
    <mergeCell ref="D47:G47"/>
    <mergeCell ref="B48:C48"/>
    <mergeCell ref="D48:G48"/>
    <mergeCell ref="B55:C55"/>
    <mergeCell ref="D55:G55"/>
    <mergeCell ref="B56:C56"/>
    <mergeCell ref="D56:G56"/>
    <mergeCell ref="B57:C57"/>
    <mergeCell ref="D57:G57"/>
    <mergeCell ref="I50:I51"/>
    <mergeCell ref="B52:C52"/>
    <mergeCell ref="D52:G52"/>
    <mergeCell ref="B53:C53"/>
    <mergeCell ref="D53:G53"/>
    <mergeCell ref="B54:C54"/>
    <mergeCell ref="D54:G54"/>
    <mergeCell ref="A63:A64"/>
    <mergeCell ref="B63:C64"/>
    <mergeCell ref="D63:G64"/>
    <mergeCell ref="B58:C58"/>
    <mergeCell ref="D58:G58"/>
    <mergeCell ref="B59:C59"/>
    <mergeCell ref="D59:G59"/>
    <mergeCell ref="B60:C60"/>
    <mergeCell ref="D60:G60"/>
    <mergeCell ref="H63:H64"/>
    <mergeCell ref="I63:I64"/>
    <mergeCell ref="B65:C65"/>
    <mergeCell ref="D65:G65"/>
    <mergeCell ref="B66:C66"/>
    <mergeCell ref="D66:G66"/>
    <mergeCell ref="B61:C61"/>
    <mergeCell ref="D61:G61"/>
    <mergeCell ref="B62:C62"/>
    <mergeCell ref="D62:G62"/>
    <mergeCell ref="B70:C70"/>
    <mergeCell ref="D70:G70"/>
    <mergeCell ref="B71:C71"/>
    <mergeCell ref="D71:G71"/>
    <mergeCell ref="B72:C72"/>
    <mergeCell ref="D72:G72"/>
    <mergeCell ref="B67:C67"/>
    <mergeCell ref="D67:G67"/>
    <mergeCell ref="B68:C68"/>
    <mergeCell ref="D68:G68"/>
    <mergeCell ref="B69:C69"/>
    <mergeCell ref="D69:G69"/>
    <mergeCell ref="A76:A77"/>
    <mergeCell ref="B76:C77"/>
    <mergeCell ref="D76:G77"/>
    <mergeCell ref="H76:H77"/>
    <mergeCell ref="I76:I77"/>
    <mergeCell ref="B78:C78"/>
    <mergeCell ref="D78:G78"/>
    <mergeCell ref="B73:C73"/>
    <mergeCell ref="D73:G73"/>
    <mergeCell ref="B74:C74"/>
    <mergeCell ref="D74:G74"/>
    <mergeCell ref="B75:C75"/>
    <mergeCell ref="D75:G75"/>
    <mergeCell ref="B82:C82"/>
    <mergeCell ref="D82:G82"/>
    <mergeCell ref="B83:C83"/>
    <mergeCell ref="D83:G83"/>
    <mergeCell ref="B84:C84"/>
    <mergeCell ref="D84:G84"/>
    <mergeCell ref="B79:C79"/>
    <mergeCell ref="D79:G79"/>
    <mergeCell ref="B80:C80"/>
    <mergeCell ref="D80:G80"/>
    <mergeCell ref="B81:C81"/>
    <mergeCell ref="D81:G81"/>
    <mergeCell ref="B88:C88"/>
    <mergeCell ref="D88:G88"/>
    <mergeCell ref="A89:A90"/>
    <mergeCell ref="B89:C90"/>
    <mergeCell ref="D89:G90"/>
    <mergeCell ref="H89:H90"/>
    <mergeCell ref="B85:C85"/>
    <mergeCell ref="D85:G85"/>
    <mergeCell ref="B86:C86"/>
    <mergeCell ref="D86:G86"/>
    <mergeCell ref="B87:C87"/>
    <mergeCell ref="D87:G87"/>
    <mergeCell ref="B94:C94"/>
    <mergeCell ref="D94:G94"/>
    <mergeCell ref="B95:C95"/>
    <mergeCell ref="D95:G95"/>
    <mergeCell ref="B96:C96"/>
    <mergeCell ref="D96:G96"/>
    <mergeCell ref="I89:I90"/>
    <mergeCell ref="B91:C91"/>
    <mergeCell ref="D91:G91"/>
    <mergeCell ref="B92:C92"/>
    <mergeCell ref="D92:G92"/>
    <mergeCell ref="B93:C93"/>
    <mergeCell ref="D93:G93"/>
    <mergeCell ref="A102:A103"/>
    <mergeCell ref="B102:C103"/>
    <mergeCell ref="D102:G103"/>
    <mergeCell ref="B97:C97"/>
    <mergeCell ref="D97:G97"/>
    <mergeCell ref="B98:C98"/>
    <mergeCell ref="D98:G98"/>
    <mergeCell ref="B99:C99"/>
    <mergeCell ref="D99:G99"/>
    <mergeCell ref="H102:H103"/>
    <mergeCell ref="I102:I103"/>
    <mergeCell ref="B104:C104"/>
    <mergeCell ref="D104:G104"/>
    <mergeCell ref="B105:C105"/>
    <mergeCell ref="D105:G105"/>
    <mergeCell ref="B100:C100"/>
    <mergeCell ref="D100:G100"/>
    <mergeCell ref="B101:C101"/>
    <mergeCell ref="D101:G101"/>
    <mergeCell ref="B109:C109"/>
    <mergeCell ref="D109:G109"/>
    <mergeCell ref="B110:C110"/>
    <mergeCell ref="D110:G110"/>
    <mergeCell ref="B111:C111"/>
    <mergeCell ref="D111:G111"/>
    <mergeCell ref="B106:C106"/>
    <mergeCell ref="D106:G106"/>
    <mergeCell ref="B107:C107"/>
    <mergeCell ref="D107:G107"/>
    <mergeCell ref="B108:C108"/>
    <mergeCell ref="D108:G108"/>
    <mergeCell ref="A115:A116"/>
    <mergeCell ref="B115:C116"/>
    <mergeCell ref="D115:G116"/>
    <mergeCell ref="H115:H116"/>
    <mergeCell ref="I115:I116"/>
    <mergeCell ref="B117:C117"/>
    <mergeCell ref="D117:G117"/>
    <mergeCell ref="B112:C112"/>
    <mergeCell ref="D112:G112"/>
    <mergeCell ref="B113:C113"/>
    <mergeCell ref="D113:G113"/>
    <mergeCell ref="B114:C114"/>
    <mergeCell ref="D114:G114"/>
    <mergeCell ref="B121:C121"/>
    <mergeCell ref="D121:G121"/>
    <mergeCell ref="B122:C122"/>
    <mergeCell ref="D122:G122"/>
    <mergeCell ref="B123:C123"/>
    <mergeCell ref="D123:G123"/>
    <mergeCell ref="B118:C118"/>
    <mergeCell ref="D118:G118"/>
    <mergeCell ref="B119:C119"/>
    <mergeCell ref="D119:G119"/>
    <mergeCell ref="B120:C120"/>
    <mergeCell ref="D120:G120"/>
    <mergeCell ref="B127:C127"/>
    <mergeCell ref="D127:G127"/>
    <mergeCell ref="A128:A129"/>
    <mergeCell ref="B128:C129"/>
    <mergeCell ref="D128:G129"/>
    <mergeCell ref="H128:H129"/>
    <mergeCell ref="B124:C124"/>
    <mergeCell ref="D124:G124"/>
    <mergeCell ref="B125:C125"/>
    <mergeCell ref="D125:G125"/>
    <mergeCell ref="B126:C126"/>
    <mergeCell ref="D126:G126"/>
    <mergeCell ref="B133:C133"/>
    <mergeCell ref="D133:G133"/>
    <mergeCell ref="B134:C134"/>
    <mergeCell ref="D134:G134"/>
    <mergeCell ref="B135:C135"/>
    <mergeCell ref="D135:G135"/>
    <mergeCell ref="I128:I129"/>
    <mergeCell ref="B130:C130"/>
    <mergeCell ref="D130:G130"/>
    <mergeCell ref="B131:C131"/>
    <mergeCell ref="D131:G131"/>
    <mergeCell ref="B132:C132"/>
    <mergeCell ref="D132:G132"/>
    <mergeCell ref="B139:C139"/>
    <mergeCell ref="D139:G139"/>
    <mergeCell ref="B140:C140"/>
    <mergeCell ref="D140:G140"/>
    <mergeCell ref="A141:A142"/>
    <mergeCell ref="B141:C142"/>
    <mergeCell ref="D141:G142"/>
    <mergeCell ref="B136:C136"/>
    <mergeCell ref="D136:G136"/>
    <mergeCell ref="B137:C137"/>
    <mergeCell ref="D137:G137"/>
    <mergeCell ref="B138:C138"/>
    <mergeCell ref="D138:G138"/>
    <mergeCell ref="B145:C145"/>
    <mergeCell ref="D145:G145"/>
    <mergeCell ref="B146:C146"/>
    <mergeCell ref="D146:G146"/>
    <mergeCell ref="B147:C147"/>
    <mergeCell ref="D147:G147"/>
    <mergeCell ref="H141:H142"/>
    <mergeCell ref="I141:I142"/>
    <mergeCell ref="B143:C143"/>
    <mergeCell ref="D143:G143"/>
    <mergeCell ref="B144:C144"/>
    <mergeCell ref="D144:G144"/>
    <mergeCell ref="A152:C152"/>
    <mergeCell ref="D152:I152"/>
    <mergeCell ref="A154:B154"/>
    <mergeCell ref="C154:D154"/>
    <mergeCell ref="E154:I154"/>
    <mergeCell ref="A156:C157"/>
    <mergeCell ref="D156:I157"/>
    <mergeCell ref="B148:C148"/>
    <mergeCell ref="D148:G148"/>
    <mergeCell ref="B149:C149"/>
    <mergeCell ref="D149:G149"/>
    <mergeCell ref="B150:C150"/>
    <mergeCell ref="D150:G150"/>
    <mergeCell ref="D165:F165"/>
    <mergeCell ref="H165:I165"/>
    <mergeCell ref="A167:C167"/>
    <mergeCell ref="D167:I167"/>
    <mergeCell ref="D168:I168"/>
    <mergeCell ref="D158:I158"/>
    <mergeCell ref="A160:C161"/>
    <mergeCell ref="D160:I161"/>
    <mergeCell ref="D162:I162"/>
    <mergeCell ref="A164:C164"/>
    <mergeCell ref="D164:F164"/>
    <mergeCell ref="H164:I164"/>
  </mergeCells>
  <pageMargins left="0.39370078740157477" right="0.39370078740157477" top="0.74803149606299213" bottom="0.74803149606299213" header="0.31496062992125984" footer="0.31496062992125984"/>
  <pageSetup paperSize="9" orientation="portrait" useFirstPageNumber="1" horizontalDpi="300" verticalDpi="300" r:id="rId1"/>
  <headerFooter alignWithMargins="0">
    <oddFooter>&amp;CСтраница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topLeftCell="A59" zoomScaleNormal="100" zoomScaleSheetLayoutView="100" workbookViewId="0">
      <selection activeCell="E80" sqref="E80"/>
    </sheetView>
  </sheetViews>
  <sheetFormatPr defaultColWidth="11.5703125" defaultRowHeight="12.75" x14ac:dyDescent="0.2"/>
  <cols>
    <col min="1" max="1" width="3.7109375" style="135" customWidth="1"/>
    <col min="2" max="2" width="26.7109375" style="135" customWidth="1"/>
    <col min="3" max="3" width="7.7109375" style="135" customWidth="1"/>
    <col min="4" max="4" width="5" style="135" customWidth="1"/>
    <col min="5" max="5" width="27.7109375" style="135" customWidth="1"/>
    <col min="6" max="6" width="14.42578125" style="135" customWidth="1"/>
    <col min="7" max="7" width="11.5703125" style="135"/>
    <col min="8" max="16384" width="11.5703125" style="131"/>
  </cols>
  <sheetData>
    <row r="1" spans="1:7" ht="24.75" customHeight="1" x14ac:dyDescent="0.2">
      <c r="A1" s="863" t="s">
        <v>246</v>
      </c>
      <c r="B1" s="863"/>
      <c r="C1" s="864" t="s">
        <v>247</v>
      </c>
      <c r="D1" s="864"/>
      <c r="E1" s="864"/>
      <c r="F1" s="864"/>
      <c r="G1" s="864"/>
    </row>
    <row r="2" spans="1:7" s="134" customFormat="1" x14ac:dyDescent="0.2">
      <c r="A2" s="132"/>
      <c r="B2" s="132"/>
      <c r="C2" s="133"/>
      <c r="D2" s="133"/>
      <c r="E2" s="133"/>
      <c r="F2" s="133"/>
      <c r="G2" s="133"/>
    </row>
    <row r="3" spans="1:7" s="134" customFormat="1" x14ac:dyDescent="0.2">
      <c r="A3" s="132"/>
      <c r="B3" s="132"/>
      <c r="C3" s="133"/>
      <c r="D3" s="133"/>
      <c r="E3" s="133"/>
      <c r="F3" s="133"/>
      <c r="G3" s="133"/>
    </row>
    <row r="4" spans="1:7" x14ac:dyDescent="0.2">
      <c r="B4" s="865" t="s">
        <v>29</v>
      </c>
      <c r="C4" s="865"/>
      <c r="D4" s="865"/>
      <c r="E4" s="865"/>
      <c r="F4" s="865"/>
    </row>
    <row r="5" spans="1:7" x14ac:dyDescent="0.2">
      <c r="B5" s="866" t="s">
        <v>248</v>
      </c>
      <c r="C5" s="866"/>
      <c r="D5" s="866"/>
      <c r="E5" s="866"/>
      <c r="F5" s="866"/>
    </row>
    <row r="6" spans="1:7" x14ac:dyDescent="0.2">
      <c r="B6" s="136"/>
      <c r="C6" s="136"/>
      <c r="D6" s="136"/>
      <c r="E6" s="136"/>
      <c r="F6" s="136"/>
    </row>
    <row r="7" spans="1:7" ht="25.5" customHeight="1" x14ac:dyDescent="0.2">
      <c r="A7" s="858" t="s">
        <v>249</v>
      </c>
      <c r="B7" s="858"/>
      <c r="C7" s="858"/>
      <c r="D7" s="867" t="s">
        <v>250</v>
      </c>
      <c r="E7" s="867"/>
      <c r="F7" s="867"/>
      <c r="G7" s="867"/>
    </row>
    <row r="8" spans="1:7" x14ac:dyDescent="0.2">
      <c r="C8" s="137"/>
      <c r="D8" s="137"/>
      <c r="E8" s="137"/>
    </row>
    <row r="9" spans="1:7" ht="12.75" customHeight="1" x14ac:dyDescent="0.2">
      <c r="A9" s="859" t="s">
        <v>251</v>
      </c>
      <c r="B9" s="860"/>
      <c r="C9" s="860"/>
      <c r="D9" s="861" t="s">
        <v>252</v>
      </c>
      <c r="E9" s="861"/>
      <c r="F9" s="861"/>
      <c r="G9" s="861"/>
    </row>
    <row r="10" spans="1:7" x14ac:dyDescent="0.2">
      <c r="A10" s="138"/>
      <c r="B10" s="138"/>
      <c r="C10" s="139"/>
      <c r="D10" s="140"/>
      <c r="E10" s="140"/>
      <c r="F10" s="140"/>
      <c r="G10" s="140"/>
    </row>
    <row r="11" spans="1:7" x14ac:dyDescent="0.2">
      <c r="A11" s="859" t="s">
        <v>253</v>
      </c>
      <c r="B11" s="862"/>
      <c r="C11" s="862"/>
      <c r="D11" s="861" t="s">
        <v>254</v>
      </c>
      <c r="E11" s="861"/>
      <c r="F11" s="861"/>
      <c r="G11" s="861"/>
    </row>
    <row r="12" spans="1:7" x14ac:dyDescent="0.2">
      <c r="D12" s="861"/>
      <c r="E12" s="861"/>
      <c r="F12" s="861"/>
      <c r="G12" s="861"/>
    </row>
    <row r="13" spans="1:7" ht="13.5" customHeight="1" x14ac:dyDescent="0.2">
      <c r="A13" s="859" t="s">
        <v>255</v>
      </c>
      <c r="B13" s="859"/>
      <c r="C13" s="859"/>
      <c r="D13" s="861" t="s">
        <v>256</v>
      </c>
      <c r="E13" s="861"/>
      <c r="F13" s="861"/>
      <c r="G13" s="861"/>
    </row>
    <row r="14" spans="1:7" ht="12" customHeight="1" x14ac:dyDescent="0.2">
      <c r="A14" s="141"/>
      <c r="B14" s="139"/>
      <c r="C14" s="142"/>
      <c r="D14" s="861"/>
      <c r="E14" s="861"/>
      <c r="F14" s="861"/>
      <c r="G14" s="861"/>
    </row>
    <row r="15" spans="1:7" ht="42.75" hidden="1" customHeight="1" x14ac:dyDescent="0.2">
      <c r="A15" s="851"/>
      <c r="B15" s="852"/>
      <c r="C15" s="852"/>
      <c r="D15" s="852"/>
      <c r="E15" s="852"/>
      <c r="F15" s="852"/>
      <c r="G15" s="852"/>
    </row>
    <row r="16" spans="1:7" ht="12.75" customHeight="1" x14ac:dyDescent="0.2">
      <c r="A16" s="143"/>
      <c r="B16" s="144"/>
      <c r="C16" s="144"/>
      <c r="D16" s="144"/>
      <c r="E16" s="144"/>
      <c r="F16" s="144"/>
      <c r="G16" s="144"/>
    </row>
    <row r="17" spans="1:7" ht="12.75" customHeight="1" x14ac:dyDescent="0.2">
      <c r="A17" s="853" t="s">
        <v>257</v>
      </c>
      <c r="B17" s="854"/>
      <c r="C17" s="854"/>
      <c r="D17" s="854"/>
      <c r="E17" s="854"/>
      <c r="F17" s="854"/>
      <c r="G17" s="854"/>
    </row>
    <row r="18" spans="1:7" ht="32.25" customHeight="1" x14ac:dyDescent="0.2">
      <c r="A18" s="145" t="s">
        <v>188</v>
      </c>
      <c r="B18" s="146" t="s">
        <v>258</v>
      </c>
      <c r="C18" s="146" t="s">
        <v>259</v>
      </c>
      <c r="D18" s="146" t="s">
        <v>260</v>
      </c>
      <c r="E18" s="146" t="s">
        <v>261</v>
      </c>
      <c r="F18" s="146" t="s">
        <v>191</v>
      </c>
      <c r="G18" s="146" t="s">
        <v>262</v>
      </c>
    </row>
    <row r="19" spans="1:7" x14ac:dyDescent="0.2">
      <c r="A19" s="147">
        <v>1</v>
      </c>
      <c r="B19" s="148">
        <v>2</v>
      </c>
      <c r="C19" s="148">
        <v>3</v>
      </c>
      <c r="D19" s="148">
        <v>4</v>
      </c>
      <c r="E19" s="148">
        <v>5</v>
      </c>
      <c r="F19" s="148">
        <v>6</v>
      </c>
      <c r="G19" s="148">
        <v>7</v>
      </c>
    </row>
    <row r="20" spans="1:7" ht="12.75" customHeight="1" x14ac:dyDescent="0.2">
      <c r="A20" s="149" t="s">
        <v>22</v>
      </c>
      <c r="B20" s="150" t="s">
        <v>263</v>
      </c>
      <c r="C20" s="150"/>
      <c r="D20" s="150"/>
      <c r="E20" s="150" t="s">
        <v>264</v>
      </c>
      <c r="F20" s="150"/>
      <c r="G20" s="151"/>
    </row>
    <row r="21" spans="1:7" ht="12.75" customHeight="1" x14ac:dyDescent="0.2">
      <c r="A21" s="855" t="s">
        <v>265</v>
      </c>
      <c r="B21" s="856"/>
      <c r="C21" s="856"/>
      <c r="D21" s="856"/>
      <c r="E21" s="856"/>
      <c r="F21" s="856"/>
      <c r="G21" s="857"/>
    </row>
    <row r="22" spans="1:7" ht="318.75" customHeight="1" x14ac:dyDescent="0.2">
      <c r="A22" s="152" t="s">
        <v>152</v>
      </c>
      <c r="B22" s="153" t="s">
        <v>266</v>
      </c>
      <c r="C22" s="154" t="s">
        <v>267</v>
      </c>
      <c r="D22" s="154">
        <v>13.012</v>
      </c>
      <c r="E22" s="154" t="s">
        <v>268</v>
      </c>
      <c r="F22" s="154" t="s">
        <v>269</v>
      </c>
      <c r="G22" s="155">
        <f>ROUND(3458  * 13.012 * 1 * 1.25 * 1.2,0)</f>
        <v>67493</v>
      </c>
    </row>
    <row r="23" spans="1:7" ht="15.75" customHeight="1" x14ac:dyDescent="0.2">
      <c r="A23" s="156" t="s">
        <v>4</v>
      </c>
      <c r="B23" s="157"/>
      <c r="C23" s="157"/>
      <c r="D23" s="157"/>
      <c r="E23" s="157" t="s">
        <v>196</v>
      </c>
      <c r="F23" s="157"/>
      <c r="G23" s="158"/>
    </row>
    <row r="24" spans="1:7" ht="12.75" customHeight="1" x14ac:dyDescent="0.2">
      <c r="A24" s="156" t="s">
        <v>4</v>
      </c>
      <c r="B24" s="159"/>
      <c r="C24" s="159"/>
      <c r="D24" s="159"/>
      <c r="E24" s="159" t="s">
        <v>270</v>
      </c>
      <c r="F24" s="159"/>
      <c r="G24" s="160"/>
    </row>
    <row r="25" spans="1:7" ht="25.5" customHeight="1" x14ac:dyDescent="0.2">
      <c r="A25" s="156" t="s">
        <v>4</v>
      </c>
      <c r="B25" s="159"/>
      <c r="C25" s="159"/>
      <c r="D25" s="159"/>
      <c r="E25" s="159" t="s">
        <v>271</v>
      </c>
      <c r="F25" s="159"/>
      <c r="G25" s="160"/>
    </row>
    <row r="26" spans="1:7" ht="153" customHeight="1" x14ac:dyDescent="0.2">
      <c r="A26" s="156" t="s">
        <v>4</v>
      </c>
      <c r="B26" s="159"/>
      <c r="C26" s="159"/>
      <c r="D26" s="159"/>
      <c r="E26" s="159" t="s">
        <v>272</v>
      </c>
      <c r="F26" s="159"/>
      <c r="G26" s="160"/>
    </row>
    <row r="27" spans="1:7" ht="89.25" customHeight="1" x14ac:dyDescent="0.2">
      <c r="A27" s="156" t="s">
        <v>4</v>
      </c>
      <c r="B27" s="159"/>
      <c r="C27" s="159"/>
      <c r="D27" s="159"/>
      <c r="E27" s="159" t="s">
        <v>273</v>
      </c>
      <c r="F27" s="159"/>
      <c r="G27" s="160"/>
    </row>
    <row r="28" spans="1:7" ht="15.75" customHeight="1" x14ac:dyDescent="0.2">
      <c r="A28" s="156" t="s">
        <v>4</v>
      </c>
      <c r="B28" s="157"/>
      <c r="C28" s="157"/>
      <c r="D28" s="157"/>
      <c r="E28" s="157" t="s">
        <v>202</v>
      </c>
      <c r="F28" s="157"/>
      <c r="G28" s="158"/>
    </row>
    <row r="29" spans="1:7" ht="12.75" customHeight="1" x14ac:dyDescent="0.2">
      <c r="A29" s="161" t="s">
        <v>4</v>
      </c>
      <c r="B29" s="162"/>
      <c r="C29" s="162"/>
      <c r="D29" s="162"/>
      <c r="E29" s="162" t="s">
        <v>274</v>
      </c>
      <c r="F29" s="162"/>
      <c r="G29" s="163"/>
    </row>
    <row r="30" spans="1:7" ht="204" customHeight="1" x14ac:dyDescent="0.2">
      <c r="A30" s="152" t="s">
        <v>153</v>
      </c>
      <c r="B30" s="153" t="s">
        <v>275</v>
      </c>
      <c r="C30" s="154" t="s">
        <v>276</v>
      </c>
      <c r="D30" s="154">
        <v>598</v>
      </c>
      <c r="E30" s="154" t="s">
        <v>277</v>
      </c>
      <c r="F30" s="154" t="s">
        <v>278</v>
      </c>
      <c r="G30" s="155">
        <f>ROUND(54  * 598 * 1 * 1.25 * (1 + 0.2),0)</f>
        <v>48438</v>
      </c>
    </row>
    <row r="31" spans="1:7" ht="15.75" customHeight="1" x14ac:dyDescent="0.2">
      <c r="A31" s="156" t="s">
        <v>4</v>
      </c>
      <c r="B31" s="157"/>
      <c r="C31" s="157"/>
      <c r="D31" s="157"/>
      <c r="E31" s="157" t="s">
        <v>196</v>
      </c>
      <c r="F31" s="157"/>
      <c r="G31" s="158"/>
    </row>
    <row r="32" spans="1:7" ht="12.75" customHeight="1" x14ac:dyDescent="0.2">
      <c r="A32" s="156" t="s">
        <v>4</v>
      </c>
      <c r="B32" s="159"/>
      <c r="C32" s="159"/>
      <c r="D32" s="159"/>
      <c r="E32" s="159" t="s">
        <v>270</v>
      </c>
      <c r="F32" s="159"/>
      <c r="G32" s="160"/>
    </row>
    <row r="33" spans="1:7" ht="25.5" customHeight="1" x14ac:dyDescent="0.2">
      <c r="A33" s="156" t="s">
        <v>4</v>
      </c>
      <c r="B33" s="159"/>
      <c r="C33" s="159"/>
      <c r="D33" s="159"/>
      <c r="E33" s="159" t="s">
        <v>271</v>
      </c>
      <c r="F33" s="159"/>
      <c r="G33" s="160"/>
    </row>
    <row r="34" spans="1:7" ht="153" customHeight="1" x14ac:dyDescent="0.2">
      <c r="A34" s="156" t="s">
        <v>4</v>
      </c>
      <c r="B34" s="159"/>
      <c r="C34" s="159"/>
      <c r="D34" s="159"/>
      <c r="E34" s="159" t="s">
        <v>272</v>
      </c>
      <c r="F34" s="159"/>
      <c r="G34" s="160"/>
    </row>
    <row r="35" spans="1:7" ht="165.75" customHeight="1" x14ac:dyDescent="0.2">
      <c r="A35" s="156" t="s">
        <v>4</v>
      </c>
      <c r="B35" s="159"/>
      <c r="C35" s="159"/>
      <c r="D35" s="159"/>
      <c r="E35" s="159" t="s">
        <v>279</v>
      </c>
      <c r="F35" s="159"/>
      <c r="G35" s="160"/>
    </row>
    <row r="36" spans="1:7" ht="15.75" customHeight="1" x14ac:dyDescent="0.2">
      <c r="A36" s="156" t="s">
        <v>4</v>
      </c>
      <c r="B36" s="157"/>
      <c r="C36" s="157"/>
      <c r="D36" s="157"/>
      <c r="E36" s="157" t="s">
        <v>202</v>
      </c>
      <c r="F36" s="157"/>
      <c r="G36" s="158"/>
    </row>
    <row r="37" spans="1:7" ht="12.75" customHeight="1" x14ac:dyDescent="0.2">
      <c r="A37" s="161" t="s">
        <v>4</v>
      </c>
      <c r="B37" s="162"/>
      <c r="C37" s="162"/>
      <c r="D37" s="162"/>
      <c r="E37" s="162" t="s">
        <v>274</v>
      </c>
      <c r="F37" s="162"/>
      <c r="G37" s="163"/>
    </row>
    <row r="38" spans="1:7" ht="12.75" customHeight="1" x14ac:dyDescent="0.2">
      <c r="A38" s="855" t="s">
        <v>280</v>
      </c>
      <c r="B38" s="856"/>
      <c r="C38" s="856"/>
      <c r="D38" s="856"/>
      <c r="E38" s="856"/>
      <c r="F38" s="856"/>
      <c r="G38" s="857"/>
    </row>
    <row r="39" spans="1:7" ht="318.75" customHeight="1" x14ac:dyDescent="0.2">
      <c r="A39" s="152" t="s">
        <v>281</v>
      </c>
      <c r="B39" s="153" t="s">
        <v>266</v>
      </c>
      <c r="C39" s="154" t="s">
        <v>267</v>
      </c>
      <c r="D39" s="154">
        <v>6.3559999999999999</v>
      </c>
      <c r="E39" s="154" t="s">
        <v>282</v>
      </c>
      <c r="F39" s="154" t="s">
        <v>283</v>
      </c>
      <c r="G39" s="155">
        <f>ROUND(3458  * 6.356 * 1 * 1.2 * 1.2,0)</f>
        <v>31650</v>
      </c>
    </row>
    <row r="40" spans="1:7" ht="15.75" customHeight="1" x14ac:dyDescent="0.2">
      <c r="A40" s="156" t="s">
        <v>4</v>
      </c>
      <c r="B40" s="157"/>
      <c r="C40" s="157"/>
      <c r="D40" s="157"/>
      <c r="E40" s="157" t="s">
        <v>196</v>
      </c>
      <c r="F40" s="157"/>
      <c r="G40" s="158"/>
    </row>
    <row r="41" spans="1:7" ht="12.75" customHeight="1" x14ac:dyDescent="0.2">
      <c r="A41" s="156" t="s">
        <v>4</v>
      </c>
      <c r="B41" s="159"/>
      <c r="C41" s="159"/>
      <c r="D41" s="159"/>
      <c r="E41" s="159" t="s">
        <v>270</v>
      </c>
      <c r="F41" s="159"/>
      <c r="G41" s="160"/>
    </row>
    <row r="42" spans="1:7" ht="25.5" customHeight="1" x14ac:dyDescent="0.2">
      <c r="A42" s="156" t="s">
        <v>4</v>
      </c>
      <c r="B42" s="159"/>
      <c r="C42" s="159"/>
      <c r="D42" s="159"/>
      <c r="E42" s="159" t="s">
        <v>271</v>
      </c>
      <c r="F42" s="159"/>
      <c r="G42" s="160"/>
    </row>
    <row r="43" spans="1:7" ht="165.75" customHeight="1" x14ac:dyDescent="0.2">
      <c r="A43" s="156" t="s">
        <v>4</v>
      </c>
      <c r="B43" s="159"/>
      <c r="C43" s="159"/>
      <c r="D43" s="159"/>
      <c r="E43" s="159" t="s">
        <v>284</v>
      </c>
      <c r="F43" s="159"/>
      <c r="G43" s="160"/>
    </row>
    <row r="44" spans="1:7" ht="89.25" customHeight="1" x14ac:dyDescent="0.2">
      <c r="A44" s="156" t="s">
        <v>4</v>
      </c>
      <c r="B44" s="159"/>
      <c r="C44" s="159"/>
      <c r="D44" s="159"/>
      <c r="E44" s="159" t="s">
        <v>273</v>
      </c>
      <c r="F44" s="159"/>
      <c r="G44" s="160"/>
    </row>
    <row r="45" spans="1:7" ht="15.75" customHeight="1" x14ac:dyDescent="0.2">
      <c r="A45" s="156" t="s">
        <v>4</v>
      </c>
      <c r="B45" s="157"/>
      <c r="C45" s="157"/>
      <c r="D45" s="157"/>
      <c r="E45" s="157" t="s">
        <v>202</v>
      </c>
      <c r="F45" s="157"/>
      <c r="G45" s="158"/>
    </row>
    <row r="46" spans="1:7" ht="12.75" customHeight="1" x14ac:dyDescent="0.2">
      <c r="A46" s="161" t="s">
        <v>4</v>
      </c>
      <c r="B46" s="162"/>
      <c r="C46" s="162"/>
      <c r="D46" s="162"/>
      <c r="E46" s="162" t="s">
        <v>274</v>
      </c>
      <c r="F46" s="162"/>
      <c r="G46" s="163"/>
    </row>
    <row r="47" spans="1:7" ht="204" customHeight="1" x14ac:dyDescent="0.2">
      <c r="A47" s="152" t="s">
        <v>285</v>
      </c>
      <c r="B47" s="153" t="s">
        <v>275</v>
      </c>
      <c r="C47" s="154" t="s">
        <v>276</v>
      </c>
      <c r="D47" s="154">
        <v>336</v>
      </c>
      <c r="E47" s="154" t="s">
        <v>286</v>
      </c>
      <c r="F47" s="154" t="s">
        <v>287</v>
      </c>
      <c r="G47" s="155">
        <f>ROUND(54  * 336 * 1 * 1.2 * (1 + 0.2),0)</f>
        <v>26127</v>
      </c>
    </row>
    <row r="48" spans="1:7" ht="15.75" customHeight="1" x14ac:dyDescent="0.2">
      <c r="A48" s="156" t="s">
        <v>4</v>
      </c>
      <c r="B48" s="157"/>
      <c r="C48" s="157"/>
      <c r="D48" s="157"/>
      <c r="E48" s="157" t="s">
        <v>196</v>
      </c>
      <c r="F48" s="157"/>
      <c r="G48" s="158"/>
    </row>
    <row r="49" spans="1:7" ht="12.75" customHeight="1" x14ac:dyDescent="0.2">
      <c r="A49" s="156" t="s">
        <v>4</v>
      </c>
      <c r="B49" s="159"/>
      <c r="C49" s="159"/>
      <c r="D49" s="159"/>
      <c r="E49" s="159" t="s">
        <v>270</v>
      </c>
      <c r="F49" s="159"/>
      <c r="G49" s="160"/>
    </row>
    <row r="50" spans="1:7" ht="25.5" customHeight="1" x14ac:dyDescent="0.2">
      <c r="A50" s="156" t="s">
        <v>4</v>
      </c>
      <c r="B50" s="159"/>
      <c r="C50" s="159"/>
      <c r="D50" s="159"/>
      <c r="E50" s="159" t="s">
        <v>271</v>
      </c>
      <c r="F50" s="159"/>
      <c r="G50" s="160"/>
    </row>
    <row r="51" spans="1:7" ht="165.75" customHeight="1" x14ac:dyDescent="0.2">
      <c r="A51" s="156" t="s">
        <v>4</v>
      </c>
      <c r="B51" s="159"/>
      <c r="C51" s="159"/>
      <c r="D51" s="159"/>
      <c r="E51" s="159" t="s">
        <v>284</v>
      </c>
      <c r="F51" s="159"/>
      <c r="G51" s="160"/>
    </row>
    <row r="52" spans="1:7" ht="165.75" customHeight="1" x14ac:dyDescent="0.2">
      <c r="A52" s="156" t="s">
        <v>4</v>
      </c>
      <c r="B52" s="159"/>
      <c r="C52" s="159"/>
      <c r="D52" s="159"/>
      <c r="E52" s="159" t="s">
        <v>279</v>
      </c>
      <c r="F52" s="159"/>
      <c r="G52" s="160"/>
    </row>
    <row r="53" spans="1:7" ht="15.75" customHeight="1" x14ac:dyDescent="0.2">
      <c r="A53" s="156" t="s">
        <v>4</v>
      </c>
      <c r="B53" s="157"/>
      <c r="C53" s="157"/>
      <c r="D53" s="157"/>
      <c r="E53" s="157" t="s">
        <v>202</v>
      </c>
      <c r="F53" s="157"/>
      <c r="G53" s="158"/>
    </row>
    <row r="54" spans="1:7" ht="12.75" customHeight="1" x14ac:dyDescent="0.2">
      <c r="A54" s="161" t="s">
        <v>4</v>
      </c>
      <c r="B54" s="162"/>
      <c r="C54" s="162"/>
      <c r="D54" s="162"/>
      <c r="E54" s="162" t="s">
        <v>274</v>
      </c>
      <c r="F54" s="162"/>
      <c r="G54" s="163"/>
    </row>
    <row r="55" spans="1:7" ht="12.75" customHeight="1" x14ac:dyDescent="0.2">
      <c r="A55" s="149" t="s">
        <v>288</v>
      </c>
      <c r="B55" s="150" t="s">
        <v>289</v>
      </c>
      <c r="C55" s="150"/>
      <c r="D55" s="150"/>
      <c r="E55" s="150"/>
      <c r="F55" s="150"/>
      <c r="G55" s="164">
        <f>ROUND((SUM($G$22:$G$47)),0)</f>
        <v>173708</v>
      </c>
    </row>
    <row r="56" spans="1:7" ht="12.75" customHeight="1" x14ac:dyDescent="0.2">
      <c r="A56" s="149" t="s">
        <v>290</v>
      </c>
      <c r="B56" s="150" t="s">
        <v>291</v>
      </c>
      <c r="C56" s="150"/>
      <c r="D56" s="150"/>
      <c r="E56" s="150"/>
      <c r="F56" s="150"/>
      <c r="G56" s="164">
        <f>ROUND(($G$55),0)</f>
        <v>173708</v>
      </c>
    </row>
    <row r="57" spans="1:7" ht="12.75" customHeight="1" x14ac:dyDescent="0.2">
      <c r="A57" s="149" t="s">
        <v>25</v>
      </c>
      <c r="B57" s="150" t="s">
        <v>263</v>
      </c>
      <c r="C57" s="150"/>
      <c r="D57" s="150"/>
      <c r="E57" s="150" t="s">
        <v>292</v>
      </c>
      <c r="F57" s="150"/>
      <c r="G57" s="151"/>
    </row>
    <row r="58" spans="1:7" ht="140.25" customHeight="1" x14ac:dyDescent="0.2">
      <c r="A58" s="152" t="s">
        <v>154</v>
      </c>
      <c r="B58" s="153" t="s">
        <v>293</v>
      </c>
      <c r="C58" s="154" t="s">
        <v>294</v>
      </c>
      <c r="D58" s="154">
        <v>1</v>
      </c>
      <c r="E58" s="154" t="s">
        <v>295</v>
      </c>
      <c r="F58" s="154" t="s">
        <v>296</v>
      </c>
      <c r="G58" s="155">
        <f>ROUND(9253  * 1,0)</f>
        <v>9253</v>
      </c>
    </row>
    <row r="59" spans="1:7" ht="15.75" customHeight="1" x14ac:dyDescent="0.2">
      <c r="A59" s="156" t="s">
        <v>4</v>
      </c>
      <c r="B59" s="157"/>
      <c r="C59" s="157"/>
      <c r="D59" s="157"/>
      <c r="E59" s="157" t="s">
        <v>196</v>
      </c>
      <c r="F59" s="157"/>
      <c r="G59" s="158"/>
    </row>
    <row r="60" spans="1:7" ht="12.75" customHeight="1" x14ac:dyDescent="0.2">
      <c r="A60" s="156" t="s">
        <v>4</v>
      </c>
      <c r="B60" s="159"/>
      <c r="C60" s="159"/>
      <c r="D60" s="159"/>
      <c r="E60" s="159" t="s">
        <v>270</v>
      </c>
      <c r="F60" s="159"/>
      <c r="G60" s="160"/>
    </row>
    <row r="61" spans="1:7" ht="25.5" customHeight="1" x14ac:dyDescent="0.2">
      <c r="A61" s="161" t="s">
        <v>4</v>
      </c>
      <c r="B61" s="162"/>
      <c r="C61" s="162"/>
      <c r="D61" s="162"/>
      <c r="E61" s="162" t="s">
        <v>297</v>
      </c>
      <c r="F61" s="162"/>
      <c r="G61" s="163"/>
    </row>
    <row r="62" spans="1:7" ht="25.5" customHeight="1" x14ac:dyDescent="0.2">
      <c r="A62" s="149" t="s">
        <v>155</v>
      </c>
      <c r="B62" s="150" t="s">
        <v>298</v>
      </c>
      <c r="C62" s="150"/>
      <c r="D62" s="150"/>
      <c r="E62" s="150"/>
      <c r="F62" s="150"/>
      <c r="G62" s="164">
        <f>ROUND(($G$58),0)</f>
        <v>9253</v>
      </c>
    </row>
    <row r="63" spans="1:7" ht="25.5" customHeight="1" x14ac:dyDescent="0.2">
      <c r="A63" s="149" t="s">
        <v>156</v>
      </c>
      <c r="B63" s="150" t="s">
        <v>299</v>
      </c>
      <c r="C63" s="150"/>
      <c r="D63" s="150"/>
      <c r="E63" s="150"/>
      <c r="F63" s="150"/>
      <c r="G63" s="164">
        <f>ROUND(($G$62),0)</f>
        <v>9253</v>
      </c>
    </row>
    <row r="64" spans="1:7" ht="12.75" customHeight="1" x14ac:dyDescent="0.2">
      <c r="A64" s="149" t="s">
        <v>28</v>
      </c>
      <c r="B64" s="150" t="s">
        <v>263</v>
      </c>
      <c r="C64" s="150"/>
      <c r="D64" s="150"/>
      <c r="E64" s="150" t="s">
        <v>300</v>
      </c>
      <c r="F64" s="150"/>
      <c r="G64" s="151"/>
    </row>
    <row r="65" spans="1:7" ht="76.5" customHeight="1" x14ac:dyDescent="0.2">
      <c r="A65" s="149" t="s">
        <v>301</v>
      </c>
      <c r="B65" s="165" t="s">
        <v>302</v>
      </c>
      <c r="C65" s="165"/>
      <c r="D65" s="165"/>
      <c r="E65" s="165" t="s">
        <v>303</v>
      </c>
      <c r="F65" s="165" t="s">
        <v>304</v>
      </c>
      <c r="G65" s="166">
        <f>ROUND(173708 * 16.25 / 100 * 1,0)</f>
        <v>28228</v>
      </c>
    </row>
    <row r="66" spans="1:7" ht="89.25" customHeight="1" x14ac:dyDescent="0.2">
      <c r="A66" s="149" t="s">
        <v>305</v>
      </c>
      <c r="B66" s="165" t="s">
        <v>306</v>
      </c>
      <c r="C66" s="165"/>
      <c r="D66" s="165"/>
      <c r="E66" s="165" t="s">
        <v>307</v>
      </c>
      <c r="F66" s="165" t="s">
        <v>308</v>
      </c>
      <c r="G66" s="166">
        <f>ROUND(201936 * 25.2 / 100 * 1,0)</f>
        <v>50888</v>
      </c>
    </row>
    <row r="67" spans="1:7" ht="25.5" customHeight="1" x14ac:dyDescent="0.2">
      <c r="A67" s="149" t="s">
        <v>309</v>
      </c>
      <c r="B67" s="165" t="s">
        <v>310</v>
      </c>
      <c r="C67" s="165"/>
      <c r="D67" s="165"/>
      <c r="E67" s="165" t="s">
        <v>311</v>
      </c>
      <c r="F67" s="165" t="s">
        <v>312</v>
      </c>
      <c r="G67" s="166">
        <f>ROUND(201936 * 1 * 1 * 6 / 100 * 1,0)</f>
        <v>12116</v>
      </c>
    </row>
    <row r="68" spans="1:7" ht="12.75" customHeight="1" x14ac:dyDescent="0.2">
      <c r="A68" s="149" t="s">
        <v>313</v>
      </c>
      <c r="B68" s="150" t="s">
        <v>314</v>
      </c>
      <c r="C68" s="150"/>
      <c r="D68" s="150"/>
      <c r="E68" s="150"/>
      <c r="F68" s="150"/>
      <c r="G68" s="164">
        <f>ROUND((SUM($G$65:$G$67)),0)</f>
        <v>91232</v>
      </c>
    </row>
    <row r="69" spans="1:7" ht="12.75" customHeight="1" x14ac:dyDescent="0.2">
      <c r="A69" s="149" t="s">
        <v>31</v>
      </c>
      <c r="B69" s="150" t="s">
        <v>236</v>
      </c>
      <c r="C69" s="150"/>
      <c r="D69" s="150"/>
      <c r="E69" s="150"/>
      <c r="F69" s="150"/>
      <c r="G69" s="164">
        <f>ROUND(($G$56 + $G$63 + $G$68),0)</f>
        <v>274193</v>
      </c>
    </row>
    <row r="70" spans="1:7" ht="51" customHeight="1" x14ac:dyDescent="0.2">
      <c r="A70" s="149" t="s">
        <v>34</v>
      </c>
      <c r="B70" s="167" t="s">
        <v>315</v>
      </c>
      <c r="C70" s="165"/>
      <c r="D70" s="165"/>
      <c r="E70" s="167" t="s">
        <v>316</v>
      </c>
      <c r="F70" s="167" t="s">
        <v>317</v>
      </c>
      <c r="G70" s="166">
        <f>ROUND(($G$69) * 6.87 * 1,0)</f>
        <v>1883706</v>
      </c>
    </row>
    <row r="71" spans="1:7" ht="12.75" customHeight="1" x14ac:dyDescent="0.2">
      <c r="A71" s="149" t="s">
        <v>39</v>
      </c>
      <c r="B71" s="150" t="s">
        <v>237</v>
      </c>
      <c r="C71" s="150"/>
      <c r="D71" s="150"/>
      <c r="E71" s="150"/>
      <c r="F71" s="150"/>
      <c r="G71" s="164">
        <f>ROUND(($G$70),0)</f>
        <v>1883706</v>
      </c>
    </row>
    <row r="72" spans="1:7" ht="12.75" customHeight="1" x14ac:dyDescent="0.2"/>
    <row r="75" spans="1:7" s="168" customFormat="1" ht="24.95" customHeight="1" x14ac:dyDescent="0.25">
      <c r="A75" s="858" t="s">
        <v>238</v>
      </c>
      <c r="B75" s="858"/>
      <c r="C75" s="851" t="s">
        <v>318</v>
      </c>
      <c r="D75" s="858"/>
      <c r="E75" s="858"/>
      <c r="F75" s="858"/>
      <c r="G75" s="858"/>
    </row>
  </sheetData>
  <mergeCells count="18">
    <mergeCell ref="A1:B1"/>
    <mergeCell ref="C1:G1"/>
    <mergeCell ref="B4:F4"/>
    <mergeCell ref="B5:F5"/>
    <mergeCell ref="A7:C7"/>
    <mergeCell ref="D7:G7"/>
    <mergeCell ref="A9:C9"/>
    <mergeCell ref="D9:G9"/>
    <mergeCell ref="A11:C11"/>
    <mergeCell ref="D11:G12"/>
    <mergeCell ref="A13:C13"/>
    <mergeCell ref="D13:G14"/>
    <mergeCell ref="A15:G15"/>
    <mergeCell ref="A17:G17"/>
    <mergeCell ref="A21:G21"/>
    <mergeCell ref="A38:G38"/>
    <mergeCell ref="A75:B75"/>
    <mergeCell ref="C75:G75"/>
  </mergeCells>
  <pageMargins left="0.39374999999999999" right="0.39374999999999999" top="0.59027777777777779" bottom="0.82777777777777783" header="0.51180555555555562" footer="0.59027777777777779"/>
  <pageSetup paperSize="9" scale="99" orientation="portrait" useFirstPageNumber="1" horizontalDpi="300" verticalDpi="300" r:id="rId1"/>
  <headerFooter alignWithMargins="0">
    <oddFooter>&amp;CСтраница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F776"/>
  <sheetViews>
    <sheetView topLeftCell="A708" workbookViewId="0">
      <selection activeCell="G27" sqref="G27"/>
    </sheetView>
  </sheetViews>
  <sheetFormatPr defaultColWidth="9.140625" defaultRowHeight="11.25" customHeight="1" x14ac:dyDescent="0.2"/>
  <cols>
    <col min="1" max="1" width="9.7109375" style="291" customWidth="1"/>
    <col min="2" max="2" width="20.7109375" style="291" customWidth="1"/>
    <col min="3" max="3" width="10.7109375" style="291" customWidth="1"/>
    <col min="4" max="4" width="12.85546875" style="291" customWidth="1"/>
    <col min="5" max="5" width="10.42578125" style="291" customWidth="1"/>
    <col min="6" max="6" width="11.7109375" style="291" customWidth="1"/>
    <col min="7" max="7" width="6.140625" style="291" customWidth="1"/>
    <col min="8" max="8" width="9.28515625" style="291" customWidth="1"/>
    <col min="9" max="9" width="10.7109375" style="291" customWidth="1"/>
    <col min="10" max="10" width="12.42578125" style="291" customWidth="1"/>
    <col min="11" max="11" width="13.28515625" style="291" customWidth="1"/>
    <col min="12" max="12" width="17" style="291" customWidth="1"/>
    <col min="13" max="13" width="11.5703125" style="291" customWidth="1"/>
    <col min="14" max="14" width="17" style="291" customWidth="1"/>
    <col min="15" max="15" width="12.85546875" style="291" customWidth="1"/>
    <col min="16" max="16" width="17" style="291" customWidth="1"/>
    <col min="17" max="17" width="75.28515625" style="178" hidden="1" customWidth="1"/>
    <col min="18" max="18" width="126.5703125" style="178" hidden="1" customWidth="1"/>
    <col min="19" max="27" width="9.140625" style="291"/>
    <col min="28" max="33" width="76.140625" style="244" hidden="1" customWidth="1"/>
    <col min="34" max="43" width="127.28515625" style="295" hidden="1" customWidth="1"/>
    <col min="44" max="49" width="76.140625" style="244" hidden="1" customWidth="1"/>
    <col min="50" max="59" width="127.28515625" style="295" hidden="1" customWidth="1"/>
    <col min="60" max="65" width="76.140625" style="244" hidden="1" customWidth="1"/>
    <col min="66" max="75" width="127.28515625" style="295" hidden="1" customWidth="1"/>
    <col min="76" max="81" width="76.140625" style="244" hidden="1" customWidth="1"/>
    <col min="82" max="91" width="127.28515625" style="295" hidden="1" customWidth="1"/>
    <col min="92" max="97" width="76.140625" style="244" hidden="1" customWidth="1"/>
    <col min="98" max="107" width="127.28515625" style="295" hidden="1" customWidth="1"/>
    <col min="108" max="113" width="76.140625" style="244" hidden="1" customWidth="1"/>
    <col min="114" max="123" width="127.28515625" style="295" hidden="1" customWidth="1"/>
    <col min="124" max="129" width="76.140625" style="244" hidden="1" customWidth="1"/>
    <col min="130" max="139" width="127.28515625" style="295" hidden="1" customWidth="1"/>
    <col min="140" max="187" width="203.42578125" style="296" hidden="1" customWidth="1"/>
    <col min="188" max="192" width="66.42578125" style="295" hidden="1" customWidth="1"/>
    <col min="193" max="196" width="45.7109375" style="297" hidden="1" customWidth="1"/>
    <col min="197" max="198" width="203.42578125" style="213" hidden="1" customWidth="1"/>
    <col min="199" max="206" width="51.85546875" style="244" hidden="1" customWidth="1"/>
    <col min="207" max="207" width="173" style="244" hidden="1" customWidth="1"/>
    <col min="208" max="210" width="156" style="259" hidden="1" customWidth="1"/>
    <col min="211" max="211" width="84.28515625" style="259" hidden="1" customWidth="1"/>
    <col min="212" max="212" width="203.42578125" style="213" hidden="1" customWidth="1"/>
    <col min="213" max="215" width="156" style="259" hidden="1" customWidth="1"/>
    <col min="216" max="216" width="84.28515625" style="259" hidden="1" customWidth="1"/>
    <col min="217" max="222" width="61.140625" style="259" hidden="1" customWidth="1"/>
    <col min="223" max="228" width="82" style="282" hidden="1" customWidth="1"/>
    <col min="229" max="234" width="61.140625" style="259" hidden="1" customWidth="1"/>
    <col min="235" max="240" width="82" style="282" hidden="1" customWidth="1"/>
    <col min="241" max="16384" width="9.140625" style="291"/>
  </cols>
  <sheetData>
    <row r="1" spans="1:171" s="171" customFormat="1" ht="15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70" t="s">
        <v>319</v>
      </c>
    </row>
    <row r="2" spans="1:171" s="171" customFormat="1" ht="11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P2" s="170" t="s">
        <v>320</v>
      </c>
    </row>
    <row r="3" spans="1:171" s="171" customFormat="1" ht="15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P3" s="170"/>
    </row>
    <row r="4" spans="1:171" s="171" customFormat="1" ht="12.75" customHeight="1" x14ac:dyDescent="0.25">
      <c r="A4" s="880" t="s">
        <v>321</v>
      </c>
      <c r="B4" s="880"/>
      <c r="C4" s="880"/>
      <c r="D4" s="880"/>
      <c r="E4" s="880"/>
      <c r="F4" s="880"/>
      <c r="G4" s="906" t="s">
        <v>322</v>
      </c>
      <c r="H4" s="906"/>
      <c r="I4" s="906"/>
      <c r="J4" s="906"/>
      <c r="K4" s="906"/>
      <c r="L4" s="906"/>
      <c r="M4" s="906"/>
      <c r="N4" s="906"/>
      <c r="O4" s="906"/>
      <c r="P4" s="906"/>
    </row>
    <row r="5" spans="1:171" s="171" customFormat="1" ht="57" x14ac:dyDescent="0.25">
      <c r="A5" s="880" t="s">
        <v>323</v>
      </c>
      <c r="B5" s="880"/>
      <c r="C5" s="880"/>
      <c r="D5" s="880"/>
      <c r="E5" s="880"/>
      <c r="F5" s="880"/>
      <c r="G5" s="904" t="s">
        <v>324</v>
      </c>
      <c r="H5" s="904"/>
      <c r="I5" s="904"/>
      <c r="J5" s="904"/>
      <c r="K5" s="904"/>
      <c r="L5" s="904"/>
      <c r="M5" s="904"/>
      <c r="N5" s="904"/>
      <c r="O5" s="904"/>
      <c r="P5" s="904"/>
      <c r="AB5" s="173" t="s">
        <v>323</v>
      </c>
      <c r="AC5" s="173" t="s">
        <v>4</v>
      </c>
      <c r="AD5" s="173" t="s">
        <v>4</v>
      </c>
      <c r="AE5" s="173" t="s">
        <v>4</v>
      </c>
      <c r="AF5" s="173" t="s">
        <v>4</v>
      </c>
      <c r="AG5" s="173" t="s">
        <v>4</v>
      </c>
      <c r="AH5" s="174" t="s">
        <v>324</v>
      </c>
      <c r="AI5" s="174" t="s">
        <v>4</v>
      </c>
      <c r="AJ5" s="174" t="s">
        <v>4</v>
      </c>
      <c r="AK5" s="174" t="s">
        <v>4</v>
      </c>
      <c r="AL5" s="174" t="s">
        <v>4</v>
      </c>
      <c r="AM5" s="174" t="s">
        <v>4</v>
      </c>
      <c r="AN5" s="174" t="s">
        <v>4</v>
      </c>
      <c r="AO5" s="174" t="s">
        <v>4</v>
      </c>
      <c r="AP5" s="174" t="s">
        <v>4</v>
      </c>
      <c r="AQ5" s="174" t="s">
        <v>4</v>
      </c>
    </row>
    <row r="6" spans="1:171" s="171" customFormat="1" ht="90.75" x14ac:dyDescent="0.25">
      <c r="A6" s="880" t="s">
        <v>325</v>
      </c>
      <c r="B6" s="880"/>
      <c r="C6" s="880"/>
      <c r="D6" s="880"/>
      <c r="E6" s="880"/>
      <c r="F6" s="880"/>
      <c r="G6" s="904" t="s">
        <v>326</v>
      </c>
      <c r="H6" s="904"/>
      <c r="I6" s="904"/>
      <c r="J6" s="904"/>
      <c r="K6" s="904"/>
      <c r="L6" s="904"/>
      <c r="M6" s="904"/>
      <c r="N6" s="904"/>
      <c r="O6" s="904"/>
      <c r="P6" s="904"/>
      <c r="AR6" s="173" t="s">
        <v>325</v>
      </c>
      <c r="AS6" s="173" t="s">
        <v>4</v>
      </c>
      <c r="AT6" s="173" t="s">
        <v>4</v>
      </c>
      <c r="AU6" s="173" t="s">
        <v>4</v>
      </c>
      <c r="AV6" s="173" t="s">
        <v>4</v>
      </c>
      <c r="AW6" s="173" t="s">
        <v>4</v>
      </c>
      <c r="AX6" s="174" t="s">
        <v>326</v>
      </c>
      <c r="AY6" s="174" t="s">
        <v>4</v>
      </c>
      <c r="AZ6" s="174" t="s">
        <v>4</v>
      </c>
      <c r="BA6" s="174" t="s">
        <v>4</v>
      </c>
      <c r="BB6" s="174" t="s">
        <v>4</v>
      </c>
      <c r="BC6" s="174" t="s">
        <v>4</v>
      </c>
      <c r="BD6" s="174" t="s">
        <v>4</v>
      </c>
      <c r="BE6" s="174" t="s">
        <v>4</v>
      </c>
      <c r="BF6" s="174" t="s">
        <v>4</v>
      </c>
      <c r="BG6" s="174" t="s">
        <v>4</v>
      </c>
    </row>
    <row r="7" spans="1:171" s="171" customFormat="1" ht="67.5" x14ac:dyDescent="0.25">
      <c r="A7" s="905" t="s">
        <v>327</v>
      </c>
      <c r="B7" s="905"/>
      <c r="C7" s="905"/>
      <c r="D7" s="905"/>
      <c r="E7" s="905"/>
      <c r="F7" s="905"/>
      <c r="G7" s="904" t="s">
        <v>328</v>
      </c>
      <c r="H7" s="904"/>
      <c r="I7" s="904"/>
      <c r="J7" s="904"/>
      <c r="K7" s="904"/>
      <c r="L7" s="904"/>
      <c r="M7" s="904"/>
      <c r="N7" s="904"/>
      <c r="O7" s="904"/>
      <c r="P7" s="904"/>
      <c r="Q7" s="175" t="s">
        <v>329</v>
      </c>
      <c r="R7" s="176" t="s">
        <v>328</v>
      </c>
      <c r="S7" s="177"/>
      <c r="T7" s="177"/>
      <c r="U7" s="177"/>
      <c r="V7" s="177"/>
      <c r="W7" s="177"/>
      <c r="X7" s="177"/>
      <c r="Y7" s="177"/>
      <c r="Z7" s="177"/>
      <c r="AA7" s="177"/>
      <c r="BH7" s="173" t="s">
        <v>327</v>
      </c>
      <c r="BI7" s="173" t="s">
        <v>4</v>
      </c>
      <c r="BJ7" s="173" t="s">
        <v>4</v>
      </c>
      <c r="BK7" s="173" t="s">
        <v>4</v>
      </c>
      <c r="BL7" s="173" t="s">
        <v>4</v>
      </c>
      <c r="BM7" s="173" t="s">
        <v>4</v>
      </c>
      <c r="BN7" s="174" t="s">
        <v>328</v>
      </c>
      <c r="BO7" s="174" t="s">
        <v>4</v>
      </c>
      <c r="BP7" s="174" t="s">
        <v>4</v>
      </c>
      <c r="BQ7" s="174" t="s">
        <v>4</v>
      </c>
      <c r="BR7" s="174" t="s">
        <v>4</v>
      </c>
      <c r="BS7" s="174" t="s">
        <v>4</v>
      </c>
      <c r="BT7" s="174" t="s">
        <v>4</v>
      </c>
      <c r="BU7" s="174" t="s">
        <v>4</v>
      </c>
      <c r="BV7" s="174" t="s">
        <v>4</v>
      </c>
      <c r="BW7" s="174" t="s">
        <v>4</v>
      </c>
    </row>
    <row r="8" spans="1:171" s="171" customFormat="1" ht="33.75" x14ac:dyDescent="0.25">
      <c r="A8" s="880" t="s">
        <v>330</v>
      </c>
      <c r="B8" s="880"/>
      <c r="C8" s="880"/>
      <c r="D8" s="880"/>
      <c r="E8" s="880"/>
      <c r="F8" s="880"/>
      <c r="G8" s="904" t="s">
        <v>331</v>
      </c>
      <c r="H8" s="904"/>
      <c r="I8" s="904"/>
      <c r="J8" s="904"/>
      <c r="K8" s="904"/>
      <c r="L8" s="904"/>
      <c r="M8" s="904"/>
      <c r="N8" s="904"/>
      <c r="O8" s="904"/>
      <c r="P8" s="904"/>
      <c r="Q8" s="175" t="s">
        <v>330</v>
      </c>
      <c r="R8" s="176" t="s">
        <v>331</v>
      </c>
      <c r="S8" s="177"/>
      <c r="T8" s="177"/>
      <c r="U8" s="177"/>
      <c r="V8" s="177"/>
      <c r="W8" s="177"/>
      <c r="X8" s="177"/>
      <c r="Y8" s="177"/>
      <c r="Z8" s="177"/>
      <c r="AA8" s="177"/>
      <c r="BX8" s="173" t="s">
        <v>330</v>
      </c>
      <c r="BY8" s="173" t="s">
        <v>4</v>
      </c>
      <c r="BZ8" s="173" t="s">
        <v>4</v>
      </c>
      <c r="CA8" s="173" t="s">
        <v>4</v>
      </c>
      <c r="CB8" s="173" t="s">
        <v>4</v>
      </c>
      <c r="CC8" s="173" t="s">
        <v>4</v>
      </c>
      <c r="CD8" s="174" t="s">
        <v>331</v>
      </c>
      <c r="CE8" s="174" t="s">
        <v>4</v>
      </c>
      <c r="CF8" s="174" t="s">
        <v>4</v>
      </c>
      <c r="CG8" s="174" t="s">
        <v>4</v>
      </c>
      <c r="CH8" s="174" t="s">
        <v>4</v>
      </c>
      <c r="CI8" s="174" t="s">
        <v>4</v>
      </c>
      <c r="CJ8" s="174" t="s">
        <v>4</v>
      </c>
      <c r="CK8" s="174" t="s">
        <v>4</v>
      </c>
      <c r="CL8" s="174" t="s">
        <v>4</v>
      </c>
      <c r="CM8" s="174" t="s">
        <v>4</v>
      </c>
    </row>
    <row r="9" spans="1:171" s="171" customFormat="1" ht="15" x14ac:dyDescent="0.25">
      <c r="A9" s="880" t="s">
        <v>332</v>
      </c>
      <c r="B9" s="880"/>
      <c r="C9" s="880"/>
      <c r="D9" s="880"/>
      <c r="E9" s="880"/>
      <c r="F9" s="880"/>
      <c r="G9" s="904"/>
      <c r="H9" s="904"/>
      <c r="I9" s="904"/>
      <c r="J9" s="904"/>
      <c r="K9" s="904"/>
      <c r="L9" s="904"/>
      <c r="M9" s="904"/>
      <c r="N9" s="904"/>
      <c r="O9" s="904"/>
      <c r="P9" s="904"/>
      <c r="CN9" s="173" t="s">
        <v>332</v>
      </c>
      <c r="CO9" s="173" t="s">
        <v>4</v>
      </c>
      <c r="CP9" s="173" t="s">
        <v>4</v>
      </c>
      <c r="CQ9" s="173" t="s">
        <v>4</v>
      </c>
      <c r="CR9" s="173" t="s">
        <v>4</v>
      </c>
      <c r="CS9" s="173" t="s">
        <v>4</v>
      </c>
      <c r="CT9" s="174" t="s">
        <v>4</v>
      </c>
      <c r="CU9" s="174" t="s">
        <v>4</v>
      </c>
      <c r="CV9" s="174" t="s">
        <v>4</v>
      </c>
      <c r="CW9" s="174" t="s">
        <v>4</v>
      </c>
      <c r="CX9" s="174" t="s">
        <v>4</v>
      </c>
      <c r="CY9" s="174" t="s">
        <v>4</v>
      </c>
      <c r="CZ9" s="174" t="s">
        <v>4</v>
      </c>
      <c r="DA9" s="174" t="s">
        <v>4</v>
      </c>
      <c r="DB9" s="174" t="s">
        <v>4</v>
      </c>
      <c r="DC9" s="174" t="s">
        <v>4</v>
      </c>
    </row>
    <row r="10" spans="1:171" s="171" customFormat="1" ht="15" x14ac:dyDescent="0.25">
      <c r="A10" s="880" t="s">
        <v>333</v>
      </c>
      <c r="B10" s="880"/>
      <c r="C10" s="880"/>
      <c r="D10" s="880"/>
      <c r="E10" s="880"/>
      <c r="F10" s="880"/>
      <c r="G10" s="904" t="s">
        <v>334</v>
      </c>
      <c r="H10" s="904"/>
      <c r="I10" s="904"/>
      <c r="J10" s="904"/>
      <c r="K10" s="904"/>
      <c r="L10" s="904"/>
      <c r="M10" s="904"/>
      <c r="N10" s="904"/>
      <c r="O10" s="904"/>
      <c r="P10" s="904"/>
      <c r="R10" s="178" t="s">
        <v>334</v>
      </c>
      <c r="DD10" s="173" t="s">
        <v>333</v>
      </c>
      <c r="DE10" s="173" t="s">
        <v>4</v>
      </c>
      <c r="DF10" s="173" t="s">
        <v>4</v>
      </c>
      <c r="DG10" s="173" t="s">
        <v>4</v>
      </c>
      <c r="DH10" s="173" t="s">
        <v>4</v>
      </c>
      <c r="DI10" s="173" t="s">
        <v>4</v>
      </c>
      <c r="DJ10" s="174" t="s">
        <v>334</v>
      </c>
      <c r="DK10" s="174" t="s">
        <v>4</v>
      </c>
      <c r="DL10" s="174" t="s">
        <v>4</v>
      </c>
      <c r="DM10" s="174" t="s">
        <v>4</v>
      </c>
      <c r="DN10" s="174" t="s">
        <v>4</v>
      </c>
      <c r="DO10" s="174" t="s">
        <v>4</v>
      </c>
      <c r="DP10" s="174" t="s">
        <v>4</v>
      </c>
      <c r="DQ10" s="174" t="s">
        <v>4</v>
      </c>
      <c r="DR10" s="174" t="s">
        <v>4</v>
      </c>
      <c r="DS10" s="174" t="s">
        <v>4</v>
      </c>
    </row>
    <row r="11" spans="1:171" s="171" customFormat="1" ht="15" x14ac:dyDescent="0.25">
      <c r="A11" s="880" t="s">
        <v>335</v>
      </c>
      <c r="B11" s="880"/>
      <c r="C11" s="880"/>
      <c r="D11" s="880"/>
      <c r="E11" s="880"/>
      <c r="F11" s="880"/>
      <c r="G11" s="904" t="s">
        <v>336</v>
      </c>
      <c r="H11" s="904"/>
      <c r="I11" s="904"/>
      <c r="J11" s="904"/>
      <c r="K11" s="904"/>
      <c r="L11" s="904"/>
      <c r="M11" s="904"/>
      <c r="N11" s="904"/>
      <c r="O11" s="904"/>
      <c r="P11" s="904"/>
      <c r="R11" s="178" t="s">
        <v>336</v>
      </c>
      <c r="DT11" s="173" t="s">
        <v>335</v>
      </c>
      <c r="DU11" s="173" t="s">
        <v>4</v>
      </c>
      <c r="DV11" s="173" t="s">
        <v>4</v>
      </c>
      <c r="DW11" s="173" t="s">
        <v>4</v>
      </c>
      <c r="DX11" s="173" t="s">
        <v>4</v>
      </c>
      <c r="DY11" s="173" t="s">
        <v>4</v>
      </c>
      <c r="DZ11" s="174" t="s">
        <v>336</v>
      </c>
      <c r="EA11" s="174" t="s">
        <v>4</v>
      </c>
      <c r="EB11" s="174" t="s">
        <v>4</v>
      </c>
      <c r="EC11" s="174" t="s">
        <v>4</v>
      </c>
      <c r="ED11" s="174" t="s">
        <v>4</v>
      </c>
      <c r="EE11" s="174" t="s">
        <v>4</v>
      </c>
      <c r="EF11" s="174" t="s">
        <v>4</v>
      </c>
      <c r="EG11" s="174" t="s">
        <v>4</v>
      </c>
      <c r="EH11" s="174" t="s">
        <v>4</v>
      </c>
      <c r="EI11" s="174" t="s">
        <v>4</v>
      </c>
    </row>
    <row r="12" spans="1:171" s="171" customFormat="1" ht="6" customHeight="1" x14ac:dyDescent="0.25">
      <c r="A12" s="179"/>
      <c r="B12" s="172"/>
      <c r="C12" s="172"/>
      <c r="D12" s="172"/>
      <c r="E12" s="172"/>
      <c r="F12" s="180"/>
      <c r="G12" s="181"/>
      <c r="H12" s="181"/>
      <c r="I12" s="181"/>
      <c r="J12" s="181"/>
      <c r="K12" s="181"/>
      <c r="L12" s="181"/>
      <c r="M12" s="181"/>
      <c r="N12" s="181"/>
      <c r="O12" s="181"/>
      <c r="P12" s="181"/>
    </row>
    <row r="13" spans="1:171" s="171" customFormat="1" ht="15" x14ac:dyDescent="0.25">
      <c r="A13" s="900" t="s">
        <v>9</v>
      </c>
      <c r="B13" s="900"/>
      <c r="C13" s="900"/>
      <c r="D13" s="900"/>
      <c r="E13" s="900"/>
      <c r="F13" s="900"/>
      <c r="G13" s="900"/>
      <c r="H13" s="900"/>
      <c r="I13" s="900"/>
      <c r="J13" s="900"/>
      <c r="K13" s="900"/>
      <c r="L13" s="900"/>
      <c r="M13" s="900"/>
      <c r="N13" s="900"/>
      <c r="O13" s="900"/>
      <c r="P13" s="900"/>
      <c r="EJ13" s="182" t="s">
        <v>9</v>
      </c>
      <c r="EK13" s="182" t="s">
        <v>4</v>
      </c>
      <c r="EL13" s="182" t="s">
        <v>4</v>
      </c>
      <c r="EM13" s="182" t="s">
        <v>4</v>
      </c>
      <c r="EN13" s="182" t="s">
        <v>4</v>
      </c>
      <c r="EO13" s="182" t="s">
        <v>4</v>
      </c>
      <c r="EP13" s="182" t="s">
        <v>4</v>
      </c>
      <c r="EQ13" s="182" t="s">
        <v>4</v>
      </c>
      <c r="ER13" s="182" t="s">
        <v>4</v>
      </c>
      <c r="ES13" s="182" t="s">
        <v>4</v>
      </c>
      <c r="ET13" s="182" t="s">
        <v>4</v>
      </c>
      <c r="EU13" s="182" t="s">
        <v>4</v>
      </c>
      <c r="EV13" s="182" t="s">
        <v>4</v>
      </c>
      <c r="EW13" s="182" t="s">
        <v>4</v>
      </c>
      <c r="EX13" s="182" t="s">
        <v>4</v>
      </c>
      <c r="EY13" s="182" t="s">
        <v>4</v>
      </c>
    </row>
    <row r="14" spans="1:171" s="171" customFormat="1" ht="15" customHeight="1" x14ac:dyDescent="0.25">
      <c r="A14" s="901" t="s">
        <v>10</v>
      </c>
      <c r="B14" s="901"/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</row>
    <row r="15" spans="1:171" s="171" customFormat="1" ht="6" customHeight="1" x14ac:dyDescent="0.25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</row>
    <row r="16" spans="1:171" s="171" customFormat="1" ht="15" x14ac:dyDescent="0.25">
      <c r="A16" s="900" t="s">
        <v>337</v>
      </c>
      <c r="B16" s="900"/>
      <c r="C16" s="900"/>
      <c r="D16" s="900"/>
      <c r="E16" s="900"/>
      <c r="F16" s="900"/>
      <c r="G16" s="900"/>
      <c r="H16" s="900"/>
      <c r="I16" s="900"/>
      <c r="J16" s="900"/>
      <c r="K16" s="900"/>
      <c r="L16" s="900"/>
      <c r="M16" s="900"/>
      <c r="N16" s="900"/>
      <c r="O16" s="900"/>
      <c r="P16" s="900"/>
      <c r="EZ16" s="182" t="s">
        <v>337</v>
      </c>
      <c r="FA16" s="182" t="s">
        <v>4</v>
      </c>
      <c r="FB16" s="182" t="s">
        <v>4</v>
      </c>
      <c r="FC16" s="182" t="s">
        <v>4</v>
      </c>
      <c r="FD16" s="182" t="s">
        <v>4</v>
      </c>
      <c r="FE16" s="182" t="s">
        <v>4</v>
      </c>
      <c r="FF16" s="182" t="s">
        <v>4</v>
      </c>
      <c r="FG16" s="182" t="s">
        <v>4</v>
      </c>
      <c r="FH16" s="182" t="s">
        <v>4</v>
      </c>
      <c r="FI16" s="182" t="s">
        <v>4</v>
      </c>
      <c r="FJ16" s="182" t="s">
        <v>4</v>
      </c>
      <c r="FK16" s="182" t="s">
        <v>4</v>
      </c>
      <c r="FL16" s="182" t="s">
        <v>4</v>
      </c>
      <c r="FM16" s="182" t="s">
        <v>4</v>
      </c>
      <c r="FN16" s="182" t="s">
        <v>4</v>
      </c>
      <c r="FO16" s="182" t="s">
        <v>4</v>
      </c>
    </row>
    <row r="17" spans="1:196" s="171" customFormat="1" ht="15" x14ac:dyDescent="0.25">
      <c r="A17" s="901" t="s">
        <v>338</v>
      </c>
      <c r="B17" s="901"/>
      <c r="C17" s="901"/>
      <c r="D17" s="901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</row>
    <row r="18" spans="1:196" s="171" customFormat="1" ht="17.25" customHeight="1" x14ac:dyDescent="0.25">
      <c r="A18" s="902" t="s">
        <v>339</v>
      </c>
      <c r="B18" s="902"/>
      <c r="C18" s="902"/>
      <c r="D18" s="902"/>
      <c r="E18" s="902"/>
      <c r="F18" s="902"/>
      <c r="G18" s="902"/>
      <c r="H18" s="902"/>
      <c r="I18" s="902"/>
      <c r="J18" s="902"/>
      <c r="K18" s="902"/>
      <c r="L18" s="902"/>
      <c r="M18" s="902"/>
      <c r="N18" s="902"/>
      <c r="O18" s="902"/>
      <c r="P18" s="902"/>
    </row>
    <row r="19" spans="1:196" s="171" customFormat="1" ht="8.2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</row>
    <row r="20" spans="1:196" s="171" customFormat="1" ht="15" x14ac:dyDescent="0.25">
      <c r="A20" s="900" t="s">
        <v>33</v>
      </c>
      <c r="B20" s="900"/>
      <c r="C20" s="900"/>
      <c r="D20" s="900"/>
      <c r="E20" s="900"/>
      <c r="F20" s="900"/>
      <c r="G20" s="900"/>
      <c r="H20" s="900"/>
      <c r="I20" s="900"/>
      <c r="J20" s="900"/>
      <c r="K20" s="900"/>
      <c r="L20" s="900"/>
      <c r="M20" s="900"/>
      <c r="N20" s="900"/>
      <c r="O20" s="900"/>
      <c r="P20" s="900"/>
      <c r="FP20" s="182" t="s">
        <v>33</v>
      </c>
      <c r="FQ20" s="182" t="s">
        <v>4</v>
      </c>
      <c r="FR20" s="182" t="s">
        <v>4</v>
      </c>
      <c r="FS20" s="182" t="s">
        <v>4</v>
      </c>
      <c r="FT20" s="182" t="s">
        <v>4</v>
      </c>
      <c r="FU20" s="182" t="s">
        <v>4</v>
      </c>
      <c r="FV20" s="182" t="s">
        <v>4</v>
      </c>
      <c r="FW20" s="182" t="s">
        <v>4</v>
      </c>
      <c r="FX20" s="182" t="s">
        <v>4</v>
      </c>
      <c r="FY20" s="182" t="s">
        <v>4</v>
      </c>
      <c r="FZ20" s="182" t="s">
        <v>4</v>
      </c>
      <c r="GA20" s="182" t="s">
        <v>4</v>
      </c>
      <c r="GB20" s="182" t="s">
        <v>4</v>
      </c>
      <c r="GC20" s="182" t="s">
        <v>4</v>
      </c>
      <c r="GD20" s="182" t="s">
        <v>4</v>
      </c>
      <c r="GE20" s="182" t="s">
        <v>4</v>
      </c>
    </row>
    <row r="21" spans="1:196" s="171" customFormat="1" ht="11.25" customHeight="1" x14ac:dyDescent="0.25">
      <c r="A21" s="901" t="s">
        <v>340</v>
      </c>
      <c r="B21" s="901"/>
      <c r="C21" s="901"/>
      <c r="D21" s="901"/>
      <c r="E21" s="901"/>
      <c r="F21" s="901"/>
      <c r="G21" s="901"/>
      <c r="H21" s="901"/>
      <c r="I21" s="901"/>
      <c r="J21" s="901"/>
      <c r="K21" s="901"/>
      <c r="L21" s="901"/>
      <c r="M21" s="901"/>
      <c r="N21" s="901"/>
      <c r="O21" s="901"/>
      <c r="P21" s="901"/>
    </row>
    <row r="22" spans="1:196" s="171" customFormat="1" ht="12" customHeight="1" x14ac:dyDescent="0.25">
      <c r="A22" s="172" t="s">
        <v>341</v>
      </c>
      <c r="B22" s="185" t="s">
        <v>342</v>
      </c>
      <c r="C22" s="169" t="s">
        <v>343</v>
      </c>
      <c r="D22" s="169"/>
      <c r="E22" s="169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</row>
    <row r="23" spans="1:196" s="171" customFormat="1" ht="15" x14ac:dyDescent="0.25">
      <c r="A23" s="172" t="s">
        <v>344</v>
      </c>
      <c r="B23" s="903" t="s">
        <v>345</v>
      </c>
      <c r="C23" s="903"/>
      <c r="D23" s="903"/>
      <c r="E23" s="903"/>
      <c r="F23" s="903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GF23" s="174" t="s">
        <v>345</v>
      </c>
      <c r="GG23" s="174" t="s">
        <v>4</v>
      </c>
      <c r="GH23" s="174" t="s">
        <v>4</v>
      </c>
      <c r="GI23" s="174" t="s">
        <v>4</v>
      </c>
      <c r="GJ23" s="174" t="s">
        <v>4</v>
      </c>
    </row>
    <row r="24" spans="1:196" s="171" customFormat="1" ht="10.5" customHeight="1" x14ac:dyDescent="0.25">
      <c r="A24" s="172"/>
      <c r="B24" s="894" t="s">
        <v>346</v>
      </c>
      <c r="C24" s="894"/>
      <c r="D24" s="894"/>
      <c r="E24" s="894"/>
      <c r="F24" s="894"/>
      <c r="G24" s="187"/>
      <c r="H24" s="187"/>
      <c r="I24" s="187"/>
      <c r="J24" s="187"/>
      <c r="K24" s="187"/>
      <c r="L24" s="187"/>
      <c r="M24" s="187"/>
      <c r="N24" s="187"/>
      <c r="O24" s="188"/>
      <c r="P24" s="187"/>
    </row>
    <row r="25" spans="1:196" s="171" customFormat="1" ht="9.75" customHeight="1" x14ac:dyDescent="0.25">
      <c r="A25" s="172"/>
      <c r="B25" s="172"/>
      <c r="C25" s="172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7"/>
      <c r="P25" s="187"/>
    </row>
    <row r="26" spans="1:196" s="171" customFormat="1" ht="15" x14ac:dyDescent="0.25">
      <c r="A26" s="190" t="s">
        <v>347</v>
      </c>
      <c r="B26" s="191"/>
      <c r="C26" s="895" t="s">
        <v>348</v>
      </c>
      <c r="D26" s="895"/>
      <c r="E26" s="895"/>
      <c r="F26" s="895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K26" s="177" t="s">
        <v>348</v>
      </c>
      <c r="GL26" s="177" t="s">
        <v>4</v>
      </c>
      <c r="GM26" s="177" t="s">
        <v>4</v>
      </c>
      <c r="GN26" s="177" t="s">
        <v>4</v>
      </c>
    </row>
    <row r="27" spans="1:196" s="171" customFormat="1" ht="9.75" customHeight="1" x14ac:dyDescent="0.25">
      <c r="A27" s="172"/>
      <c r="B27" s="191"/>
      <c r="C27" s="192"/>
      <c r="D27" s="193"/>
      <c r="E27" s="193"/>
      <c r="F27" s="193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196" s="171" customFormat="1" ht="12" customHeight="1" x14ac:dyDescent="0.25">
      <c r="A28" s="190" t="s">
        <v>349</v>
      </c>
      <c r="B28" s="191"/>
      <c r="C28" s="195"/>
      <c r="D28" s="196">
        <v>17225.57</v>
      </c>
      <c r="E28" s="197" t="s">
        <v>350</v>
      </c>
      <c r="G28" s="191"/>
      <c r="H28" s="191"/>
      <c r="I28" s="191"/>
      <c r="J28" s="191"/>
      <c r="K28" s="191"/>
      <c r="L28" s="191"/>
      <c r="M28" s="191"/>
      <c r="N28" s="198"/>
      <c r="O28" s="198"/>
      <c r="P28" s="191"/>
    </row>
    <row r="29" spans="1:196" s="171" customFormat="1" ht="12" customHeight="1" x14ac:dyDescent="0.25">
      <c r="A29" s="172"/>
      <c r="B29" s="199" t="s">
        <v>124</v>
      </c>
      <c r="C29" s="200"/>
      <c r="D29" s="201"/>
      <c r="E29" s="197"/>
      <c r="G29" s="191"/>
    </row>
    <row r="30" spans="1:196" s="171" customFormat="1" ht="12" customHeight="1" x14ac:dyDescent="0.25">
      <c r="A30" s="172"/>
      <c r="B30" s="202" t="s">
        <v>351</v>
      </c>
      <c r="C30" s="195"/>
      <c r="D30" s="196">
        <v>17225.57</v>
      </c>
      <c r="E30" s="197" t="s">
        <v>350</v>
      </c>
      <c r="I30" s="191"/>
      <c r="K30" s="191" t="s">
        <v>352</v>
      </c>
      <c r="L30" s="191"/>
      <c r="M30" s="191"/>
      <c r="N30" s="203"/>
      <c r="O30" s="196">
        <v>4827.6000000000004</v>
      </c>
      <c r="P30" s="197" t="s">
        <v>350</v>
      </c>
    </row>
    <row r="31" spans="1:196" s="171" customFormat="1" ht="12" customHeight="1" x14ac:dyDescent="0.25">
      <c r="A31" s="172"/>
      <c r="B31" s="202" t="s">
        <v>17</v>
      </c>
      <c r="C31" s="204"/>
      <c r="D31" s="205">
        <v>0</v>
      </c>
      <c r="E31" s="197" t="s">
        <v>350</v>
      </c>
      <c r="I31" s="191"/>
      <c r="K31" s="191" t="s">
        <v>353</v>
      </c>
      <c r="L31" s="191"/>
      <c r="M31" s="191"/>
      <c r="N31" s="203"/>
      <c r="O31" s="196">
        <v>626.1</v>
      </c>
      <c r="P31" s="197" t="s">
        <v>350</v>
      </c>
    </row>
    <row r="32" spans="1:196" s="171" customFormat="1" ht="12" customHeight="1" x14ac:dyDescent="0.25">
      <c r="A32" s="172"/>
      <c r="B32" s="202" t="s">
        <v>18</v>
      </c>
      <c r="C32" s="204"/>
      <c r="D32" s="205">
        <v>0</v>
      </c>
      <c r="E32" s="197" t="s">
        <v>350</v>
      </c>
      <c r="I32" s="191"/>
      <c r="K32" s="191" t="s">
        <v>354</v>
      </c>
      <c r="L32" s="191"/>
      <c r="M32" s="191"/>
      <c r="N32" s="206"/>
      <c r="O32" s="205">
        <v>9768.7000000000007</v>
      </c>
      <c r="P32" s="207" t="s">
        <v>355</v>
      </c>
    </row>
    <row r="33" spans="1:206" s="171" customFormat="1" ht="12" customHeight="1" x14ac:dyDescent="0.25">
      <c r="A33" s="172"/>
      <c r="B33" s="202" t="s">
        <v>19</v>
      </c>
      <c r="C33" s="204"/>
      <c r="D33" s="196">
        <v>0</v>
      </c>
      <c r="E33" s="197" t="s">
        <v>350</v>
      </c>
      <c r="I33" s="191"/>
      <c r="K33" s="191" t="s">
        <v>356</v>
      </c>
      <c r="L33" s="191"/>
      <c r="M33" s="191"/>
      <c r="N33" s="206"/>
      <c r="O33" s="205">
        <v>1022.92</v>
      </c>
      <c r="P33" s="207" t="s">
        <v>355</v>
      </c>
    </row>
    <row r="34" spans="1:206" s="171" customFormat="1" ht="9.75" customHeight="1" x14ac:dyDescent="0.25">
      <c r="A34" s="172"/>
      <c r="B34" s="191"/>
      <c r="D34" s="208"/>
      <c r="E34" s="197"/>
      <c r="H34" s="191"/>
      <c r="I34" s="191"/>
      <c r="J34" s="191"/>
      <c r="K34" s="191"/>
      <c r="L34" s="191"/>
      <c r="M34" s="191"/>
      <c r="N34" s="194"/>
      <c r="O34" s="194"/>
      <c r="P34" s="191"/>
    </row>
    <row r="35" spans="1:206" s="171" customFormat="1" ht="11.25" customHeight="1" x14ac:dyDescent="0.25">
      <c r="A35" s="896" t="s">
        <v>12</v>
      </c>
      <c r="B35" s="884" t="s">
        <v>13</v>
      </c>
      <c r="C35" s="885" t="s">
        <v>258</v>
      </c>
      <c r="D35" s="886"/>
      <c r="E35" s="886"/>
      <c r="F35" s="886"/>
      <c r="G35" s="887"/>
      <c r="H35" s="884" t="s">
        <v>147</v>
      </c>
      <c r="I35" s="884" t="s">
        <v>357</v>
      </c>
      <c r="J35" s="884"/>
      <c r="K35" s="884"/>
      <c r="L35" s="885" t="s">
        <v>192</v>
      </c>
      <c r="M35" s="886"/>
      <c r="N35" s="886"/>
      <c r="O35" s="886"/>
      <c r="P35" s="887"/>
    </row>
    <row r="36" spans="1:206" s="171" customFormat="1" ht="11.25" customHeight="1" x14ac:dyDescent="0.25">
      <c r="A36" s="896"/>
      <c r="B36" s="884"/>
      <c r="C36" s="897"/>
      <c r="D36" s="898"/>
      <c r="E36" s="898"/>
      <c r="F36" s="898"/>
      <c r="G36" s="899"/>
      <c r="H36" s="884"/>
      <c r="I36" s="884"/>
      <c r="J36" s="884"/>
      <c r="K36" s="884"/>
      <c r="L36" s="888"/>
      <c r="M36" s="889"/>
      <c r="N36" s="889"/>
      <c r="O36" s="889"/>
      <c r="P36" s="890"/>
    </row>
    <row r="37" spans="1:206" s="171" customFormat="1" ht="54" customHeight="1" x14ac:dyDescent="0.25">
      <c r="A37" s="896"/>
      <c r="B37" s="884"/>
      <c r="C37" s="888"/>
      <c r="D37" s="889"/>
      <c r="E37" s="889"/>
      <c r="F37" s="889"/>
      <c r="G37" s="890"/>
      <c r="H37" s="884"/>
      <c r="I37" s="209" t="s">
        <v>358</v>
      </c>
      <c r="J37" s="209" t="s">
        <v>359</v>
      </c>
      <c r="K37" s="209" t="s">
        <v>360</v>
      </c>
      <c r="L37" s="209" t="s">
        <v>361</v>
      </c>
      <c r="M37" s="209" t="s">
        <v>362</v>
      </c>
      <c r="N37" s="209" t="s">
        <v>363</v>
      </c>
      <c r="O37" s="209" t="s">
        <v>359</v>
      </c>
      <c r="P37" s="209" t="s">
        <v>364</v>
      </c>
    </row>
    <row r="38" spans="1:206" s="171" customFormat="1" ht="13.5" customHeight="1" x14ac:dyDescent="0.25">
      <c r="A38" s="210">
        <v>1</v>
      </c>
      <c r="B38" s="211">
        <v>2</v>
      </c>
      <c r="C38" s="891">
        <v>3</v>
      </c>
      <c r="D38" s="892"/>
      <c r="E38" s="892"/>
      <c r="F38" s="892"/>
      <c r="G38" s="893"/>
      <c r="H38" s="211">
        <v>4</v>
      </c>
      <c r="I38" s="211">
        <v>5</v>
      </c>
      <c r="J38" s="211">
        <v>6</v>
      </c>
      <c r="K38" s="211">
        <v>7</v>
      </c>
      <c r="L38" s="211">
        <v>8</v>
      </c>
      <c r="M38" s="211">
        <v>9</v>
      </c>
      <c r="N38" s="211">
        <v>10</v>
      </c>
      <c r="O38" s="211">
        <v>11</v>
      </c>
      <c r="P38" s="211">
        <v>12</v>
      </c>
    </row>
    <row r="39" spans="1:206" s="171" customFormat="1" ht="15" x14ac:dyDescent="0.25">
      <c r="A39" s="881" t="s">
        <v>365</v>
      </c>
      <c r="B39" s="882"/>
      <c r="C39" s="882"/>
      <c r="D39" s="882"/>
      <c r="E39" s="882"/>
      <c r="F39" s="882"/>
      <c r="G39" s="882"/>
      <c r="H39" s="882"/>
      <c r="I39" s="882"/>
      <c r="J39" s="882"/>
      <c r="K39" s="882"/>
      <c r="L39" s="882"/>
      <c r="M39" s="882"/>
      <c r="N39" s="882"/>
      <c r="O39" s="882"/>
      <c r="P39" s="883"/>
      <c r="GO39" s="212" t="s">
        <v>365</v>
      </c>
    </row>
    <row r="40" spans="1:206" s="171" customFormat="1" ht="15" x14ac:dyDescent="0.25">
      <c r="A40" s="875" t="s">
        <v>366</v>
      </c>
      <c r="B40" s="876"/>
      <c r="C40" s="876"/>
      <c r="D40" s="876"/>
      <c r="E40" s="876"/>
      <c r="F40" s="876"/>
      <c r="G40" s="876"/>
      <c r="H40" s="876"/>
      <c r="I40" s="876"/>
      <c r="J40" s="876"/>
      <c r="K40" s="876"/>
      <c r="L40" s="876"/>
      <c r="M40" s="876"/>
      <c r="N40" s="876"/>
      <c r="O40" s="876"/>
      <c r="P40" s="877"/>
      <c r="GO40" s="212"/>
      <c r="GP40" s="213" t="s">
        <v>366</v>
      </c>
    </row>
    <row r="41" spans="1:206" s="171" customFormat="1" ht="15" x14ac:dyDescent="0.25">
      <c r="A41" s="214" t="s">
        <v>22</v>
      </c>
      <c r="B41" s="215" t="s">
        <v>367</v>
      </c>
      <c r="C41" s="873" t="s">
        <v>368</v>
      </c>
      <c r="D41" s="873"/>
      <c r="E41" s="873"/>
      <c r="F41" s="873"/>
      <c r="G41" s="873"/>
      <c r="H41" s="216" t="s">
        <v>369</v>
      </c>
      <c r="I41" s="217">
        <v>0.1</v>
      </c>
      <c r="J41" s="218">
        <v>1</v>
      </c>
      <c r="K41" s="219">
        <v>0.1</v>
      </c>
      <c r="L41" s="220"/>
      <c r="M41" s="217"/>
      <c r="N41" s="221"/>
      <c r="O41" s="217"/>
      <c r="P41" s="222"/>
      <c r="GO41" s="212"/>
      <c r="GQ41" s="223" t="s">
        <v>368</v>
      </c>
      <c r="GR41" s="223" t="s">
        <v>4</v>
      </c>
      <c r="GS41" s="223" t="s">
        <v>4</v>
      </c>
      <c r="GT41" s="223" t="s">
        <v>4</v>
      </c>
      <c r="GU41" s="223" t="s">
        <v>4</v>
      </c>
    </row>
    <row r="42" spans="1:206" s="171" customFormat="1" ht="15" x14ac:dyDescent="0.25">
      <c r="A42" s="224"/>
      <c r="B42" s="225"/>
      <c r="C42" s="874" t="s">
        <v>370</v>
      </c>
      <c r="D42" s="874"/>
      <c r="E42" s="874"/>
      <c r="F42" s="874"/>
      <c r="G42" s="874"/>
      <c r="H42" s="216"/>
      <c r="I42" s="217"/>
      <c r="J42" s="217"/>
      <c r="K42" s="217"/>
      <c r="L42" s="220"/>
      <c r="M42" s="217"/>
      <c r="N42" s="226"/>
      <c r="O42" s="217"/>
      <c r="P42" s="227">
        <v>406.01</v>
      </c>
      <c r="Q42" s="228"/>
      <c r="R42" s="228"/>
      <c r="GO42" s="212"/>
      <c r="GQ42" s="223"/>
      <c r="GR42" s="223"/>
      <c r="GS42" s="223"/>
      <c r="GT42" s="223"/>
      <c r="GU42" s="223"/>
      <c r="GV42" s="223" t="s">
        <v>370</v>
      </c>
    </row>
    <row r="43" spans="1:206" s="171" customFormat="1" ht="15" x14ac:dyDescent="0.25">
      <c r="A43" s="229"/>
      <c r="B43" s="230"/>
      <c r="C43" s="880" t="s">
        <v>371</v>
      </c>
      <c r="D43" s="880"/>
      <c r="E43" s="880"/>
      <c r="F43" s="880"/>
      <c r="G43" s="880"/>
      <c r="H43" s="231"/>
      <c r="I43" s="232"/>
      <c r="J43" s="232"/>
      <c r="K43" s="232"/>
      <c r="L43" s="233"/>
      <c r="M43" s="232"/>
      <c r="N43" s="233"/>
      <c r="O43" s="232"/>
      <c r="P43" s="234">
        <v>355.6</v>
      </c>
      <c r="GO43" s="212"/>
      <c r="GQ43" s="223"/>
      <c r="GR43" s="223"/>
      <c r="GS43" s="223"/>
      <c r="GT43" s="223"/>
      <c r="GU43" s="223"/>
      <c r="GV43" s="223"/>
      <c r="GW43" s="173" t="s">
        <v>371</v>
      </c>
    </row>
    <row r="44" spans="1:206" s="171" customFormat="1" ht="33.75" x14ac:dyDescent="0.25">
      <c r="A44" s="229"/>
      <c r="B44" s="230" t="s">
        <v>372</v>
      </c>
      <c r="C44" s="880" t="s">
        <v>373</v>
      </c>
      <c r="D44" s="880"/>
      <c r="E44" s="880"/>
      <c r="F44" s="880"/>
      <c r="G44" s="880"/>
      <c r="H44" s="231" t="s">
        <v>374</v>
      </c>
      <c r="I44" s="235">
        <v>91</v>
      </c>
      <c r="J44" s="232"/>
      <c r="K44" s="235">
        <v>91</v>
      </c>
      <c r="L44" s="233"/>
      <c r="M44" s="232"/>
      <c r="N44" s="233"/>
      <c r="O44" s="232"/>
      <c r="P44" s="234">
        <v>323.60000000000002</v>
      </c>
      <c r="GO44" s="212"/>
      <c r="GQ44" s="223"/>
      <c r="GR44" s="223"/>
      <c r="GS44" s="223"/>
      <c r="GT44" s="223"/>
      <c r="GU44" s="223"/>
      <c r="GV44" s="223"/>
      <c r="GW44" s="173" t="s">
        <v>373</v>
      </c>
    </row>
    <row r="45" spans="1:206" s="171" customFormat="1" ht="33.75" x14ac:dyDescent="0.25">
      <c r="A45" s="229"/>
      <c r="B45" s="230" t="s">
        <v>375</v>
      </c>
      <c r="C45" s="880" t="s">
        <v>376</v>
      </c>
      <c r="D45" s="880"/>
      <c r="E45" s="880"/>
      <c r="F45" s="880"/>
      <c r="G45" s="880"/>
      <c r="H45" s="231" t="s">
        <v>374</v>
      </c>
      <c r="I45" s="235">
        <v>52</v>
      </c>
      <c r="J45" s="232"/>
      <c r="K45" s="235">
        <v>52</v>
      </c>
      <c r="L45" s="233"/>
      <c r="M45" s="232"/>
      <c r="N45" s="233"/>
      <c r="O45" s="232"/>
      <c r="P45" s="234">
        <v>184.91</v>
      </c>
      <c r="GO45" s="212"/>
      <c r="GQ45" s="223"/>
      <c r="GR45" s="223"/>
      <c r="GS45" s="223"/>
      <c r="GT45" s="223"/>
      <c r="GU45" s="223"/>
      <c r="GV45" s="223"/>
      <c r="GW45" s="173" t="s">
        <v>376</v>
      </c>
    </row>
    <row r="46" spans="1:206" s="171" customFormat="1" ht="15" x14ac:dyDescent="0.25">
      <c r="A46" s="236"/>
      <c r="B46" s="237"/>
      <c r="C46" s="874" t="s">
        <v>377</v>
      </c>
      <c r="D46" s="874"/>
      <c r="E46" s="874"/>
      <c r="F46" s="874"/>
      <c r="G46" s="874"/>
      <c r="H46" s="216"/>
      <c r="I46" s="217"/>
      <c r="J46" s="217"/>
      <c r="K46" s="217"/>
      <c r="L46" s="220"/>
      <c r="M46" s="217"/>
      <c r="N46" s="226">
        <v>9145.2000000000007</v>
      </c>
      <c r="O46" s="217"/>
      <c r="P46" s="238">
        <v>914.52</v>
      </c>
      <c r="GO46" s="212"/>
      <c r="GQ46" s="223"/>
      <c r="GR46" s="223"/>
      <c r="GS46" s="223"/>
      <c r="GT46" s="223"/>
      <c r="GU46" s="223"/>
      <c r="GV46" s="223"/>
      <c r="GW46" s="173"/>
      <c r="GX46" s="223" t="s">
        <v>377</v>
      </c>
    </row>
    <row r="47" spans="1:206" s="171" customFormat="1" ht="22.5" x14ac:dyDescent="0.25">
      <c r="A47" s="214" t="s">
        <v>25</v>
      </c>
      <c r="B47" s="215" t="s">
        <v>378</v>
      </c>
      <c r="C47" s="873" t="s">
        <v>379</v>
      </c>
      <c r="D47" s="873"/>
      <c r="E47" s="873"/>
      <c r="F47" s="873"/>
      <c r="G47" s="873"/>
      <c r="H47" s="216" t="s">
        <v>380</v>
      </c>
      <c r="I47" s="217">
        <v>0.3</v>
      </c>
      <c r="J47" s="218">
        <v>1</v>
      </c>
      <c r="K47" s="219">
        <v>0.3</v>
      </c>
      <c r="L47" s="220"/>
      <c r="M47" s="217"/>
      <c r="N47" s="239">
        <v>859.96</v>
      </c>
      <c r="O47" s="217"/>
      <c r="P47" s="238">
        <v>257.99</v>
      </c>
      <c r="GO47" s="212"/>
      <c r="GQ47" s="223" t="s">
        <v>379</v>
      </c>
      <c r="GR47" s="223" t="s">
        <v>4</v>
      </c>
      <c r="GS47" s="223" t="s">
        <v>4</v>
      </c>
      <c r="GT47" s="223" t="s">
        <v>4</v>
      </c>
      <c r="GU47" s="223" t="s">
        <v>4</v>
      </c>
      <c r="GV47" s="223"/>
      <c r="GW47" s="173"/>
      <c r="GX47" s="223"/>
    </row>
    <row r="48" spans="1:206" s="171" customFormat="1" ht="15" x14ac:dyDescent="0.25">
      <c r="A48" s="236"/>
      <c r="B48" s="237"/>
      <c r="C48" s="874" t="s">
        <v>377</v>
      </c>
      <c r="D48" s="874"/>
      <c r="E48" s="874"/>
      <c r="F48" s="874"/>
      <c r="G48" s="874"/>
      <c r="H48" s="216"/>
      <c r="I48" s="217"/>
      <c r="J48" s="217"/>
      <c r="K48" s="217"/>
      <c r="L48" s="220"/>
      <c r="M48" s="217"/>
      <c r="N48" s="220"/>
      <c r="O48" s="217"/>
      <c r="P48" s="238">
        <v>257.99</v>
      </c>
      <c r="GO48" s="212"/>
      <c r="GQ48" s="223"/>
      <c r="GR48" s="223"/>
      <c r="GS48" s="223"/>
      <c r="GT48" s="223"/>
      <c r="GU48" s="223"/>
      <c r="GV48" s="223"/>
      <c r="GW48" s="173"/>
      <c r="GX48" s="223" t="s">
        <v>377</v>
      </c>
    </row>
    <row r="49" spans="1:207" s="171" customFormat="1" ht="15" x14ac:dyDescent="0.25">
      <c r="A49" s="875" t="s">
        <v>381</v>
      </c>
      <c r="B49" s="876"/>
      <c r="C49" s="876"/>
      <c r="D49" s="876"/>
      <c r="E49" s="876"/>
      <c r="F49" s="876"/>
      <c r="G49" s="876"/>
      <c r="H49" s="876"/>
      <c r="I49" s="876"/>
      <c r="J49" s="876"/>
      <c r="K49" s="876"/>
      <c r="L49" s="876"/>
      <c r="M49" s="876"/>
      <c r="N49" s="876"/>
      <c r="O49" s="876"/>
      <c r="P49" s="877"/>
      <c r="GO49" s="212"/>
      <c r="GP49" s="213" t="s">
        <v>381</v>
      </c>
      <c r="GQ49" s="223"/>
      <c r="GR49" s="223"/>
      <c r="GS49" s="223"/>
      <c r="GT49" s="223"/>
      <c r="GU49" s="223"/>
      <c r="GV49" s="223"/>
      <c r="GW49" s="173"/>
      <c r="GX49" s="223"/>
    </row>
    <row r="50" spans="1:207" s="171" customFormat="1" ht="67.5" x14ac:dyDescent="0.25">
      <c r="A50" s="214" t="s">
        <v>28</v>
      </c>
      <c r="B50" s="215" t="s">
        <v>382</v>
      </c>
      <c r="C50" s="873" t="s">
        <v>383</v>
      </c>
      <c r="D50" s="873"/>
      <c r="E50" s="873"/>
      <c r="F50" s="873"/>
      <c r="G50" s="873"/>
      <c r="H50" s="216" t="s">
        <v>380</v>
      </c>
      <c r="I50" s="217">
        <v>0.3</v>
      </c>
      <c r="J50" s="218">
        <v>1</v>
      </c>
      <c r="K50" s="219">
        <v>0.3</v>
      </c>
      <c r="L50" s="220"/>
      <c r="M50" s="217"/>
      <c r="N50" s="240">
        <v>1186.99</v>
      </c>
      <c r="O50" s="217"/>
      <c r="P50" s="238">
        <v>356.1</v>
      </c>
      <c r="GO50" s="212"/>
      <c r="GQ50" s="223" t="s">
        <v>383</v>
      </c>
      <c r="GR50" s="223" t="s">
        <v>4</v>
      </c>
      <c r="GS50" s="223" t="s">
        <v>4</v>
      </c>
      <c r="GT50" s="223" t="s">
        <v>4</v>
      </c>
      <c r="GU50" s="223" t="s">
        <v>4</v>
      </c>
      <c r="GV50" s="223"/>
      <c r="GW50" s="173"/>
      <c r="GX50" s="223"/>
    </row>
    <row r="51" spans="1:207" s="171" customFormat="1" ht="15" x14ac:dyDescent="0.25">
      <c r="A51" s="236"/>
      <c r="B51" s="237"/>
      <c r="C51" s="874" t="s">
        <v>377</v>
      </c>
      <c r="D51" s="874"/>
      <c r="E51" s="874"/>
      <c r="F51" s="874"/>
      <c r="G51" s="874"/>
      <c r="H51" s="216"/>
      <c r="I51" s="217"/>
      <c r="J51" s="217"/>
      <c r="K51" s="217"/>
      <c r="L51" s="220"/>
      <c r="M51" s="217"/>
      <c r="N51" s="220"/>
      <c r="O51" s="217"/>
      <c r="P51" s="238">
        <v>356.1</v>
      </c>
      <c r="GO51" s="212"/>
      <c r="GQ51" s="223"/>
      <c r="GR51" s="223"/>
      <c r="GS51" s="223"/>
      <c r="GT51" s="223"/>
      <c r="GU51" s="223"/>
      <c r="GV51" s="223"/>
      <c r="GW51" s="173"/>
      <c r="GX51" s="223" t="s">
        <v>377</v>
      </c>
    </row>
    <row r="52" spans="1:207" s="171" customFormat="1" ht="22.5" x14ac:dyDescent="0.25">
      <c r="A52" s="214" t="s">
        <v>31</v>
      </c>
      <c r="B52" s="215" t="s">
        <v>384</v>
      </c>
      <c r="C52" s="873" t="s">
        <v>385</v>
      </c>
      <c r="D52" s="873"/>
      <c r="E52" s="873"/>
      <c r="F52" s="873"/>
      <c r="G52" s="873"/>
      <c r="H52" s="216" t="s">
        <v>386</v>
      </c>
      <c r="I52" s="217">
        <v>124.256</v>
      </c>
      <c r="J52" s="218">
        <v>1</v>
      </c>
      <c r="K52" s="241">
        <v>124.256</v>
      </c>
      <c r="L52" s="220"/>
      <c r="M52" s="217"/>
      <c r="N52" s="221"/>
      <c r="O52" s="217"/>
      <c r="P52" s="222"/>
      <c r="GO52" s="212"/>
      <c r="GQ52" s="223" t="s">
        <v>385</v>
      </c>
      <c r="GR52" s="223" t="s">
        <v>4</v>
      </c>
      <c r="GS52" s="223" t="s">
        <v>4</v>
      </c>
      <c r="GT52" s="223" t="s">
        <v>4</v>
      </c>
      <c r="GU52" s="223" t="s">
        <v>4</v>
      </c>
      <c r="GV52" s="223"/>
      <c r="GW52" s="173"/>
      <c r="GX52" s="223"/>
    </row>
    <row r="53" spans="1:207" s="171" customFormat="1" ht="15" x14ac:dyDescent="0.25">
      <c r="A53" s="242"/>
      <c r="B53" s="243"/>
      <c r="C53" s="878" t="s">
        <v>387</v>
      </c>
      <c r="D53" s="878"/>
      <c r="E53" s="878"/>
      <c r="F53" s="878"/>
      <c r="G53" s="878"/>
      <c r="H53" s="878"/>
      <c r="I53" s="878"/>
      <c r="J53" s="878"/>
      <c r="K53" s="878"/>
      <c r="L53" s="878"/>
      <c r="M53" s="878"/>
      <c r="N53" s="878"/>
      <c r="O53" s="878"/>
      <c r="P53" s="879"/>
      <c r="GO53" s="212"/>
      <c r="GQ53" s="223"/>
      <c r="GR53" s="223"/>
      <c r="GS53" s="223"/>
      <c r="GT53" s="223"/>
      <c r="GU53" s="223"/>
      <c r="GV53" s="223"/>
      <c r="GW53" s="173"/>
      <c r="GX53" s="223"/>
      <c r="GY53" s="244" t="s">
        <v>387</v>
      </c>
    </row>
    <row r="54" spans="1:207" s="171" customFormat="1" ht="15" x14ac:dyDescent="0.25">
      <c r="A54" s="224"/>
      <c r="B54" s="225"/>
      <c r="C54" s="874" t="s">
        <v>370</v>
      </c>
      <c r="D54" s="874"/>
      <c r="E54" s="874"/>
      <c r="F54" s="874"/>
      <c r="G54" s="874"/>
      <c r="H54" s="216"/>
      <c r="I54" s="217"/>
      <c r="J54" s="217"/>
      <c r="K54" s="217"/>
      <c r="L54" s="220"/>
      <c r="M54" s="217"/>
      <c r="N54" s="226"/>
      <c r="O54" s="217"/>
      <c r="P54" s="227">
        <v>1388687.61</v>
      </c>
      <c r="Q54" s="228"/>
      <c r="R54" s="228"/>
      <c r="GO54" s="212"/>
      <c r="GQ54" s="223"/>
      <c r="GR54" s="223"/>
      <c r="GS54" s="223"/>
      <c r="GT54" s="223"/>
      <c r="GU54" s="223"/>
      <c r="GV54" s="223" t="s">
        <v>370</v>
      </c>
      <c r="GW54" s="173"/>
      <c r="GX54" s="223"/>
    </row>
    <row r="55" spans="1:207" s="171" customFormat="1" ht="15" x14ac:dyDescent="0.25">
      <c r="A55" s="229"/>
      <c r="B55" s="230"/>
      <c r="C55" s="880" t="s">
        <v>371</v>
      </c>
      <c r="D55" s="880"/>
      <c r="E55" s="880"/>
      <c r="F55" s="880"/>
      <c r="G55" s="880"/>
      <c r="H55" s="231"/>
      <c r="I55" s="232"/>
      <c r="J55" s="232"/>
      <c r="K55" s="232"/>
      <c r="L55" s="233"/>
      <c r="M55" s="232"/>
      <c r="N55" s="233"/>
      <c r="O55" s="232"/>
      <c r="P55" s="245">
        <v>962177.98</v>
      </c>
      <c r="GO55" s="212"/>
      <c r="GQ55" s="223"/>
      <c r="GR55" s="223"/>
      <c r="GS55" s="223"/>
      <c r="GT55" s="223"/>
      <c r="GU55" s="223"/>
      <c r="GV55" s="223"/>
      <c r="GW55" s="173" t="s">
        <v>371</v>
      </c>
      <c r="GX55" s="223"/>
    </row>
    <row r="56" spans="1:207" s="171" customFormat="1" ht="15" x14ac:dyDescent="0.25">
      <c r="A56" s="229"/>
      <c r="B56" s="230" t="s">
        <v>388</v>
      </c>
      <c r="C56" s="880" t="s">
        <v>389</v>
      </c>
      <c r="D56" s="880"/>
      <c r="E56" s="880"/>
      <c r="F56" s="880"/>
      <c r="G56" s="880"/>
      <c r="H56" s="231" t="s">
        <v>374</v>
      </c>
      <c r="I56" s="235">
        <v>93</v>
      </c>
      <c r="J56" s="232"/>
      <c r="K56" s="235">
        <v>93</v>
      </c>
      <c r="L56" s="233"/>
      <c r="M56" s="232"/>
      <c r="N56" s="233"/>
      <c r="O56" s="232"/>
      <c r="P56" s="245">
        <v>894825.52</v>
      </c>
      <c r="GO56" s="212"/>
      <c r="GQ56" s="223"/>
      <c r="GR56" s="223"/>
      <c r="GS56" s="223"/>
      <c r="GT56" s="223"/>
      <c r="GU56" s="223"/>
      <c r="GV56" s="223"/>
      <c r="GW56" s="173" t="s">
        <v>389</v>
      </c>
      <c r="GX56" s="223"/>
    </row>
    <row r="57" spans="1:207" s="171" customFormat="1" ht="15" x14ac:dyDescent="0.25">
      <c r="A57" s="229"/>
      <c r="B57" s="230" t="s">
        <v>390</v>
      </c>
      <c r="C57" s="880" t="s">
        <v>391</v>
      </c>
      <c r="D57" s="880"/>
      <c r="E57" s="880"/>
      <c r="F57" s="880"/>
      <c r="G57" s="880"/>
      <c r="H57" s="231" t="s">
        <v>374</v>
      </c>
      <c r="I57" s="235">
        <v>62</v>
      </c>
      <c r="J57" s="232"/>
      <c r="K57" s="235">
        <v>62</v>
      </c>
      <c r="L57" s="233"/>
      <c r="M57" s="232"/>
      <c r="N57" s="233"/>
      <c r="O57" s="232"/>
      <c r="P57" s="245">
        <v>596550.35</v>
      </c>
      <c r="GO57" s="212"/>
      <c r="GQ57" s="223"/>
      <c r="GR57" s="223"/>
      <c r="GS57" s="223"/>
      <c r="GT57" s="223"/>
      <c r="GU57" s="223"/>
      <c r="GV57" s="223"/>
      <c r="GW57" s="173" t="s">
        <v>391</v>
      </c>
      <c r="GX57" s="223"/>
    </row>
    <row r="58" spans="1:207" s="171" customFormat="1" ht="15" x14ac:dyDescent="0.25">
      <c r="A58" s="236"/>
      <c r="B58" s="237"/>
      <c r="C58" s="874" t="s">
        <v>377</v>
      </c>
      <c r="D58" s="874"/>
      <c r="E58" s="874"/>
      <c r="F58" s="874"/>
      <c r="G58" s="874"/>
      <c r="H58" s="216"/>
      <c r="I58" s="217"/>
      <c r="J58" s="217"/>
      <c r="K58" s="217"/>
      <c r="L58" s="220"/>
      <c r="M58" s="217"/>
      <c r="N58" s="226">
        <v>23178.47</v>
      </c>
      <c r="O58" s="217"/>
      <c r="P58" s="227">
        <v>2880063.48</v>
      </c>
      <c r="GO58" s="212"/>
      <c r="GQ58" s="223"/>
      <c r="GR58" s="223"/>
      <c r="GS58" s="223"/>
      <c r="GT58" s="223"/>
      <c r="GU58" s="223"/>
      <c r="GV58" s="223"/>
      <c r="GW58" s="173"/>
      <c r="GX58" s="223" t="s">
        <v>377</v>
      </c>
    </row>
    <row r="59" spans="1:207" s="171" customFormat="1" ht="56.25" x14ac:dyDescent="0.25">
      <c r="A59" s="214" t="s">
        <v>34</v>
      </c>
      <c r="B59" s="215" t="s">
        <v>392</v>
      </c>
      <c r="C59" s="873" t="s">
        <v>393</v>
      </c>
      <c r="D59" s="873"/>
      <c r="E59" s="873"/>
      <c r="F59" s="873"/>
      <c r="G59" s="873"/>
      <c r="H59" s="216" t="s">
        <v>380</v>
      </c>
      <c r="I59" s="217">
        <v>124.256</v>
      </c>
      <c r="J59" s="218">
        <v>1</v>
      </c>
      <c r="K59" s="241">
        <v>124.256</v>
      </c>
      <c r="L59" s="220"/>
      <c r="M59" s="217"/>
      <c r="N59" s="239">
        <v>272.58999999999997</v>
      </c>
      <c r="O59" s="217"/>
      <c r="P59" s="227">
        <v>33870.94</v>
      </c>
      <c r="GO59" s="212"/>
      <c r="GQ59" s="223" t="s">
        <v>393</v>
      </c>
      <c r="GR59" s="223" t="s">
        <v>4</v>
      </c>
      <c r="GS59" s="223" t="s">
        <v>4</v>
      </c>
      <c r="GT59" s="223" t="s">
        <v>4</v>
      </c>
      <c r="GU59" s="223" t="s">
        <v>4</v>
      </c>
      <c r="GV59" s="223"/>
      <c r="GW59" s="173"/>
      <c r="GX59" s="223"/>
    </row>
    <row r="60" spans="1:207" s="171" customFormat="1" ht="15" x14ac:dyDescent="0.25">
      <c r="A60" s="236"/>
      <c r="B60" s="237"/>
      <c r="C60" s="874" t="s">
        <v>377</v>
      </c>
      <c r="D60" s="874"/>
      <c r="E60" s="874"/>
      <c r="F60" s="874"/>
      <c r="G60" s="874"/>
      <c r="H60" s="216"/>
      <c r="I60" s="217"/>
      <c r="J60" s="217"/>
      <c r="K60" s="217"/>
      <c r="L60" s="220"/>
      <c r="M60" s="217"/>
      <c r="N60" s="220"/>
      <c r="O60" s="217"/>
      <c r="P60" s="227">
        <v>33870.94</v>
      </c>
      <c r="GO60" s="212"/>
      <c r="GQ60" s="223"/>
      <c r="GR60" s="223"/>
      <c r="GS60" s="223"/>
      <c r="GT60" s="223"/>
      <c r="GU60" s="223"/>
      <c r="GV60" s="223"/>
      <c r="GW60" s="173"/>
      <c r="GX60" s="223" t="s">
        <v>377</v>
      </c>
    </row>
    <row r="61" spans="1:207" s="171" customFormat="1" ht="15" x14ac:dyDescent="0.25">
      <c r="A61" s="875" t="s">
        <v>394</v>
      </c>
      <c r="B61" s="876"/>
      <c r="C61" s="876"/>
      <c r="D61" s="876"/>
      <c r="E61" s="876"/>
      <c r="F61" s="876"/>
      <c r="G61" s="876"/>
      <c r="H61" s="876"/>
      <c r="I61" s="876"/>
      <c r="J61" s="876"/>
      <c r="K61" s="876"/>
      <c r="L61" s="876"/>
      <c r="M61" s="876"/>
      <c r="N61" s="876"/>
      <c r="O61" s="876"/>
      <c r="P61" s="877"/>
      <c r="GO61" s="212"/>
      <c r="GP61" s="213" t="s">
        <v>394</v>
      </c>
      <c r="GQ61" s="223"/>
      <c r="GR61" s="223"/>
      <c r="GS61" s="223"/>
      <c r="GT61" s="223"/>
      <c r="GU61" s="223"/>
      <c r="GV61" s="223"/>
      <c r="GW61" s="173"/>
      <c r="GX61" s="223"/>
    </row>
    <row r="62" spans="1:207" s="171" customFormat="1" ht="67.5" x14ac:dyDescent="0.25">
      <c r="A62" s="214" t="s">
        <v>39</v>
      </c>
      <c r="B62" s="215" t="s">
        <v>395</v>
      </c>
      <c r="C62" s="873" t="s">
        <v>396</v>
      </c>
      <c r="D62" s="873"/>
      <c r="E62" s="873"/>
      <c r="F62" s="873"/>
      <c r="G62" s="873"/>
      <c r="H62" s="216" t="s">
        <v>380</v>
      </c>
      <c r="I62" s="217">
        <v>124.256</v>
      </c>
      <c r="J62" s="218">
        <v>1</v>
      </c>
      <c r="K62" s="241">
        <v>124.256</v>
      </c>
      <c r="L62" s="220"/>
      <c r="M62" s="217"/>
      <c r="N62" s="239">
        <v>717.57</v>
      </c>
      <c r="O62" s="217"/>
      <c r="P62" s="227">
        <v>89162.38</v>
      </c>
      <c r="GO62" s="212"/>
      <c r="GQ62" s="223" t="s">
        <v>396</v>
      </c>
      <c r="GR62" s="223" t="s">
        <v>4</v>
      </c>
      <c r="GS62" s="223" t="s">
        <v>4</v>
      </c>
      <c r="GT62" s="223" t="s">
        <v>4</v>
      </c>
      <c r="GU62" s="223" t="s">
        <v>4</v>
      </c>
      <c r="GV62" s="223"/>
      <c r="GW62" s="173"/>
      <c r="GX62" s="223"/>
    </row>
    <row r="63" spans="1:207" s="171" customFormat="1" ht="15" x14ac:dyDescent="0.25">
      <c r="A63" s="236"/>
      <c r="B63" s="237"/>
      <c r="C63" s="874" t="s">
        <v>377</v>
      </c>
      <c r="D63" s="874"/>
      <c r="E63" s="874"/>
      <c r="F63" s="874"/>
      <c r="G63" s="874"/>
      <c r="H63" s="216"/>
      <c r="I63" s="217"/>
      <c r="J63" s="217"/>
      <c r="K63" s="217"/>
      <c r="L63" s="220"/>
      <c r="M63" s="217"/>
      <c r="N63" s="220"/>
      <c r="O63" s="217"/>
      <c r="P63" s="227">
        <v>89162.38</v>
      </c>
      <c r="GO63" s="212"/>
      <c r="GQ63" s="223"/>
      <c r="GR63" s="223"/>
      <c r="GS63" s="223"/>
      <c r="GT63" s="223"/>
      <c r="GU63" s="223"/>
      <c r="GV63" s="223"/>
      <c r="GW63" s="173"/>
      <c r="GX63" s="223" t="s">
        <v>377</v>
      </c>
    </row>
    <row r="64" spans="1:207" s="171" customFormat="1" ht="56.25" x14ac:dyDescent="0.25">
      <c r="A64" s="214" t="s">
        <v>46</v>
      </c>
      <c r="B64" s="215" t="s">
        <v>397</v>
      </c>
      <c r="C64" s="873" t="s">
        <v>398</v>
      </c>
      <c r="D64" s="873"/>
      <c r="E64" s="873"/>
      <c r="F64" s="873"/>
      <c r="G64" s="873"/>
      <c r="H64" s="216" t="s">
        <v>380</v>
      </c>
      <c r="I64" s="217">
        <v>124.256</v>
      </c>
      <c r="J64" s="218">
        <v>1</v>
      </c>
      <c r="K64" s="241">
        <v>124.256</v>
      </c>
      <c r="L64" s="220"/>
      <c r="M64" s="217"/>
      <c r="N64" s="239">
        <v>272.58999999999997</v>
      </c>
      <c r="O64" s="217"/>
      <c r="P64" s="227">
        <v>33870.94</v>
      </c>
      <c r="GO64" s="212"/>
      <c r="GQ64" s="223" t="s">
        <v>398</v>
      </c>
      <c r="GR64" s="223" t="s">
        <v>4</v>
      </c>
      <c r="GS64" s="223" t="s">
        <v>4</v>
      </c>
      <c r="GT64" s="223" t="s">
        <v>4</v>
      </c>
      <c r="GU64" s="223" t="s">
        <v>4</v>
      </c>
      <c r="GV64" s="223"/>
      <c r="GW64" s="173"/>
      <c r="GX64" s="223"/>
    </row>
    <row r="65" spans="1:209" s="171" customFormat="1" ht="15" x14ac:dyDescent="0.25">
      <c r="A65" s="236"/>
      <c r="B65" s="237"/>
      <c r="C65" s="874" t="s">
        <v>377</v>
      </c>
      <c r="D65" s="874"/>
      <c r="E65" s="874"/>
      <c r="F65" s="874"/>
      <c r="G65" s="874"/>
      <c r="H65" s="216"/>
      <c r="I65" s="217"/>
      <c r="J65" s="217"/>
      <c r="K65" s="217"/>
      <c r="L65" s="220"/>
      <c r="M65" s="217"/>
      <c r="N65" s="220"/>
      <c r="O65" s="217"/>
      <c r="P65" s="227">
        <v>33870.94</v>
      </c>
      <c r="GO65" s="212"/>
      <c r="GQ65" s="223"/>
      <c r="GR65" s="223"/>
      <c r="GS65" s="223"/>
      <c r="GT65" s="223"/>
      <c r="GU65" s="223"/>
      <c r="GV65" s="223"/>
      <c r="GW65" s="173"/>
      <c r="GX65" s="223" t="s">
        <v>377</v>
      </c>
    </row>
    <row r="66" spans="1:209" s="171" customFormat="1" ht="1.5" customHeight="1" x14ac:dyDescent="0.25">
      <c r="A66" s="246"/>
      <c r="B66" s="247"/>
      <c r="C66" s="247"/>
      <c r="D66" s="247"/>
      <c r="E66" s="247"/>
      <c r="F66" s="248"/>
      <c r="G66" s="248"/>
      <c r="H66" s="248"/>
      <c r="I66" s="248"/>
      <c r="J66" s="249"/>
      <c r="K66" s="248"/>
      <c r="L66" s="249"/>
      <c r="M66" s="250"/>
      <c r="N66" s="249"/>
      <c r="O66" s="251"/>
      <c r="P66" s="252"/>
      <c r="Q66" s="253"/>
      <c r="R66" s="254"/>
      <c r="GO66" s="212"/>
      <c r="GQ66" s="223"/>
      <c r="GR66" s="223"/>
      <c r="GS66" s="223"/>
      <c r="GT66" s="223"/>
      <c r="GU66" s="223"/>
      <c r="GV66" s="223"/>
      <c r="GW66" s="173"/>
      <c r="GX66" s="223"/>
    </row>
    <row r="67" spans="1:209" s="171" customFormat="1" ht="15" x14ac:dyDescent="0.25">
      <c r="A67" s="224"/>
      <c r="B67" s="255"/>
      <c r="C67" s="872" t="s">
        <v>399</v>
      </c>
      <c r="D67" s="872"/>
      <c r="E67" s="872"/>
      <c r="F67" s="872"/>
      <c r="G67" s="872"/>
      <c r="H67" s="872"/>
      <c r="I67" s="872"/>
      <c r="J67" s="872"/>
      <c r="K67" s="872"/>
      <c r="L67" s="872"/>
      <c r="M67" s="872"/>
      <c r="N67" s="872"/>
      <c r="O67" s="872"/>
      <c r="P67" s="256"/>
      <c r="Q67" s="253"/>
      <c r="R67" s="254"/>
      <c r="GO67" s="212"/>
      <c r="GQ67" s="223"/>
      <c r="GR67" s="223"/>
      <c r="GS67" s="223"/>
      <c r="GT67" s="223"/>
      <c r="GU67" s="223"/>
      <c r="GV67" s="223"/>
      <c r="GW67" s="173"/>
      <c r="GX67" s="223"/>
      <c r="GZ67" s="257" t="s">
        <v>399</v>
      </c>
    </row>
    <row r="68" spans="1:209" s="171" customFormat="1" ht="15" x14ac:dyDescent="0.25">
      <c r="A68" s="224"/>
      <c r="B68" s="225"/>
      <c r="C68" s="871" t="s">
        <v>400</v>
      </c>
      <c r="D68" s="871"/>
      <c r="E68" s="871"/>
      <c r="F68" s="871"/>
      <c r="G68" s="871"/>
      <c r="H68" s="871"/>
      <c r="I68" s="871"/>
      <c r="J68" s="871"/>
      <c r="K68" s="871"/>
      <c r="L68" s="871"/>
      <c r="M68" s="871"/>
      <c r="N68" s="871"/>
      <c r="O68" s="871"/>
      <c r="P68" s="258">
        <v>1546611.97</v>
      </c>
      <c r="Q68" s="253"/>
      <c r="R68" s="254"/>
      <c r="GO68" s="212"/>
      <c r="GQ68" s="223"/>
      <c r="GR68" s="223"/>
      <c r="GS68" s="223"/>
      <c r="GT68" s="223"/>
      <c r="GU68" s="223"/>
      <c r="GV68" s="223"/>
      <c r="GW68" s="173"/>
      <c r="GX68" s="223"/>
      <c r="GZ68" s="257"/>
      <c r="HA68" s="259" t="s">
        <v>400</v>
      </c>
    </row>
    <row r="69" spans="1:209" s="171" customFormat="1" ht="15" x14ac:dyDescent="0.25">
      <c r="A69" s="224"/>
      <c r="B69" s="225"/>
      <c r="C69" s="871" t="s">
        <v>401</v>
      </c>
      <c r="D69" s="871"/>
      <c r="E69" s="871"/>
      <c r="F69" s="871"/>
      <c r="G69" s="871"/>
      <c r="H69" s="871"/>
      <c r="I69" s="871"/>
      <c r="J69" s="871"/>
      <c r="K69" s="871"/>
      <c r="L69" s="871"/>
      <c r="M69" s="871"/>
      <c r="N69" s="871"/>
      <c r="O69" s="871"/>
      <c r="P69" s="260"/>
      <c r="Q69" s="253"/>
      <c r="R69" s="254"/>
      <c r="GO69" s="212"/>
      <c r="GQ69" s="223"/>
      <c r="GR69" s="223"/>
      <c r="GS69" s="223"/>
      <c r="GT69" s="223"/>
      <c r="GU69" s="223"/>
      <c r="GV69" s="223"/>
      <c r="GW69" s="173"/>
      <c r="GX69" s="223"/>
      <c r="GZ69" s="257"/>
      <c r="HA69" s="259" t="s">
        <v>401</v>
      </c>
    </row>
    <row r="70" spans="1:209" s="171" customFormat="1" ht="15" x14ac:dyDescent="0.25">
      <c r="A70" s="224"/>
      <c r="B70" s="225"/>
      <c r="C70" s="871" t="s">
        <v>402</v>
      </c>
      <c r="D70" s="871"/>
      <c r="E70" s="871"/>
      <c r="F70" s="871"/>
      <c r="G70" s="871"/>
      <c r="H70" s="871"/>
      <c r="I70" s="871"/>
      <c r="J70" s="871"/>
      <c r="K70" s="871"/>
      <c r="L70" s="871"/>
      <c r="M70" s="871"/>
      <c r="N70" s="871"/>
      <c r="O70" s="871"/>
      <c r="P70" s="258">
        <v>851800.26</v>
      </c>
      <c r="Q70" s="253"/>
      <c r="R70" s="254"/>
      <c r="GO70" s="212"/>
      <c r="GQ70" s="223"/>
      <c r="GR70" s="223"/>
      <c r="GS70" s="223"/>
      <c r="GT70" s="223"/>
      <c r="GU70" s="223"/>
      <c r="GV70" s="223"/>
      <c r="GW70" s="173"/>
      <c r="GX70" s="223"/>
      <c r="GZ70" s="257"/>
      <c r="HA70" s="259" t="s">
        <v>402</v>
      </c>
    </row>
    <row r="71" spans="1:209" s="171" customFormat="1" ht="15" x14ac:dyDescent="0.25">
      <c r="A71" s="224"/>
      <c r="B71" s="225"/>
      <c r="C71" s="871" t="s">
        <v>403</v>
      </c>
      <c r="D71" s="871"/>
      <c r="E71" s="871"/>
      <c r="F71" s="871"/>
      <c r="G71" s="871"/>
      <c r="H71" s="871"/>
      <c r="I71" s="871"/>
      <c r="J71" s="871"/>
      <c r="K71" s="871"/>
      <c r="L71" s="871"/>
      <c r="M71" s="871"/>
      <c r="N71" s="871"/>
      <c r="O71" s="871"/>
      <c r="P71" s="258">
        <v>426560.04</v>
      </c>
      <c r="Q71" s="253"/>
      <c r="R71" s="254"/>
      <c r="GO71" s="212"/>
      <c r="GQ71" s="223"/>
      <c r="GR71" s="223"/>
      <c r="GS71" s="223"/>
      <c r="GT71" s="223"/>
      <c r="GU71" s="223"/>
      <c r="GV71" s="223"/>
      <c r="GW71" s="173"/>
      <c r="GX71" s="223"/>
      <c r="GZ71" s="257"/>
      <c r="HA71" s="259" t="s">
        <v>403</v>
      </c>
    </row>
    <row r="72" spans="1:209" s="171" customFormat="1" ht="15" x14ac:dyDescent="0.25">
      <c r="A72" s="224"/>
      <c r="B72" s="225"/>
      <c r="C72" s="871" t="s">
        <v>404</v>
      </c>
      <c r="D72" s="871"/>
      <c r="E72" s="871"/>
      <c r="F72" s="871"/>
      <c r="G72" s="871"/>
      <c r="H72" s="871"/>
      <c r="I72" s="871"/>
      <c r="J72" s="871"/>
      <c r="K72" s="871"/>
      <c r="L72" s="871"/>
      <c r="M72" s="871"/>
      <c r="N72" s="871"/>
      <c r="O72" s="871"/>
      <c r="P72" s="258">
        <v>110733.32</v>
      </c>
      <c r="Q72" s="253"/>
      <c r="R72" s="254"/>
      <c r="GO72" s="212"/>
      <c r="GQ72" s="223"/>
      <c r="GR72" s="223"/>
      <c r="GS72" s="223"/>
      <c r="GT72" s="223"/>
      <c r="GU72" s="223"/>
      <c r="GV72" s="223"/>
      <c r="GW72" s="173"/>
      <c r="GX72" s="223"/>
      <c r="GZ72" s="257"/>
      <c r="HA72" s="259" t="s">
        <v>404</v>
      </c>
    </row>
    <row r="73" spans="1:209" s="171" customFormat="1" ht="15" x14ac:dyDescent="0.25">
      <c r="A73" s="224"/>
      <c r="B73" s="225"/>
      <c r="C73" s="871" t="s">
        <v>405</v>
      </c>
      <c r="D73" s="871"/>
      <c r="E73" s="871"/>
      <c r="F73" s="871"/>
      <c r="G73" s="871"/>
      <c r="H73" s="871"/>
      <c r="I73" s="871"/>
      <c r="J73" s="871"/>
      <c r="K73" s="871"/>
      <c r="L73" s="871"/>
      <c r="M73" s="871"/>
      <c r="N73" s="871"/>
      <c r="O73" s="871"/>
      <c r="P73" s="258">
        <v>157518.35</v>
      </c>
      <c r="Q73" s="253"/>
      <c r="R73" s="254"/>
      <c r="GO73" s="212"/>
      <c r="GQ73" s="223"/>
      <c r="GR73" s="223"/>
      <c r="GS73" s="223"/>
      <c r="GT73" s="223"/>
      <c r="GU73" s="223"/>
      <c r="GV73" s="223"/>
      <c r="GW73" s="173"/>
      <c r="GX73" s="223"/>
      <c r="GZ73" s="257"/>
      <c r="HA73" s="259" t="s">
        <v>405</v>
      </c>
    </row>
    <row r="74" spans="1:209" s="171" customFormat="1" ht="15" x14ac:dyDescent="0.25">
      <c r="A74" s="224"/>
      <c r="B74" s="225"/>
      <c r="C74" s="871" t="s">
        <v>406</v>
      </c>
      <c r="D74" s="871"/>
      <c r="E74" s="871"/>
      <c r="F74" s="871"/>
      <c r="G74" s="871"/>
      <c r="H74" s="871"/>
      <c r="I74" s="871"/>
      <c r="J74" s="871"/>
      <c r="K74" s="871"/>
      <c r="L74" s="871"/>
      <c r="M74" s="871"/>
      <c r="N74" s="871"/>
      <c r="O74" s="871"/>
      <c r="P74" s="258">
        <v>3038496.35</v>
      </c>
      <c r="Q74" s="253"/>
      <c r="R74" s="254"/>
      <c r="GO74" s="212"/>
      <c r="GQ74" s="223"/>
      <c r="GR74" s="223"/>
      <c r="GS74" s="223"/>
      <c r="GT74" s="223"/>
      <c r="GU74" s="223"/>
      <c r="GV74" s="223"/>
      <c r="GW74" s="173"/>
      <c r="GX74" s="223"/>
      <c r="GZ74" s="257"/>
      <c r="HA74" s="259" t="s">
        <v>406</v>
      </c>
    </row>
    <row r="75" spans="1:209" s="171" customFormat="1" ht="15" x14ac:dyDescent="0.25">
      <c r="A75" s="224"/>
      <c r="B75" s="225"/>
      <c r="C75" s="871" t="s">
        <v>407</v>
      </c>
      <c r="D75" s="871"/>
      <c r="E75" s="871"/>
      <c r="F75" s="871"/>
      <c r="G75" s="871"/>
      <c r="H75" s="871"/>
      <c r="I75" s="871"/>
      <c r="J75" s="871"/>
      <c r="K75" s="871"/>
      <c r="L75" s="871"/>
      <c r="M75" s="871"/>
      <c r="N75" s="871"/>
      <c r="O75" s="871"/>
      <c r="P75" s="258">
        <v>2880978</v>
      </c>
      <c r="Q75" s="253"/>
      <c r="R75" s="254"/>
      <c r="GO75" s="212"/>
      <c r="GQ75" s="223"/>
      <c r="GR75" s="223"/>
      <c r="GS75" s="223"/>
      <c r="GT75" s="223"/>
      <c r="GU75" s="223"/>
      <c r="GV75" s="223"/>
      <c r="GW75" s="173"/>
      <c r="GX75" s="223"/>
      <c r="GZ75" s="257"/>
      <c r="HA75" s="259" t="s">
        <v>407</v>
      </c>
    </row>
    <row r="76" spans="1:209" s="171" customFormat="1" ht="15" x14ac:dyDescent="0.25">
      <c r="A76" s="224"/>
      <c r="B76" s="225"/>
      <c r="C76" s="871" t="s">
        <v>408</v>
      </c>
      <c r="D76" s="871"/>
      <c r="E76" s="871"/>
      <c r="F76" s="871"/>
      <c r="G76" s="871"/>
      <c r="H76" s="871"/>
      <c r="I76" s="871"/>
      <c r="J76" s="871"/>
      <c r="K76" s="871"/>
      <c r="L76" s="871"/>
      <c r="M76" s="871"/>
      <c r="N76" s="871"/>
      <c r="O76" s="871"/>
      <c r="P76" s="260"/>
      <c r="Q76" s="253"/>
      <c r="R76" s="254"/>
      <c r="GO76" s="212"/>
      <c r="GQ76" s="223"/>
      <c r="GR76" s="223"/>
      <c r="GS76" s="223"/>
      <c r="GT76" s="223"/>
      <c r="GU76" s="223"/>
      <c r="GV76" s="223"/>
      <c r="GW76" s="173"/>
      <c r="GX76" s="223"/>
      <c r="GZ76" s="257"/>
      <c r="HA76" s="259" t="s">
        <v>408</v>
      </c>
    </row>
    <row r="77" spans="1:209" s="171" customFormat="1" ht="15" x14ac:dyDescent="0.25">
      <c r="A77" s="224"/>
      <c r="B77" s="225"/>
      <c r="C77" s="871" t="s">
        <v>409</v>
      </c>
      <c r="D77" s="871"/>
      <c r="E77" s="871"/>
      <c r="F77" s="871"/>
      <c r="G77" s="871"/>
      <c r="H77" s="871"/>
      <c r="I77" s="871"/>
      <c r="J77" s="871"/>
      <c r="K77" s="871"/>
      <c r="L77" s="871"/>
      <c r="M77" s="871"/>
      <c r="N77" s="871"/>
      <c r="O77" s="871"/>
      <c r="P77" s="258">
        <v>851800.26</v>
      </c>
      <c r="Q77" s="253"/>
      <c r="R77" s="254"/>
      <c r="GO77" s="212"/>
      <c r="GQ77" s="223"/>
      <c r="GR77" s="223"/>
      <c r="GS77" s="223"/>
      <c r="GT77" s="223"/>
      <c r="GU77" s="223"/>
      <c r="GV77" s="223"/>
      <c r="GW77" s="173"/>
      <c r="GX77" s="223"/>
      <c r="GZ77" s="257"/>
      <c r="HA77" s="259" t="s">
        <v>409</v>
      </c>
    </row>
    <row r="78" spans="1:209" s="171" customFormat="1" ht="15" x14ac:dyDescent="0.25">
      <c r="A78" s="224"/>
      <c r="B78" s="225"/>
      <c r="C78" s="871" t="s">
        <v>410</v>
      </c>
      <c r="D78" s="871"/>
      <c r="E78" s="871"/>
      <c r="F78" s="871"/>
      <c r="G78" s="871"/>
      <c r="H78" s="871"/>
      <c r="I78" s="871"/>
      <c r="J78" s="871"/>
      <c r="K78" s="871"/>
      <c r="L78" s="871"/>
      <c r="M78" s="871"/>
      <c r="N78" s="871"/>
      <c r="O78" s="871"/>
      <c r="P78" s="258">
        <v>426560.04</v>
      </c>
      <c r="Q78" s="253"/>
      <c r="R78" s="254"/>
      <c r="GO78" s="212"/>
      <c r="GQ78" s="223"/>
      <c r="GR78" s="223"/>
      <c r="GS78" s="223"/>
      <c r="GT78" s="223"/>
      <c r="GU78" s="223"/>
      <c r="GV78" s="223"/>
      <c r="GW78" s="173"/>
      <c r="GX78" s="223"/>
      <c r="GZ78" s="257"/>
      <c r="HA78" s="259" t="s">
        <v>410</v>
      </c>
    </row>
    <row r="79" spans="1:209" s="171" customFormat="1" ht="15" x14ac:dyDescent="0.25">
      <c r="A79" s="224"/>
      <c r="B79" s="225"/>
      <c r="C79" s="871" t="s">
        <v>411</v>
      </c>
      <c r="D79" s="871"/>
      <c r="E79" s="871"/>
      <c r="F79" s="871"/>
      <c r="G79" s="871"/>
      <c r="H79" s="871"/>
      <c r="I79" s="871"/>
      <c r="J79" s="871"/>
      <c r="K79" s="871"/>
      <c r="L79" s="871"/>
      <c r="M79" s="871"/>
      <c r="N79" s="871"/>
      <c r="O79" s="871"/>
      <c r="P79" s="258">
        <v>110733.32</v>
      </c>
      <c r="Q79" s="253"/>
      <c r="R79" s="254"/>
      <c r="GO79" s="212"/>
      <c r="GQ79" s="223"/>
      <c r="GR79" s="223"/>
      <c r="GS79" s="223"/>
      <c r="GT79" s="223"/>
      <c r="GU79" s="223"/>
      <c r="GV79" s="223"/>
      <c r="GW79" s="173"/>
      <c r="GX79" s="223"/>
      <c r="GZ79" s="257"/>
      <c r="HA79" s="259" t="s">
        <v>411</v>
      </c>
    </row>
    <row r="80" spans="1:209" s="171" customFormat="1" ht="15" x14ac:dyDescent="0.25">
      <c r="A80" s="224"/>
      <c r="B80" s="225"/>
      <c r="C80" s="871" t="s">
        <v>412</v>
      </c>
      <c r="D80" s="871"/>
      <c r="E80" s="871"/>
      <c r="F80" s="871"/>
      <c r="G80" s="871"/>
      <c r="H80" s="871"/>
      <c r="I80" s="871"/>
      <c r="J80" s="871"/>
      <c r="K80" s="871"/>
      <c r="L80" s="871"/>
      <c r="M80" s="871"/>
      <c r="N80" s="871"/>
      <c r="O80" s="871"/>
      <c r="P80" s="258">
        <v>895149.12</v>
      </c>
      <c r="Q80" s="253"/>
      <c r="R80" s="254"/>
      <c r="GO80" s="212"/>
      <c r="GQ80" s="223"/>
      <c r="GR80" s="223"/>
      <c r="GS80" s="223"/>
      <c r="GT80" s="223"/>
      <c r="GU80" s="223"/>
      <c r="GV80" s="223"/>
      <c r="GW80" s="173"/>
      <c r="GX80" s="223"/>
      <c r="GZ80" s="257"/>
      <c r="HA80" s="259" t="s">
        <v>412</v>
      </c>
    </row>
    <row r="81" spans="1:211" s="171" customFormat="1" ht="15" x14ac:dyDescent="0.25">
      <c r="A81" s="224"/>
      <c r="B81" s="225"/>
      <c r="C81" s="871" t="s">
        <v>413</v>
      </c>
      <c r="D81" s="871"/>
      <c r="E81" s="871"/>
      <c r="F81" s="871"/>
      <c r="G81" s="871"/>
      <c r="H81" s="871"/>
      <c r="I81" s="871"/>
      <c r="J81" s="871"/>
      <c r="K81" s="871"/>
      <c r="L81" s="871"/>
      <c r="M81" s="871"/>
      <c r="N81" s="871"/>
      <c r="O81" s="871"/>
      <c r="P81" s="258">
        <v>596735.26</v>
      </c>
      <c r="Q81" s="253"/>
      <c r="R81" s="254"/>
      <c r="GO81" s="212"/>
      <c r="GQ81" s="223"/>
      <c r="GR81" s="223"/>
      <c r="GS81" s="223"/>
      <c r="GT81" s="223"/>
      <c r="GU81" s="223"/>
      <c r="GV81" s="223"/>
      <c r="GW81" s="173"/>
      <c r="GX81" s="223"/>
      <c r="GZ81" s="257"/>
      <c r="HA81" s="259" t="s">
        <v>413</v>
      </c>
    </row>
    <row r="82" spans="1:211" s="171" customFormat="1" ht="15" x14ac:dyDescent="0.25">
      <c r="A82" s="224"/>
      <c r="B82" s="225"/>
      <c r="C82" s="871" t="s">
        <v>414</v>
      </c>
      <c r="D82" s="871"/>
      <c r="E82" s="871"/>
      <c r="F82" s="871"/>
      <c r="G82" s="871"/>
      <c r="H82" s="871"/>
      <c r="I82" s="871"/>
      <c r="J82" s="871"/>
      <c r="K82" s="871"/>
      <c r="L82" s="871"/>
      <c r="M82" s="871"/>
      <c r="N82" s="871"/>
      <c r="O82" s="871"/>
      <c r="P82" s="258">
        <v>157518.35</v>
      </c>
      <c r="Q82" s="253"/>
      <c r="R82" s="254"/>
      <c r="GO82" s="212"/>
      <c r="GQ82" s="223"/>
      <c r="GR82" s="223"/>
      <c r="GS82" s="223"/>
      <c r="GT82" s="223"/>
      <c r="GU82" s="223"/>
      <c r="GV82" s="223"/>
      <c r="GW82" s="173"/>
      <c r="GX82" s="223"/>
      <c r="GZ82" s="257"/>
      <c r="HA82" s="259" t="s">
        <v>414</v>
      </c>
    </row>
    <row r="83" spans="1:211" s="171" customFormat="1" ht="15" x14ac:dyDescent="0.25">
      <c r="A83" s="224"/>
      <c r="B83" s="225"/>
      <c r="C83" s="871" t="s">
        <v>415</v>
      </c>
      <c r="D83" s="871"/>
      <c r="E83" s="871"/>
      <c r="F83" s="871"/>
      <c r="G83" s="871"/>
      <c r="H83" s="871"/>
      <c r="I83" s="871"/>
      <c r="J83" s="871"/>
      <c r="K83" s="871"/>
      <c r="L83" s="871"/>
      <c r="M83" s="871"/>
      <c r="N83" s="871"/>
      <c r="O83" s="871"/>
      <c r="P83" s="258">
        <v>962533.58</v>
      </c>
      <c r="Q83" s="253"/>
      <c r="R83" s="254"/>
      <c r="GO83" s="212"/>
      <c r="GQ83" s="223"/>
      <c r="GR83" s="223"/>
      <c r="GS83" s="223"/>
      <c r="GT83" s="223"/>
      <c r="GU83" s="223"/>
      <c r="GV83" s="223"/>
      <c r="GW83" s="173"/>
      <c r="GX83" s="223"/>
      <c r="GZ83" s="257"/>
      <c r="HA83" s="259" t="s">
        <v>415</v>
      </c>
    </row>
    <row r="84" spans="1:211" s="171" customFormat="1" ht="15" x14ac:dyDescent="0.25">
      <c r="A84" s="224"/>
      <c r="B84" s="225"/>
      <c r="C84" s="871" t="s">
        <v>416</v>
      </c>
      <c r="D84" s="871"/>
      <c r="E84" s="871"/>
      <c r="F84" s="871"/>
      <c r="G84" s="871"/>
      <c r="H84" s="871"/>
      <c r="I84" s="871"/>
      <c r="J84" s="871"/>
      <c r="K84" s="871"/>
      <c r="L84" s="871"/>
      <c r="M84" s="871"/>
      <c r="N84" s="871"/>
      <c r="O84" s="871"/>
      <c r="P84" s="258">
        <v>895149.12</v>
      </c>
      <c r="Q84" s="253"/>
      <c r="R84" s="254"/>
      <c r="GO84" s="212"/>
      <c r="GQ84" s="223"/>
      <c r="GR84" s="223"/>
      <c r="GS84" s="223"/>
      <c r="GT84" s="223"/>
      <c r="GU84" s="223"/>
      <c r="GV84" s="223"/>
      <c r="GW84" s="173"/>
      <c r="GX84" s="223"/>
      <c r="GZ84" s="257"/>
      <c r="HA84" s="259" t="s">
        <v>416</v>
      </c>
    </row>
    <row r="85" spans="1:211" s="171" customFormat="1" ht="15" x14ac:dyDescent="0.25">
      <c r="A85" s="224"/>
      <c r="B85" s="225"/>
      <c r="C85" s="871" t="s">
        <v>417</v>
      </c>
      <c r="D85" s="871"/>
      <c r="E85" s="871"/>
      <c r="F85" s="871"/>
      <c r="G85" s="871"/>
      <c r="H85" s="871"/>
      <c r="I85" s="871"/>
      <c r="J85" s="871"/>
      <c r="K85" s="871"/>
      <c r="L85" s="871"/>
      <c r="M85" s="871"/>
      <c r="N85" s="871"/>
      <c r="O85" s="871"/>
      <c r="P85" s="258">
        <v>596735.26</v>
      </c>
      <c r="Q85" s="253"/>
      <c r="R85" s="254"/>
      <c r="GO85" s="212"/>
      <c r="GQ85" s="223"/>
      <c r="GR85" s="223"/>
      <c r="GS85" s="223"/>
      <c r="GT85" s="223"/>
      <c r="GU85" s="223"/>
      <c r="GV85" s="223"/>
      <c r="GW85" s="173"/>
      <c r="GX85" s="223"/>
      <c r="GZ85" s="257"/>
      <c r="HA85" s="259" t="s">
        <v>417</v>
      </c>
    </row>
    <row r="86" spans="1:211" s="171" customFormat="1" ht="15" x14ac:dyDescent="0.25">
      <c r="A86" s="224"/>
      <c r="B86" s="255"/>
      <c r="C86" s="872" t="s">
        <v>418</v>
      </c>
      <c r="D86" s="872"/>
      <c r="E86" s="872"/>
      <c r="F86" s="872"/>
      <c r="G86" s="872"/>
      <c r="H86" s="872"/>
      <c r="I86" s="872"/>
      <c r="J86" s="872"/>
      <c r="K86" s="872"/>
      <c r="L86" s="872"/>
      <c r="M86" s="872"/>
      <c r="N86" s="872"/>
      <c r="O86" s="872"/>
      <c r="P86" s="261">
        <v>3038496.35</v>
      </c>
      <c r="Q86" s="253"/>
      <c r="R86" s="254"/>
      <c r="GO86" s="212"/>
      <c r="GQ86" s="223"/>
      <c r="GR86" s="223"/>
      <c r="GS86" s="223"/>
      <c r="GT86" s="223"/>
      <c r="GU86" s="223"/>
      <c r="GV86" s="223"/>
      <c r="GW86" s="173"/>
      <c r="GX86" s="223"/>
      <c r="GZ86" s="257"/>
      <c r="HB86" s="257" t="s">
        <v>418</v>
      </c>
    </row>
    <row r="87" spans="1:211" s="171" customFormat="1" ht="15" x14ac:dyDescent="0.25">
      <c r="A87" s="224"/>
      <c r="B87" s="225"/>
      <c r="C87" s="871" t="s">
        <v>419</v>
      </c>
      <c r="D87" s="871"/>
      <c r="E87" s="871"/>
      <c r="F87" s="871"/>
      <c r="G87" s="871"/>
      <c r="H87" s="871"/>
      <c r="I87" s="871"/>
      <c r="J87" s="871"/>
      <c r="K87" s="871"/>
      <c r="L87" s="871"/>
      <c r="M87" s="871"/>
      <c r="N87" s="871"/>
      <c r="O87" s="871"/>
      <c r="P87" s="260"/>
      <c r="Q87" s="253"/>
      <c r="R87" s="254"/>
      <c r="GO87" s="212"/>
      <c r="GQ87" s="223"/>
      <c r="GR87" s="223"/>
      <c r="GS87" s="223"/>
      <c r="GT87" s="223"/>
      <c r="GU87" s="223"/>
      <c r="GV87" s="223"/>
      <c r="GW87" s="173"/>
      <c r="GX87" s="223"/>
      <c r="GZ87" s="257"/>
      <c r="HA87" s="259" t="s">
        <v>419</v>
      </c>
      <c r="HB87" s="257"/>
    </row>
    <row r="88" spans="1:211" s="171" customFormat="1" ht="15" x14ac:dyDescent="0.25">
      <c r="A88" s="224"/>
      <c r="B88" s="225"/>
      <c r="C88" s="871" t="s">
        <v>420</v>
      </c>
      <c r="D88" s="871"/>
      <c r="E88" s="871"/>
      <c r="F88" s="871"/>
      <c r="G88" s="871"/>
      <c r="H88" s="871"/>
      <c r="I88" s="871"/>
      <c r="J88" s="871"/>
      <c r="K88" s="262" t="s">
        <v>421</v>
      </c>
      <c r="L88" s="263"/>
      <c r="M88" s="263"/>
      <c r="O88" s="264"/>
      <c r="P88" s="260"/>
      <c r="Q88" s="253"/>
      <c r="R88" s="254"/>
      <c r="GO88" s="212"/>
      <c r="GQ88" s="223"/>
      <c r="GR88" s="223"/>
      <c r="GS88" s="223"/>
      <c r="GT88" s="223"/>
      <c r="GU88" s="223"/>
      <c r="GV88" s="223"/>
      <c r="GW88" s="173"/>
      <c r="GX88" s="223"/>
      <c r="GZ88" s="257"/>
      <c r="HB88" s="257"/>
      <c r="HC88" s="259" t="s">
        <v>420</v>
      </c>
    </row>
    <row r="89" spans="1:211" s="171" customFormat="1" ht="15" x14ac:dyDescent="0.25">
      <c r="A89" s="224"/>
      <c r="B89" s="225"/>
      <c r="C89" s="871" t="s">
        <v>422</v>
      </c>
      <c r="D89" s="871"/>
      <c r="E89" s="871"/>
      <c r="F89" s="871"/>
      <c r="G89" s="871"/>
      <c r="H89" s="871"/>
      <c r="I89" s="871"/>
      <c r="J89" s="871"/>
      <c r="K89" s="262" t="s">
        <v>423</v>
      </c>
      <c r="L89" s="263"/>
      <c r="M89" s="263"/>
      <c r="O89" s="264"/>
      <c r="P89" s="260"/>
      <c r="Q89" s="253"/>
      <c r="R89" s="254"/>
      <c r="GO89" s="212"/>
      <c r="GQ89" s="223"/>
      <c r="GR89" s="223"/>
      <c r="GS89" s="223"/>
      <c r="GT89" s="223"/>
      <c r="GU89" s="223"/>
      <c r="GV89" s="223"/>
      <c r="GW89" s="173"/>
      <c r="GX89" s="223"/>
      <c r="GZ89" s="257"/>
      <c r="HB89" s="257"/>
      <c r="HC89" s="259" t="s">
        <v>422</v>
      </c>
    </row>
    <row r="90" spans="1:211" s="171" customFormat="1" ht="15" x14ac:dyDescent="0.25">
      <c r="A90" s="881" t="s">
        <v>424</v>
      </c>
      <c r="B90" s="882"/>
      <c r="C90" s="882"/>
      <c r="D90" s="882"/>
      <c r="E90" s="882"/>
      <c r="F90" s="882"/>
      <c r="G90" s="882"/>
      <c r="H90" s="882"/>
      <c r="I90" s="882"/>
      <c r="J90" s="882"/>
      <c r="K90" s="882"/>
      <c r="L90" s="882"/>
      <c r="M90" s="882"/>
      <c r="N90" s="882"/>
      <c r="O90" s="882"/>
      <c r="P90" s="883"/>
      <c r="GO90" s="212" t="s">
        <v>424</v>
      </c>
      <c r="GQ90" s="223"/>
      <c r="GR90" s="223"/>
      <c r="GS90" s="223"/>
      <c r="GT90" s="223"/>
      <c r="GU90" s="223"/>
      <c r="GV90" s="223"/>
      <c r="GW90" s="173"/>
      <c r="GX90" s="223"/>
      <c r="GZ90" s="257"/>
      <c r="HB90" s="257"/>
    </row>
    <row r="91" spans="1:211" s="171" customFormat="1" ht="15" x14ac:dyDescent="0.25">
      <c r="A91" s="875" t="s">
        <v>366</v>
      </c>
      <c r="B91" s="876"/>
      <c r="C91" s="876"/>
      <c r="D91" s="876"/>
      <c r="E91" s="876"/>
      <c r="F91" s="876"/>
      <c r="G91" s="876"/>
      <c r="H91" s="876"/>
      <c r="I91" s="876"/>
      <c r="J91" s="876"/>
      <c r="K91" s="876"/>
      <c r="L91" s="876"/>
      <c r="M91" s="876"/>
      <c r="N91" s="876"/>
      <c r="O91" s="876"/>
      <c r="P91" s="877"/>
      <c r="GO91" s="212"/>
      <c r="GP91" s="213" t="s">
        <v>366</v>
      </c>
      <c r="GQ91" s="223"/>
      <c r="GR91" s="223"/>
      <c r="GS91" s="223"/>
      <c r="GT91" s="223"/>
      <c r="GU91" s="223"/>
      <c r="GV91" s="223"/>
      <c r="GW91" s="173"/>
      <c r="GX91" s="223"/>
      <c r="GZ91" s="257"/>
      <c r="HB91" s="257"/>
    </row>
    <row r="92" spans="1:211" s="171" customFormat="1" ht="15" x14ac:dyDescent="0.25">
      <c r="A92" s="214" t="s">
        <v>53</v>
      </c>
      <c r="B92" s="215" t="s">
        <v>367</v>
      </c>
      <c r="C92" s="873" t="s">
        <v>368</v>
      </c>
      <c r="D92" s="873"/>
      <c r="E92" s="873"/>
      <c r="F92" s="873"/>
      <c r="G92" s="873"/>
      <c r="H92" s="216" t="s">
        <v>369</v>
      </c>
      <c r="I92" s="217">
        <v>0.1</v>
      </c>
      <c r="J92" s="218">
        <v>1</v>
      </c>
      <c r="K92" s="219">
        <v>0.1</v>
      </c>
      <c r="L92" s="220"/>
      <c r="M92" s="217"/>
      <c r="N92" s="221"/>
      <c r="O92" s="217"/>
      <c r="P92" s="222"/>
      <c r="GO92" s="212"/>
      <c r="GQ92" s="223" t="s">
        <v>368</v>
      </c>
      <c r="GR92" s="223" t="s">
        <v>4</v>
      </c>
      <c r="GS92" s="223" t="s">
        <v>4</v>
      </c>
      <c r="GT92" s="223" t="s">
        <v>4</v>
      </c>
      <c r="GU92" s="223" t="s">
        <v>4</v>
      </c>
      <c r="GV92" s="223"/>
      <c r="GW92" s="173"/>
      <c r="GX92" s="223"/>
      <c r="GZ92" s="257"/>
      <c r="HB92" s="257"/>
    </row>
    <row r="93" spans="1:211" s="171" customFormat="1" ht="15" x14ac:dyDescent="0.25">
      <c r="A93" s="224"/>
      <c r="B93" s="225"/>
      <c r="C93" s="874" t="s">
        <v>370</v>
      </c>
      <c r="D93" s="874"/>
      <c r="E93" s="874"/>
      <c r="F93" s="874"/>
      <c r="G93" s="874"/>
      <c r="H93" s="216"/>
      <c r="I93" s="217"/>
      <c r="J93" s="217"/>
      <c r="K93" s="217"/>
      <c r="L93" s="220"/>
      <c r="M93" s="217"/>
      <c r="N93" s="226"/>
      <c r="O93" s="217"/>
      <c r="P93" s="227">
        <v>406.01</v>
      </c>
      <c r="Q93" s="228"/>
      <c r="R93" s="228"/>
      <c r="GO93" s="212"/>
      <c r="GQ93" s="223"/>
      <c r="GR93" s="223"/>
      <c r="GS93" s="223"/>
      <c r="GT93" s="223"/>
      <c r="GU93" s="223"/>
      <c r="GV93" s="223" t="s">
        <v>370</v>
      </c>
      <c r="GW93" s="173"/>
      <c r="GX93" s="223"/>
      <c r="GZ93" s="257"/>
      <c r="HB93" s="257"/>
    </row>
    <row r="94" spans="1:211" s="171" customFormat="1" ht="15" x14ac:dyDescent="0.25">
      <c r="A94" s="229"/>
      <c r="B94" s="230"/>
      <c r="C94" s="880" t="s">
        <v>371</v>
      </c>
      <c r="D94" s="880"/>
      <c r="E94" s="880"/>
      <c r="F94" s="880"/>
      <c r="G94" s="880"/>
      <c r="H94" s="231"/>
      <c r="I94" s="232"/>
      <c r="J94" s="232"/>
      <c r="K94" s="232"/>
      <c r="L94" s="233"/>
      <c r="M94" s="232"/>
      <c r="N94" s="233"/>
      <c r="O94" s="232"/>
      <c r="P94" s="234">
        <v>355.6</v>
      </c>
      <c r="GO94" s="212"/>
      <c r="GQ94" s="223"/>
      <c r="GR94" s="223"/>
      <c r="GS94" s="223"/>
      <c r="GT94" s="223"/>
      <c r="GU94" s="223"/>
      <c r="GV94" s="223"/>
      <c r="GW94" s="173" t="s">
        <v>371</v>
      </c>
      <c r="GX94" s="223"/>
      <c r="GZ94" s="257"/>
      <c r="HB94" s="257"/>
    </row>
    <row r="95" spans="1:211" s="171" customFormat="1" ht="33.75" x14ac:dyDescent="0.25">
      <c r="A95" s="229"/>
      <c r="B95" s="230" t="s">
        <v>372</v>
      </c>
      <c r="C95" s="880" t="s">
        <v>373</v>
      </c>
      <c r="D95" s="880"/>
      <c r="E95" s="880"/>
      <c r="F95" s="880"/>
      <c r="G95" s="880"/>
      <c r="H95" s="231" t="s">
        <v>374</v>
      </c>
      <c r="I95" s="235">
        <v>91</v>
      </c>
      <c r="J95" s="232"/>
      <c r="K95" s="235">
        <v>91</v>
      </c>
      <c r="L95" s="233"/>
      <c r="M95" s="232"/>
      <c r="N95" s="233"/>
      <c r="O95" s="232"/>
      <c r="P95" s="234">
        <v>323.60000000000002</v>
      </c>
      <c r="GO95" s="212"/>
      <c r="GQ95" s="223"/>
      <c r="GR95" s="223"/>
      <c r="GS95" s="223"/>
      <c r="GT95" s="223"/>
      <c r="GU95" s="223"/>
      <c r="GV95" s="223"/>
      <c r="GW95" s="173" t="s">
        <v>373</v>
      </c>
      <c r="GX95" s="223"/>
      <c r="GZ95" s="257"/>
      <c r="HB95" s="257"/>
    </row>
    <row r="96" spans="1:211" s="171" customFormat="1" ht="33.75" x14ac:dyDescent="0.25">
      <c r="A96" s="229"/>
      <c r="B96" s="230" t="s">
        <v>375</v>
      </c>
      <c r="C96" s="880" t="s">
        <v>376</v>
      </c>
      <c r="D96" s="880"/>
      <c r="E96" s="880"/>
      <c r="F96" s="880"/>
      <c r="G96" s="880"/>
      <c r="H96" s="231" t="s">
        <v>374</v>
      </c>
      <c r="I96" s="235">
        <v>52</v>
      </c>
      <c r="J96" s="232"/>
      <c r="K96" s="235">
        <v>52</v>
      </c>
      <c r="L96" s="233"/>
      <c r="M96" s="232"/>
      <c r="N96" s="233"/>
      <c r="O96" s="232"/>
      <c r="P96" s="234">
        <v>184.91</v>
      </c>
      <c r="GO96" s="212"/>
      <c r="GQ96" s="223"/>
      <c r="GR96" s="223"/>
      <c r="GS96" s="223"/>
      <c r="GT96" s="223"/>
      <c r="GU96" s="223"/>
      <c r="GV96" s="223"/>
      <c r="GW96" s="173" t="s">
        <v>376</v>
      </c>
      <c r="GX96" s="223"/>
      <c r="GZ96" s="257"/>
      <c r="HB96" s="257"/>
    </row>
    <row r="97" spans="1:210" s="171" customFormat="1" ht="15" x14ac:dyDescent="0.25">
      <c r="A97" s="236"/>
      <c r="B97" s="237"/>
      <c r="C97" s="874" t="s">
        <v>377</v>
      </c>
      <c r="D97" s="874"/>
      <c r="E97" s="874"/>
      <c r="F97" s="874"/>
      <c r="G97" s="874"/>
      <c r="H97" s="216"/>
      <c r="I97" s="217"/>
      <c r="J97" s="217"/>
      <c r="K97" s="217"/>
      <c r="L97" s="220"/>
      <c r="M97" s="217"/>
      <c r="N97" s="226">
        <v>9145.2000000000007</v>
      </c>
      <c r="O97" s="217"/>
      <c r="P97" s="238">
        <v>914.52</v>
      </c>
      <c r="GO97" s="212"/>
      <c r="GQ97" s="223"/>
      <c r="GR97" s="223"/>
      <c r="GS97" s="223"/>
      <c r="GT97" s="223"/>
      <c r="GU97" s="223"/>
      <c r="GV97" s="223"/>
      <c r="GW97" s="173"/>
      <c r="GX97" s="223" t="s">
        <v>377</v>
      </c>
      <c r="GZ97" s="257"/>
      <c r="HB97" s="257"/>
    </row>
    <row r="98" spans="1:210" s="171" customFormat="1" ht="22.5" x14ac:dyDescent="0.25">
      <c r="A98" s="214" t="s">
        <v>57</v>
      </c>
      <c r="B98" s="215" t="s">
        <v>378</v>
      </c>
      <c r="C98" s="873" t="s">
        <v>379</v>
      </c>
      <c r="D98" s="873"/>
      <c r="E98" s="873"/>
      <c r="F98" s="873"/>
      <c r="G98" s="873"/>
      <c r="H98" s="216" t="s">
        <v>380</v>
      </c>
      <c r="I98" s="217">
        <v>0.3</v>
      </c>
      <c r="J98" s="218">
        <v>1</v>
      </c>
      <c r="K98" s="219">
        <v>0.3</v>
      </c>
      <c r="L98" s="220"/>
      <c r="M98" s="217"/>
      <c r="N98" s="239">
        <v>859.96</v>
      </c>
      <c r="O98" s="217"/>
      <c r="P98" s="238">
        <v>257.99</v>
      </c>
      <c r="GO98" s="212"/>
      <c r="GQ98" s="223" t="s">
        <v>379</v>
      </c>
      <c r="GR98" s="223" t="s">
        <v>4</v>
      </c>
      <c r="GS98" s="223" t="s">
        <v>4</v>
      </c>
      <c r="GT98" s="223" t="s">
        <v>4</v>
      </c>
      <c r="GU98" s="223" t="s">
        <v>4</v>
      </c>
      <c r="GV98" s="223"/>
      <c r="GW98" s="173"/>
      <c r="GX98" s="223"/>
      <c r="GZ98" s="257"/>
      <c r="HB98" s="257"/>
    </row>
    <row r="99" spans="1:210" s="171" customFormat="1" ht="15" x14ac:dyDescent="0.25">
      <c r="A99" s="236"/>
      <c r="B99" s="237"/>
      <c r="C99" s="874" t="s">
        <v>377</v>
      </c>
      <c r="D99" s="874"/>
      <c r="E99" s="874"/>
      <c r="F99" s="874"/>
      <c r="G99" s="874"/>
      <c r="H99" s="216"/>
      <c r="I99" s="217"/>
      <c r="J99" s="217"/>
      <c r="K99" s="217"/>
      <c r="L99" s="220"/>
      <c r="M99" s="217"/>
      <c r="N99" s="220"/>
      <c r="O99" s="217"/>
      <c r="P99" s="238">
        <v>257.99</v>
      </c>
      <c r="GO99" s="212"/>
      <c r="GQ99" s="223"/>
      <c r="GR99" s="223"/>
      <c r="GS99" s="223"/>
      <c r="GT99" s="223"/>
      <c r="GU99" s="223"/>
      <c r="GV99" s="223"/>
      <c r="GW99" s="173"/>
      <c r="GX99" s="223" t="s">
        <v>377</v>
      </c>
      <c r="GZ99" s="257"/>
      <c r="HB99" s="257"/>
    </row>
    <row r="100" spans="1:210" s="171" customFormat="1" ht="15" x14ac:dyDescent="0.25">
      <c r="A100" s="875" t="s">
        <v>381</v>
      </c>
      <c r="B100" s="876"/>
      <c r="C100" s="876"/>
      <c r="D100" s="876"/>
      <c r="E100" s="876"/>
      <c r="F100" s="876"/>
      <c r="G100" s="876"/>
      <c r="H100" s="876"/>
      <c r="I100" s="876"/>
      <c r="J100" s="876"/>
      <c r="K100" s="876"/>
      <c r="L100" s="876"/>
      <c r="M100" s="876"/>
      <c r="N100" s="876"/>
      <c r="O100" s="876"/>
      <c r="P100" s="877"/>
      <c r="GO100" s="212"/>
      <c r="GP100" s="213" t="s">
        <v>381</v>
      </c>
      <c r="GQ100" s="223"/>
      <c r="GR100" s="223"/>
      <c r="GS100" s="223"/>
      <c r="GT100" s="223"/>
      <c r="GU100" s="223"/>
      <c r="GV100" s="223"/>
      <c r="GW100" s="173"/>
      <c r="GX100" s="223"/>
      <c r="GZ100" s="257"/>
      <c r="HB100" s="257"/>
    </row>
    <row r="101" spans="1:210" s="171" customFormat="1" ht="67.5" x14ac:dyDescent="0.25">
      <c r="A101" s="214" t="s">
        <v>60</v>
      </c>
      <c r="B101" s="215" t="s">
        <v>382</v>
      </c>
      <c r="C101" s="873" t="s">
        <v>383</v>
      </c>
      <c r="D101" s="873"/>
      <c r="E101" s="873"/>
      <c r="F101" s="873"/>
      <c r="G101" s="873"/>
      <c r="H101" s="216" t="s">
        <v>380</v>
      </c>
      <c r="I101" s="217">
        <v>0.3</v>
      </c>
      <c r="J101" s="218">
        <v>1</v>
      </c>
      <c r="K101" s="219">
        <v>0.3</v>
      </c>
      <c r="L101" s="220"/>
      <c r="M101" s="217"/>
      <c r="N101" s="240">
        <v>1186.99</v>
      </c>
      <c r="O101" s="217"/>
      <c r="P101" s="238">
        <v>356.1</v>
      </c>
      <c r="GO101" s="212"/>
      <c r="GQ101" s="223" t="s">
        <v>383</v>
      </c>
      <c r="GR101" s="223" t="s">
        <v>4</v>
      </c>
      <c r="GS101" s="223" t="s">
        <v>4</v>
      </c>
      <c r="GT101" s="223" t="s">
        <v>4</v>
      </c>
      <c r="GU101" s="223" t="s">
        <v>4</v>
      </c>
      <c r="GV101" s="223"/>
      <c r="GW101" s="173"/>
      <c r="GX101" s="223"/>
      <c r="GZ101" s="257"/>
      <c r="HB101" s="257"/>
    </row>
    <row r="102" spans="1:210" s="171" customFormat="1" ht="15" x14ac:dyDescent="0.25">
      <c r="A102" s="236"/>
      <c r="B102" s="237"/>
      <c r="C102" s="874" t="s">
        <v>377</v>
      </c>
      <c r="D102" s="874"/>
      <c r="E102" s="874"/>
      <c r="F102" s="874"/>
      <c r="G102" s="874"/>
      <c r="H102" s="216"/>
      <c r="I102" s="217"/>
      <c r="J102" s="217"/>
      <c r="K102" s="217"/>
      <c r="L102" s="220"/>
      <c r="M102" s="217"/>
      <c r="N102" s="220"/>
      <c r="O102" s="217"/>
      <c r="P102" s="238">
        <v>356.1</v>
      </c>
      <c r="GO102" s="212"/>
      <c r="GQ102" s="223"/>
      <c r="GR102" s="223"/>
      <c r="GS102" s="223"/>
      <c r="GT102" s="223"/>
      <c r="GU102" s="223"/>
      <c r="GV102" s="223"/>
      <c r="GW102" s="173"/>
      <c r="GX102" s="223" t="s">
        <v>377</v>
      </c>
      <c r="GZ102" s="257"/>
      <c r="HB102" s="257"/>
    </row>
    <row r="103" spans="1:210" s="171" customFormat="1" ht="22.5" x14ac:dyDescent="0.25">
      <c r="A103" s="214" t="s">
        <v>63</v>
      </c>
      <c r="B103" s="215" t="s">
        <v>384</v>
      </c>
      <c r="C103" s="873" t="s">
        <v>385</v>
      </c>
      <c r="D103" s="873"/>
      <c r="E103" s="873"/>
      <c r="F103" s="873"/>
      <c r="G103" s="873"/>
      <c r="H103" s="216" t="s">
        <v>386</v>
      </c>
      <c r="I103" s="217">
        <v>135.04400000000001</v>
      </c>
      <c r="J103" s="218">
        <v>1</v>
      </c>
      <c r="K103" s="241">
        <v>135.04400000000001</v>
      </c>
      <c r="L103" s="220"/>
      <c r="M103" s="217"/>
      <c r="N103" s="221"/>
      <c r="O103" s="217"/>
      <c r="P103" s="222"/>
      <c r="GO103" s="212"/>
      <c r="GQ103" s="223" t="s">
        <v>385</v>
      </c>
      <c r="GR103" s="223" t="s">
        <v>4</v>
      </c>
      <c r="GS103" s="223" t="s">
        <v>4</v>
      </c>
      <c r="GT103" s="223" t="s">
        <v>4</v>
      </c>
      <c r="GU103" s="223" t="s">
        <v>4</v>
      </c>
      <c r="GV103" s="223"/>
      <c r="GW103" s="173"/>
      <c r="GX103" s="223"/>
      <c r="GZ103" s="257"/>
      <c r="HB103" s="257"/>
    </row>
    <row r="104" spans="1:210" s="171" customFormat="1" ht="15" x14ac:dyDescent="0.25">
      <c r="A104" s="242"/>
      <c r="B104" s="243"/>
      <c r="C104" s="878" t="s">
        <v>425</v>
      </c>
      <c r="D104" s="878"/>
      <c r="E104" s="878"/>
      <c r="F104" s="878"/>
      <c r="G104" s="878"/>
      <c r="H104" s="878"/>
      <c r="I104" s="878"/>
      <c r="J104" s="878"/>
      <c r="K104" s="878"/>
      <c r="L104" s="878"/>
      <c r="M104" s="878"/>
      <c r="N104" s="878"/>
      <c r="O104" s="878"/>
      <c r="P104" s="879"/>
      <c r="GO104" s="212"/>
      <c r="GQ104" s="223"/>
      <c r="GR104" s="223"/>
      <c r="GS104" s="223"/>
      <c r="GT104" s="223"/>
      <c r="GU104" s="223"/>
      <c r="GV104" s="223"/>
      <c r="GW104" s="173"/>
      <c r="GX104" s="223"/>
      <c r="GY104" s="244" t="s">
        <v>425</v>
      </c>
      <c r="GZ104" s="257"/>
      <c r="HB104" s="257"/>
    </row>
    <row r="105" spans="1:210" s="171" customFormat="1" ht="15" x14ac:dyDescent="0.25">
      <c r="A105" s="224"/>
      <c r="B105" s="225"/>
      <c r="C105" s="874" t="s">
        <v>370</v>
      </c>
      <c r="D105" s="874"/>
      <c r="E105" s="874"/>
      <c r="F105" s="874"/>
      <c r="G105" s="874"/>
      <c r="H105" s="216"/>
      <c r="I105" s="217"/>
      <c r="J105" s="217"/>
      <c r="K105" s="217"/>
      <c r="L105" s="220"/>
      <c r="M105" s="217"/>
      <c r="N105" s="226"/>
      <c r="O105" s="217"/>
      <c r="P105" s="227">
        <v>1509254.53</v>
      </c>
      <c r="Q105" s="228"/>
      <c r="R105" s="228"/>
      <c r="GO105" s="212"/>
      <c r="GQ105" s="223"/>
      <c r="GR105" s="223"/>
      <c r="GS105" s="223"/>
      <c r="GT105" s="223"/>
      <c r="GU105" s="223"/>
      <c r="GV105" s="223" t="s">
        <v>370</v>
      </c>
      <c r="GW105" s="173"/>
      <c r="GX105" s="223"/>
      <c r="GZ105" s="257"/>
      <c r="HB105" s="257"/>
    </row>
    <row r="106" spans="1:210" s="171" customFormat="1" ht="15" x14ac:dyDescent="0.25">
      <c r="A106" s="229"/>
      <c r="B106" s="230"/>
      <c r="C106" s="880" t="s">
        <v>371</v>
      </c>
      <c r="D106" s="880"/>
      <c r="E106" s="880"/>
      <c r="F106" s="880"/>
      <c r="G106" s="880"/>
      <c r="H106" s="231"/>
      <c r="I106" s="232"/>
      <c r="J106" s="232"/>
      <c r="K106" s="232"/>
      <c r="L106" s="233"/>
      <c r="M106" s="232"/>
      <c r="N106" s="233"/>
      <c r="O106" s="232"/>
      <c r="P106" s="245">
        <v>1045715</v>
      </c>
      <c r="GO106" s="212"/>
      <c r="GQ106" s="223"/>
      <c r="GR106" s="223"/>
      <c r="GS106" s="223"/>
      <c r="GT106" s="223"/>
      <c r="GU106" s="223"/>
      <c r="GV106" s="223"/>
      <c r="GW106" s="173" t="s">
        <v>371</v>
      </c>
      <c r="GX106" s="223"/>
      <c r="GZ106" s="257"/>
      <c r="HB106" s="257"/>
    </row>
    <row r="107" spans="1:210" s="171" customFormat="1" ht="15" x14ac:dyDescent="0.25">
      <c r="A107" s="229"/>
      <c r="B107" s="230" t="s">
        <v>388</v>
      </c>
      <c r="C107" s="880" t="s">
        <v>389</v>
      </c>
      <c r="D107" s="880"/>
      <c r="E107" s="880"/>
      <c r="F107" s="880"/>
      <c r="G107" s="880"/>
      <c r="H107" s="231" t="s">
        <v>374</v>
      </c>
      <c r="I107" s="235">
        <v>93</v>
      </c>
      <c r="J107" s="232"/>
      <c r="K107" s="235">
        <v>93</v>
      </c>
      <c r="L107" s="233"/>
      <c r="M107" s="232"/>
      <c r="N107" s="233"/>
      <c r="O107" s="232"/>
      <c r="P107" s="245">
        <v>972514.95</v>
      </c>
      <c r="GO107" s="212"/>
      <c r="GQ107" s="223"/>
      <c r="GR107" s="223"/>
      <c r="GS107" s="223"/>
      <c r="GT107" s="223"/>
      <c r="GU107" s="223"/>
      <c r="GV107" s="223"/>
      <c r="GW107" s="173" t="s">
        <v>389</v>
      </c>
      <c r="GX107" s="223"/>
      <c r="GZ107" s="257"/>
      <c r="HB107" s="257"/>
    </row>
    <row r="108" spans="1:210" s="171" customFormat="1" ht="15" x14ac:dyDescent="0.25">
      <c r="A108" s="229"/>
      <c r="B108" s="230" t="s">
        <v>390</v>
      </c>
      <c r="C108" s="880" t="s">
        <v>391</v>
      </c>
      <c r="D108" s="880"/>
      <c r="E108" s="880"/>
      <c r="F108" s="880"/>
      <c r="G108" s="880"/>
      <c r="H108" s="231" t="s">
        <v>374</v>
      </c>
      <c r="I108" s="235">
        <v>62</v>
      </c>
      <c r="J108" s="232"/>
      <c r="K108" s="235">
        <v>62</v>
      </c>
      <c r="L108" s="233"/>
      <c r="M108" s="232"/>
      <c r="N108" s="233"/>
      <c r="O108" s="232"/>
      <c r="P108" s="245">
        <v>648343.30000000005</v>
      </c>
      <c r="GO108" s="212"/>
      <c r="GQ108" s="223"/>
      <c r="GR108" s="223"/>
      <c r="GS108" s="223"/>
      <c r="GT108" s="223"/>
      <c r="GU108" s="223"/>
      <c r="GV108" s="223"/>
      <c r="GW108" s="173" t="s">
        <v>391</v>
      </c>
      <c r="GX108" s="223"/>
      <c r="GZ108" s="257"/>
      <c r="HB108" s="257"/>
    </row>
    <row r="109" spans="1:210" s="171" customFormat="1" ht="15" x14ac:dyDescent="0.25">
      <c r="A109" s="236"/>
      <c r="B109" s="237"/>
      <c r="C109" s="874" t="s">
        <v>377</v>
      </c>
      <c r="D109" s="874"/>
      <c r="E109" s="874"/>
      <c r="F109" s="874"/>
      <c r="G109" s="874"/>
      <c r="H109" s="216"/>
      <c r="I109" s="217"/>
      <c r="J109" s="217"/>
      <c r="K109" s="217"/>
      <c r="L109" s="220"/>
      <c r="M109" s="217"/>
      <c r="N109" s="226">
        <v>23178.47</v>
      </c>
      <c r="O109" s="217"/>
      <c r="P109" s="227">
        <v>3130112.78</v>
      </c>
      <c r="GO109" s="212"/>
      <c r="GQ109" s="223"/>
      <c r="GR109" s="223"/>
      <c r="GS109" s="223"/>
      <c r="GT109" s="223"/>
      <c r="GU109" s="223"/>
      <c r="GV109" s="223"/>
      <c r="GW109" s="173"/>
      <c r="GX109" s="223" t="s">
        <v>377</v>
      </c>
      <c r="GZ109" s="257"/>
      <c r="HB109" s="257"/>
    </row>
    <row r="110" spans="1:210" s="171" customFormat="1" ht="56.25" x14ac:dyDescent="0.25">
      <c r="A110" s="214" t="s">
        <v>66</v>
      </c>
      <c r="B110" s="215" t="s">
        <v>392</v>
      </c>
      <c r="C110" s="873" t="s">
        <v>393</v>
      </c>
      <c r="D110" s="873"/>
      <c r="E110" s="873"/>
      <c r="F110" s="873"/>
      <c r="G110" s="873"/>
      <c r="H110" s="216" t="s">
        <v>380</v>
      </c>
      <c r="I110" s="217">
        <v>135.04400000000001</v>
      </c>
      <c r="J110" s="218">
        <v>1</v>
      </c>
      <c r="K110" s="241">
        <v>135.04400000000001</v>
      </c>
      <c r="L110" s="220"/>
      <c r="M110" s="217"/>
      <c r="N110" s="239">
        <v>272.58999999999997</v>
      </c>
      <c r="O110" s="217"/>
      <c r="P110" s="227">
        <v>36811.64</v>
      </c>
      <c r="GO110" s="212"/>
      <c r="GQ110" s="223" t="s">
        <v>393</v>
      </c>
      <c r="GR110" s="223" t="s">
        <v>4</v>
      </c>
      <c r="GS110" s="223" t="s">
        <v>4</v>
      </c>
      <c r="GT110" s="223" t="s">
        <v>4</v>
      </c>
      <c r="GU110" s="223" t="s">
        <v>4</v>
      </c>
      <c r="GV110" s="223"/>
      <c r="GW110" s="173"/>
      <c r="GX110" s="223"/>
      <c r="GZ110" s="257"/>
      <c r="HB110" s="257"/>
    </row>
    <row r="111" spans="1:210" s="171" customFormat="1" ht="15" x14ac:dyDescent="0.25">
      <c r="A111" s="236"/>
      <c r="B111" s="237"/>
      <c r="C111" s="874" t="s">
        <v>377</v>
      </c>
      <c r="D111" s="874"/>
      <c r="E111" s="874"/>
      <c r="F111" s="874"/>
      <c r="G111" s="874"/>
      <c r="H111" s="216"/>
      <c r="I111" s="217"/>
      <c r="J111" s="217"/>
      <c r="K111" s="217"/>
      <c r="L111" s="220"/>
      <c r="M111" s="217"/>
      <c r="N111" s="220"/>
      <c r="O111" s="217"/>
      <c r="P111" s="227">
        <v>36811.64</v>
      </c>
      <c r="GO111" s="212"/>
      <c r="GQ111" s="223"/>
      <c r="GR111" s="223"/>
      <c r="GS111" s="223"/>
      <c r="GT111" s="223"/>
      <c r="GU111" s="223"/>
      <c r="GV111" s="223"/>
      <c r="GW111" s="173"/>
      <c r="GX111" s="223" t="s">
        <v>377</v>
      </c>
      <c r="GZ111" s="257"/>
      <c r="HB111" s="257"/>
    </row>
    <row r="112" spans="1:210" s="171" customFormat="1" ht="15" x14ac:dyDescent="0.25">
      <c r="A112" s="875" t="s">
        <v>394</v>
      </c>
      <c r="B112" s="876"/>
      <c r="C112" s="876"/>
      <c r="D112" s="876"/>
      <c r="E112" s="876"/>
      <c r="F112" s="876"/>
      <c r="G112" s="876"/>
      <c r="H112" s="876"/>
      <c r="I112" s="876"/>
      <c r="J112" s="876"/>
      <c r="K112" s="876"/>
      <c r="L112" s="876"/>
      <c r="M112" s="876"/>
      <c r="N112" s="876"/>
      <c r="O112" s="876"/>
      <c r="P112" s="877"/>
      <c r="GO112" s="212"/>
      <c r="GP112" s="213" t="s">
        <v>394</v>
      </c>
      <c r="GQ112" s="223"/>
      <c r="GR112" s="223"/>
      <c r="GS112" s="223"/>
      <c r="GT112" s="223"/>
      <c r="GU112" s="223"/>
      <c r="GV112" s="223"/>
      <c r="GW112" s="173"/>
      <c r="GX112" s="223"/>
      <c r="GZ112" s="257"/>
      <c r="HB112" s="257"/>
    </row>
    <row r="113" spans="1:210" s="171" customFormat="1" ht="67.5" x14ac:dyDescent="0.25">
      <c r="A113" s="214" t="s">
        <v>69</v>
      </c>
      <c r="B113" s="215" t="s">
        <v>395</v>
      </c>
      <c r="C113" s="873" t="s">
        <v>396</v>
      </c>
      <c r="D113" s="873"/>
      <c r="E113" s="873"/>
      <c r="F113" s="873"/>
      <c r="G113" s="873"/>
      <c r="H113" s="216" t="s">
        <v>380</v>
      </c>
      <c r="I113" s="217">
        <v>135.04400000000001</v>
      </c>
      <c r="J113" s="218">
        <v>1</v>
      </c>
      <c r="K113" s="241">
        <v>135.04400000000001</v>
      </c>
      <c r="L113" s="220"/>
      <c r="M113" s="217"/>
      <c r="N113" s="239">
        <v>717.57</v>
      </c>
      <c r="O113" s="217"/>
      <c r="P113" s="227">
        <v>96903.52</v>
      </c>
      <c r="GO113" s="212"/>
      <c r="GQ113" s="223" t="s">
        <v>396</v>
      </c>
      <c r="GR113" s="223" t="s">
        <v>4</v>
      </c>
      <c r="GS113" s="223" t="s">
        <v>4</v>
      </c>
      <c r="GT113" s="223" t="s">
        <v>4</v>
      </c>
      <c r="GU113" s="223" t="s">
        <v>4</v>
      </c>
      <c r="GV113" s="223"/>
      <c r="GW113" s="173"/>
      <c r="GX113" s="223"/>
      <c r="GZ113" s="257"/>
      <c r="HB113" s="257"/>
    </row>
    <row r="114" spans="1:210" s="171" customFormat="1" ht="15" x14ac:dyDescent="0.25">
      <c r="A114" s="236"/>
      <c r="B114" s="237"/>
      <c r="C114" s="874" t="s">
        <v>377</v>
      </c>
      <c r="D114" s="874"/>
      <c r="E114" s="874"/>
      <c r="F114" s="874"/>
      <c r="G114" s="874"/>
      <c r="H114" s="216"/>
      <c r="I114" s="217"/>
      <c r="J114" s="217"/>
      <c r="K114" s="217"/>
      <c r="L114" s="220"/>
      <c r="M114" s="217"/>
      <c r="N114" s="220"/>
      <c r="O114" s="217"/>
      <c r="P114" s="227">
        <v>96903.52</v>
      </c>
      <c r="GO114" s="212"/>
      <c r="GQ114" s="223"/>
      <c r="GR114" s="223"/>
      <c r="GS114" s="223"/>
      <c r="GT114" s="223"/>
      <c r="GU114" s="223"/>
      <c r="GV114" s="223"/>
      <c r="GW114" s="173"/>
      <c r="GX114" s="223" t="s">
        <v>377</v>
      </c>
      <c r="GZ114" s="257"/>
      <c r="HB114" s="257"/>
    </row>
    <row r="115" spans="1:210" s="171" customFormat="1" ht="56.25" x14ac:dyDescent="0.25">
      <c r="A115" s="214" t="s">
        <v>72</v>
      </c>
      <c r="B115" s="215" t="s">
        <v>397</v>
      </c>
      <c r="C115" s="873" t="s">
        <v>398</v>
      </c>
      <c r="D115" s="873"/>
      <c r="E115" s="873"/>
      <c r="F115" s="873"/>
      <c r="G115" s="873"/>
      <c r="H115" s="216" t="s">
        <v>380</v>
      </c>
      <c r="I115" s="217">
        <v>135.04400000000001</v>
      </c>
      <c r="J115" s="218">
        <v>1</v>
      </c>
      <c r="K115" s="241">
        <v>135.04400000000001</v>
      </c>
      <c r="L115" s="220"/>
      <c r="M115" s="217"/>
      <c r="N115" s="239">
        <v>272.58999999999997</v>
      </c>
      <c r="O115" s="217"/>
      <c r="P115" s="227">
        <v>36811.64</v>
      </c>
      <c r="GO115" s="212"/>
      <c r="GQ115" s="223" t="s">
        <v>398</v>
      </c>
      <c r="GR115" s="223" t="s">
        <v>4</v>
      </c>
      <c r="GS115" s="223" t="s">
        <v>4</v>
      </c>
      <c r="GT115" s="223" t="s">
        <v>4</v>
      </c>
      <c r="GU115" s="223" t="s">
        <v>4</v>
      </c>
      <c r="GV115" s="223"/>
      <c r="GW115" s="173"/>
      <c r="GX115" s="223"/>
      <c r="GZ115" s="257"/>
      <c r="HB115" s="257"/>
    </row>
    <row r="116" spans="1:210" s="171" customFormat="1" ht="15" x14ac:dyDescent="0.25">
      <c r="A116" s="236"/>
      <c r="B116" s="237"/>
      <c r="C116" s="874" t="s">
        <v>377</v>
      </c>
      <c r="D116" s="874"/>
      <c r="E116" s="874"/>
      <c r="F116" s="874"/>
      <c r="G116" s="874"/>
      <c r="H116" s="216"/>
      <c r="I116" s="217"/>
      <c r="J116" s="217"/>
      <c r="K116" s="217"/>
      <c r="L116" s="220"/>
      <c r="M116" s="217"/>
      <c r="N116" s="220"/>
      <c r="O116" s="217"/>
      <c r="P116" s="227">
        <v>36811.64</v>
      </c>
      <c r="GO116" s="212"/>
      <c r="GQ116" s="223"/>
      <c r="GR116" s="223"/>
      <c r="GS116" s="223"/>
      <c r="GT116" s="223"/>
      <c r="GU116" s="223"/>
      <c r="GV116" s="223"/>
      <c r="GW116" s="173"/>
      <c r="GX116" s="223" t="s">
        <v>377</v>
      </c>
      <c r="GZ116" s="257"/>
      <c r="HB116" s="257"/>
    </row>
    <row r="117" spans="1:210" s="171" customFormat="1" ht="1.5" customHeight="1" x14ac:dyDescent="0.25">
      <c r="A117" s="246"/>
      <c r="B117" s="247"/>
      <c r="C117" s="247"/>
      <c r="D117" s="247"/>
      <c r="E117" s="247"/>
      <c r="F117" s="248"/>
      <c r="G117" s="248"/>
      <c r="H117" s="248"/>
      <c r="I117" s="248"/>
      <c r="J117" s="249"/>
      <c r="K117" s="248"/>
      <c r="L117" s="249"/>
      <c r="M117" s="250"/>
      <c r="N117" s="249"/>
      <c r="O117" s="251"/>
      <c r="P117" s="252"/>
      <c r="Q117" s="253"/>
      <c r="R117" s="254"/>
      <c r="GO117" s="212"/>
      <c r="GQ117" s="223"/>
      <c r="GR117" s="223"/>
      <c r="GS117" s="223"/>
      <c r="GT117" s="223"/>
      <c r="GU117" s="223"/>
      <c r="GV117" s="223"/>
      <c r="GW117" s="173"/>
      <c r="GX117" s="223"/>
      <c r="GZ117" s="257"/>
      <c r="HB117" s="257"/>
    </row>
    <row r="118" spans="1:210" s="171" customFormat="1" ht="15" x14ac:dyDescent="0.25">
      <c r="A118" s="224"/>
      <c r="B118" s="255"/>
      <c r="C118" s="872" t="s">
        <v>426</v>
      </c>
      <c r="D118" s="872"/>
      <c r="E118" s="872"/>
      <c r="F118" s="872"/>
      <c r="G118" s="872"/>
      <c r="H118" s="872"/>
      <c r="I118" s="872"/>
      <c r="J118" s="872"/>
      <c r="K118" s="872"/>
      <c r="L118" s="872"/>
      <c r="M118" s="872"/>
      <c r="N118" s="872"/>
      <c r="O118" s="872"/>
      <c r="P118" s="256"/>
      <c r="Q118" s="253"/>
      <c r="R118" s="254"/>
      <c r="GO118" s="212"/>
      <c r="GQ118" s="223"/>
      <c r="GR118" s="223"/>
      <c r="GS118" s="223"/>
      <c r="GT118" s="223"/>
      <c r="GU118" s="223"/>
      <c r="GV118" s="223"/>
      <c r="GW118" s="173"/>
      <c r="GX118" s="223"/>
      <c r="GZ118" s="257" t="s">
        <v>426</v>
      </c>
      <c r="HB118" s="257"/>
    </row>
    <row r="119" spans="1:210" s="171" customFormat="1" ht="15" x14ac:dyDescent="0.25">
      <c r="A119" s="224"/>
      <c r="B119" s="225"/>
      <c r="C119" s="871" t="s">
        <v>400</v>
      </c>
      <c r="D119" s="871"/>
      <c r="E119" s="871"/>
      <c r="F119" s="871"/>
      <c r="G119" s="871"/>
      <c r="H119" s="871"/>
      <c r="I119" s="871"/>
      <c r="J119" s="871"/>
      <c r="K119" s="871"/>
      <c r="L119" s="871"/>
      <c r="M119" s="871"/>
      <c r="N119" s="871"/>
      <c r="O119" s="871"/>
      <c r="P119" s="258">
        <v>1680801.43</v>
      </c>
      <c r="Q119" s="253"/>
      <c r="R119" s="254"/>
      <c r="GO119" s="212"/>
      <c r="GQ119" s="223"/>
      <c r="GR119" s="223"/>
      <c r="GS119" s="223"/>
      <c r="GT119" s="223"/>
      <c r="GU119" s="223"/>
      <c r="GV119" s="223"/>
      <c r="GW119" s="173"/>
      <c r="GX119" s="223"/>
      <c r="GZ119" s="257"/>
      <c r="HA119" s="259" t="s">
        <v>400</v>
      </c>
      <c r="HB119" s="257"/>
    </row>
    <row r="120" spans="1:210" s="171" customFormat="1" ht="15" x14ac:dyDescent="0.25">
      <c r="A120" s="224"/>
      <c r="B120" s="225"/>
      <c r="C120" s="871" t="s">
        <v>401</v>
      </c>
      <c r="D120" s="871"/>
      <c r="E120" s="871"/>
      <c r="F120" s="871"/>
      <c r="G120" s="871"/>
      <c r="H120" s="871"/>
      <c r="I120" s="871"/>
      <c r="J120" s="871"/>
      <c r="K120" s="871"/>
      <c r="L120" s="871"/>
      <c r="M120" s="871"/>
      <c r="N120" s="871"/>
      <c r="O120" s="871"/>
      <c r="P120" s="260"/>
      <c r="Q120" s="253"/>
      <c r="R120" s="254"/>
      <c r="GO120" s="212"/>
      <c r="GQ120" s="223"/>
      <c r="GR120" s="223"/>
      <c r="GS120" s="223"/>
      <c r="GT120" s="223"/>
      <c r="GU120" s="223"/>
      <c r="GV120" s="223"/>
      <c r="GW120" s="173"/>
      <c r="GX120" s="223"/>
      <c r="GZ120" s="257"/>
      <c r="HA120" s="259" t="s">
        <v>401</v>
      </c>
      <c r="HB120" s="257"/>
    </row>
    <row r="121" spans="1:210" s="171" customFormat="1" ht="15" x14ac:dyDescent="0.25">
      <c r="A121" s="224"/>
      <c r="B121" s="225"/>
      <c r="C121" s="871" t="s">
        <v>402</v>
      </c>
      <c r="D121" s="871"/>
      <c r="E121" s="871"/>
      <c r="F121" s="871"/>
      <c r="G121" s="871"/>
      <c r="H121" s="871"/>
      <c r="I121" s="871"/>
      <c r="J121" s="871"/>
      <c r="K121" s="871"/>
      <c r="L121" s="871"/>
      <c r="M121" s="871"/>
      <c r="N121" s="871"/>
      <c r="O121" s="871"/>
      <c r="P121" s="258">
        <v>925723.33</v>
      </c>
      <c r="Q121" s="253"/>
      <c r="R121" s="254"/>
      <c r="GO121" s="212"/>
      <c r="GQ121" s="223"/>
      <c r="GR121" s="223"/>
      <c r="GS121" s="223"/>
      <c r="GT121" s="223"/>
      <c r="GU121" s="223"/>
      <c r="GV121" s="223"/>
      <c r="GW121" s="173"/>
      <c r="GX121" s="223"/>
      <c r="GZ121" s="257"/>
      <c r="HA121" s="259" t="s">
        <v>402</v>
      </c>
      <c r="HB121" s="257"/>
    </row>
    <row r="122" spans="1:210" s="171" customFormat="1" ht="15" x14ac:dyDescent="0.25">
      <c r="A122" s="224"/>
      <c r="B122" s="225"/>
      <c r="C122" s="871" t="s">
        <v>403</v>
      </c>
      <c r="D122" s="871"/>
      <c r="E122" s="871"/>
      <c r="F122" s="871"/>
      <c r="G122" s="871"/>
      <c r="H122" s="871"/>
      <c r="I122" s="871"/>
      <c r="J122" s="871"/>
      <c r="K122" s="871"/>
      <c r="L122" s="871"/>
      <c r="M122" s="871"/>
      <c r="N122" s="871"/>
      <c r="O122" s="871"/>
      <c r="P122" s="258">
        <v>463589.94</v>
      </c>
      <c r="Q122" s="253"/>
      <c r="R122" s="254"/>
      <c r="GO122" s="212"/>
      <c r="GQ122" s="223"/>
      <c r="GR122" s="223"/>
      <c r="GS122" s="223"/>
      <c r="GT122" s="223"/>
      <c r="GU122" s="223"/>
      <c r="GV122" s="223"/>
      <c r="GW122" s="173"/>
      <c r="GX122" s="223"/>
      <c r="GZ122" s="257"/>
      <c r="HA122" s="259" t="s">
        <v>403</v>
      </c>
      <c r="HB122" s="257"/>
    </row>
    <row r="123" spans="1:210" s="171" customFormat="1" ht="15" x14ac:dyDescent="0.25">
      <c r="A123" s="224"/>
      <c r="B123" s="225"/>
      <c r="C123" s="871" t="s">
        <v>404</v>
      </c>
      <c r="D123" s="871"/>
      <c r="E123" s="871"/>
      <c r="F123" s="871"/>
      <c r="G123" s="871"/>
      <c r="H123" s="871"/>
      <c r="I123" s="871"/>
      <c r="J123" s="871"/>
      <c r="K123" s="871"/>
      <c r="L123" s="871"/>
      <c r="M123" s="871"/>
      <c r="N123" s="871"/>
      <c r="O123" s="871"/>
      <c r="P123" s="258">
        <v>120347.27</v>
      </c>
      <c r="Q123" s="253"/>
      <c r="R123" s="254"/>
      <c r="GO123" s="212"/>
      <c r="GQ123" s="223"/>
      <c r="GR123" s="223"/>
      <c r="GS123" s="223"/>
      <c r="GT123" s="223"/>
      <c r="GU123" s="223"/>
      <c r="GV123" s="223"/>
      <c r="GW123" s="173"/>
      <c r="GX123" s="223"/>
      <c r="GZ123" s="257"/>
      <c r="HA123" s="259" t="s">
        <v>404</v>
      </c>
      <c r="HB123" s="257"/>
    </row>
    <row r="124" spans="1:210" s="171" customFormat="1" ht="15" x14ac:dyDescent="0.25">
      <c r="A124" s="224"/>
      <c r="B124" s="225"/>
      <c r="C124" s="871" t="s">
        <v>405</v>
      </c>
      <c r="D124" s="871"/>
      <c r="E124" s="871"/>
      <c r="F124" s="871"/>
      <c r="G124" s="871"/>
      <c r="H124" s="871"/>
      <c r="I124" s="871"/>
      <c r="J124" s="871"/>
      <c r="K124" s="871"/>
      <c r="L124" s="871"/>
      <c r="M124" s="871"/>
      <c r="N124" s="871"/>
      <c r="O124" s="871"/>
      <c r="P124" s="258">
        <v>171140.89</v>
      </c>
      <c r="Q124" s="253"/>
      <c r="R124" s="254"/>
      <c r="GO124" s="212"/>
      <c r="GQ124" s="223"/>
      <c r="GR124" s="223"/>
      <c r="GS124" s="223"/>
      <c r="GT124" s="223"/>
      <c r="GU124" s="223"/>
      <c r="GV124" s="223"/>
      <c r="GW124" s="173"/>
      <c r="GX124" s="223"/>
      <c r="GZ124" s="257"/>
      <c r="HA124" s="259" t="s">
        <v>405</v>
      </c>
      <c r="HB124" s="257"/>
    </row>
    <row r="125" spans="1:210" s="171" customFormat="1" ht="15" x14ac:dyDescent="0.25">
      <c r="A125" s="224"/>
      <c r="B125" s="225"/>
      <c r="C125" s="871" t="s">
        <v>406</v>
      </c>
      <c r="D125" s="871"/>
      <c r="E125" s="871"/>
      <c r="F125" s="871"/>
      <c r="G125" s="871"/>
      <c r="H125" s="871"/>
      <c r="I125" s="871"/>
      <c r="J125" s="871"/>
      <c r="K125" s="871"/>
      <c r="L125" s="871"/>
      <c r="M125" s="871"/>
      <c r="N125" s="871"/>
      <c r="O125" s="871"/>
      <c r="P125" s="258">
        <v>3302168.19</v>
      </c>
      <c r="Q125" s="253"/>
      <c r="R125" s="254"/>
      <c r="GO125" s="212"/>
      <c r="GQ125" s="223"/>
      <c r="GR125" s="223"/>
      <c r="GS125" s="223"/>
      <c r="GT125" s="223"/>
      <c r="GU125" s="223"/>
      <c r="GV125" s="223"/>
      <c r="GW125" s="173"/>
      <c r="GX125" s="223"/>
      <c r="GZ125" s="257"/>
      <c r="HA125" s="259" t="s">
        <v>406</v>
      </c>
      <c r="HB125" s="257"/>
    </row>
    <row r="126" spans="1:210" s="171" customFormat="1" ht="15" x14ac:dyDescent="0.25">
      <c r="A126" s="224"/>
      <c r="B126" s="225"/>
      <c r="C126" s="871" t="s">
        <v>407</v>
      </c>
      <c r="D126" s="871"/>
      <c r="E126" s="871"/>
      <c r="F126" s="871"/>
      <c r="G126" s="871"/>
      <c r="H126" s="871"/>
      <c r="I126" s="871"/>
      <c r="J126" s="871"/>
      <c r="K126" s="871"/>
      <c r="L126" s="871"/>
      <c r="M126" s="871"/>
      <c r="N126" s="871"/>
      <c r="O126" s="871"/>
      <c r="P126" s="258">
        <v>3131027.3</v>
      </c>
      <c r="Q126" s="253"/>
      <c r="R126" s="254"/>
      <c r="GO126" s="212"/>
      <c r="GQ126" s="223"/>
      <c r="GR126" s="223"/>
      <c r="GS126" s="223"/>
      <c r="GT126" s="223"/>
      <c r="GU126" s="223"/>
      <c r="GV126" s="223"/>
      <c r="GW126" s="173"/>
      <c r="GX126" s="223"/>
      <c r="GZ126" s="257"/>
      <c r="HA126" s="259" t="s">
        <v>407</v>
      </c>
      <c r="HB126" s="257"/>
    </row>
    <row r="127" spans="1:210" s="171" customFormat="1" ht="15" x14ac:dyDescent="0.25">
      <c r="A127" s="224"/>
      <c r="B127" s="225"/>
      <c r="C127" s="871" t="s">
        <v>408</v>
      </c>
      <c r="D127" s="871"/>
      <c r="E127" s="871"/>
      <c r="F127" s="871"/>
      <c r="G127" s="871"/>
      <c r="H127" s="871"/>
      <c r="I127" s="871"/>
      <c r="J127" s="871"/>
      <c r="K127" s="871"/>
      <c r="L127" s="871"/>
      <c r="M127" s="871"/>
      <c r="N127" s="871"/>
      <c r="O127" s="871"/>
      <c r="P127" s="260"/>
      <c r="Q127" s="253"/>
      <c r="R127" s="254"/>
      <c r="GO127" s="212"/>
      <c r="GQ127" s="223"/>
      <c r="GR127" s="223"/>
      <c r="GS127" s="223"/>
      <c r="GT127" s="223"/>
      <c r="GU127" s="223"/>
      <c r="GV127" s="223"/>
      <c r="GW127" s="173"/>
      <c r="GX127" s="223"/>
      <c r="GZ127" s="257"/>
      <c r="HA127" s="259" t="s">
        <v>408</v>
      </c>
      <c r="HB127" s="257"/>
    </row>
    <row r="128" spans="1:210" s="171" customFormat="1" ht="15" x14ac:dyDescent="0.25">
      <c r="A128" s="224"/>
      <c r="B128" s="225"/>
      <c r="C128" s="871" t="s">
        <v>409</v>
      </c>
      <c r="D128" s="871"/>
      <c r="E128" s="871"/>
      <c r="F128" s="871"/>
      <c r="G128" s="871"/>
      <c r="H128" s="871"/>
      <c r="I128" s="871"/>
      <c r="J128" s="871"/>
      <c r="K128" s="871"/>
      <c r="L128" s="871"/>
      <c r="M128" s="871"/>
      <c r="N128" s="871"/>
      <c r="O128" s="871"/>
      <c r="P128" s="258">
        <v>925723.33</v>
      </c>
      <c r="Q128" s="253"/>
      <c r="R128" s="254"/>
      <c r="GO128" s="212"/>
      <c r="GQ128" s="223"/>
      <c r="GR128" s="223"/>
      <c r="GS128" s="223"/>
      <c r="GT128" s="223"/>
      <c r="GU128" s="223"/>
      <c r="GV128" s="223"/>
      <c r="GW128" s="173"/>
      <c r="GX128" s="223"/>
      <c r="GZ128" s="257"/>
      <c r="HA128" s="259" t="s">
        <v>409</v>
      </c>
      <c r="HB128" s="257"/>
    </row>
    <row r="129" spans="1:211" s="171" customFormat="1" ht="15" x14ac:dyDescent="0.25">
      <c r="A129" s="224"/>
      <c r="B129" s="225"/>
      <c r="C129" s="871" t="s">
        <v>410</v>
      </c>
      <c r="D129" s="871"/>
      <c r="E129" s="871"/>
      <c r="F129" s="871"/>
      <c r="G129" s="871"/>
      <c r="H129" s="871"/>
      <c r="I129" s="871"/>
      <c r="J129" s="871"/>
      <c r="K129" s="871"/>
      <c r="L129" s="871"/>
      <c r="M129" s="871"/>
      <c r="N129" s="871"/>
      <c r="O129" s="871"/>
      <c r="P129" s="258">
        <v>463589.94</v>
      </c>
      <c r="Q129" s="253"/>
      <c r="R129" s="254"/>
      <c r="GO129" s="212"/>
      <c r="GQ129" s="223"/>
      <c r="GR129" s="223"/>
      <c r="GS129" s="223"/>
      <c r="GT129" s="223"/>
      <c r="GU129" s="223"/>
      <c r="GV129" s="223"/>
      <c r="GW129" s="173"/>
      <c r="GX129" s="223"/>
      <c r="GZ129" s="257"/>
      <c r="HA129" s="259" t="s">
        <v>410</v>
      </c>
      <c r="HB129" s="257"/>
    </row>
    <row r="130" spans="1:211" s="171" customFormat="1" ht="15" x14ac:dyDescent="0.25">
      <c r="A130" s="224"/>
      <c r="B130" s="225"/>
      <c r="C130" s="871" t="s">
        <v>411</v>
      </c>
      <c r="D130" s="871"/>
      <c r="E130" s="871"/>
      <c r="F130" s="871"/>
      <c r="G130" s="871"/>
      <c r="H130" s="871"/>
      <c r="I130" s="871"/>
      <c r="J130" s="871"/>
      <c r="K130" s="871"/>
      <c r="L130" s="871"/>
      <c r="M130" s="871"/>
      <c r="N130" s="871"/>
      <c r="O130" s="871"/>
      <c r="P130" s="258">
        <v>120347.27</v>
      </c>
      <c r="Q130" s="253"/>
      <c r="R130" s="254"/>
      <c r="GO130" s="212"/>
      <c r="GQ130" s="223"/>
      <c r="GR130" s="223"/>
      <c r="GS130" s="223"/>
      <c r="GT130" s="223"/>
      <c r="GU130" s="223"/>
      <c r="GV130" s="223"/>
      <c r="GW130" s="173"/>
      <c r="GX130" s="223"/>
      <c r="GZ130" s="257"/>
      <c r="HA130" s="259" t="s">
        <v>411</v>
      </c>
      <c r="HB130" s="257"/>
    </row>
    <row r="131" spans="1:211" s="171" customFormat="1" ht="15" x14ac:dyDescent="0.25">
      <c r="A131" s="224"/>
      <c r="B131" s="225"/>
      <c r="C131" s="871" t="s">
        <v>412</v>
      </c>
      <c r="D131" s="871"/>
      <c r="E131" s="871"/>
      <c r="F131" s="871"/>
      <c r="G131" s="871"/>
      <c r="H131" s="871"/>
      <c r="I131" s="871"/>
      <c r="J131" s="871"/>
      <c r="K131" s="871"/>
      <c r="L131" s="871"/>
      <c r="M131" s="871"/>
      <c r="N131" s="871"/>
      <c r="O131" s="871"/>
      <c r="P131" s="258">
        <v>972838.55</v>
      </c>
      <c r="Q131" s="253"/>
      <c r="R131" s="254"/>
      <c r="GO131" s="212"/>
      <c r="GQ131" s="223"/>
      <c r="GR131" s="223"/>
      <c r="GS131" s="223"/>
      <c r="GT131" s="223"/>
      <c r="GU131" s="223"/>
      <c r="GV131" s="223"/>
      <c r="GW131" s="173"/>
      <c r="GX131" s="223"/>
      <c r="GZ131" s="257"/>
      <c r="HA131" s="259" t="s">
        <v>412</v>
      </c>
      <c r="HB131" s="257"/>
    </row>
    <row r="132" spans="1:211" s="171" customFormat="1" ht="15" x14ac:dyDescent="0.25">
      <c r="A132" s="224"/>
      <c r="B132" s="225"/>
      <c r="C132" s="871" t="s">
        <v>413</v>
      </c>
      <c r="D132" s="871"/>
      <c r="E132" s="871"/>
      <c r="F132" s="871"/>
      <c r="G132" s="871"/>
      <c r="H132" s="871"/>
      <c r="I132" s="871"/>
      <c r="J132" s="871"/>
      <c r="K132" s="871"/>
      <c r="L132" s="871"/>
      <c r="M132" s="871"/>
      <c r="N132" s="871"/>
      <c r="O132" s="871"/>
      <c r="P132" s="258">
        <v>648528.21</v>
      </c>
      <c r="Q132" s="253"/>
      <c r="R132" s="254"/>
      <c r="GO132" s="212"/>
      <c r="GQ132" s="223"/>
      <c r="GR132" s="223"/>
      <c r="GS132" s="223"/>
      <c r="GT132" s="223"/>
      <c r="GU132" s="223"/>
      <c r="GV132" s="223"/>
      <c r="GW132" s="173"/>
      <c r="GX132" s="223"/>
      <c r="GZ132" s="257"/>
      <c r="HA132" s="259" t="s">
        <v>413</v>
      </c>
      <c r="HB132" s="257"/>
    </row>
    <row r="133" spans="1:211" s="171" customFormat="1" ht="15" x14ac:dyDescent="0.25">
      <c r="A133" s="224"/>
      <c r="B133" s="225"/>
      <c r="C133" s="871" t="s">
        <v>414</v>
      </c>
      <c r="D133" s="871"/>
      <c r="E133" s="871"/>
      <c r="F133" s="871"/>
      <c r="G133" s="871"/>
      <c r="H133" s="871"/>
      <c r="I133" s="871"/>
      <c r="J133" s="871"/>
      <c r="K133" s="871"/>
      <c r="L133" s="871"/>
      <c r="M133" s="871"/>
      <c r="N133" s="871"/>
      <c r="O133" s="871"/>
      <c r="P133" s="258">
        <v>171140.89</v>
      </c>
      <c r="Q133" s="253"/>
      <c r="R133" s="254"/>
      <c r="GO133" s="212"/>
      <c r="GQ133" s="223"/>
      <c r="GR133" s="223"/>
      <c r="GS133" s="223"/>
      <c r="GT133" s="223"/>
      <c r="GU133" s="223"/>
      <c r="GV133" s="223"/>
      <c r="GW133" s="173"/>
      <c r="GX133" s="223"/>
      <c r="GZ133" s="257"/>
      <c r="HA133" s="259" t="s">
        <v>414</v>
      </c>
      <c r="HB133" s="257"/>
    </row>
    <row r="134" spans="1:211" s="171" customFormat="1" ht="15" x14ac:dyDescent="0.25">
      <c r="A134" s="224"/>
      <c r="B134" s="225"/>
      <c r="C134" s="871" t="s">
        <v>415</v>
      </c>
      <c r="D134" s="871"/>
      <c r="E134" s="871"/>
      <c r="F134" s="871"/>
      <c r="G134" s="871"/>
      <c r="H134" s="871"/>
      <c r="I134" s="871"/>
      <c r="J134" s="871"/>
      <c r="K134" s="871"/>
      <c r="L134" s="871"/>
      <c r="M134" s="871"/>
      <c r="N134" s="871"/>
      <c r="O134" s="871"/>
      <c r="P134" s="258">
        <v>1046070.6</v>
      </c>
      <c r="Q134" s="253"/>
      <c r="R134" s="254"/>
      <c r="GO134" s="212"/>
      <c r="GQ134" s="223"/>
      <c r="GR134" s="223"/>
      <c r="GS134" s="223"/>
      <c r="GT134" s="223"/>
      <c r="GU134" s="223"/>
      <c r="GV134" s="223"/>
      <c r="GW134" s="173"/>
      <c r="GX134" s="223"/>
      <c r="GZ134" s="257"/>
      <c r="HA134" s="259" t="s">
        <v>415</v>
      </c>
      <c r="HB134" s="257"/>
    </row>
    <row r="135" spans="1:211" s="171" customFormat="1" ht="15" x14ac:dyDescent="0.25">
      <c r="A135" s="224"/>
      <c r="B135" s="225"/>
      <c r="C135" s="871" t="s">
        <v>416</v>
      </c>
      <c r="D135" s="871"/>
      <c r="E135" s="871"/>
      <c r="F135" s="871"/>
      <c r="G135" s="871"/>
      <c r="H135" s="871"/>
      <c r="I135" s="871"/>
      <c r="J135" s="871"/>
      <c r="K135" s="871"/>
      <c r="L135" s="871"/>
      <c r="M135" s="871"/>
      <c r="N135" s="871"/>
      <c r="O135" s="871"/>
      <c r="P135" s="258">
        <v>972838.55</v>
      </c>
      <c r="Q135" s="253"/>
      <c r="R135" s="254"/>
      <c r="GO135" s="212"/>
      <c r="GQ135" s="223"/>
      <c r="GR135" s="223"/>
      <c r="GS135" s="223"/>
      <c r="GT135" s="223"/>
      <c r="GU135" s="223"/>
      <c r="GV135" s="223"/>
      <c r="GW135" s="173"/>
      <c r="GX135" s="223"/>
      <c r="GZ135" s="257"/>
      <c r="HA135" s="259" t="s">
        <v>416</v>
      </c>
      <c r="HB135" s="257"/>
    </row>
    <row r="136" spans="1:211" s="171" customFormat="1" ht="15" x14ac:dyDescent="0.25">
      <c r="A136" s="224"/>
      <c r="B136" s="225"/>
      <c r="C136" s="871" t="s">
        <v>417</v>
      </c>
      <c r="D136" s="871"/>
      <c r="E136" s="871"/>
      <c r="F136" s="871"/>
      <c r="G136" s="871"/>
      <c r="H136" s="871"/>
      <c r="I136" s="871"/>
      <c r="J136" s="871"/>
      <c r="K136" s="871"/>
      <c r="L136" s="871"/>
      <c r="M136" s="871"/>
      <c r="N136" s="871"/>
      <c r="O136" s="871"/>
      <c r="P136" s="258">
        <v>648528.21</v>
      </c>
      <c r="Q136" s="253"/>
      <c r="R136" s="254"/>
      <c r="GO136" s="212"/>
      <c r="GQ136" s="223"/>
      <c r="GR136" s="223"/>
      <c r="GS136" s="223"/>
      <c r="GT136" s="223"/>
      <c r="GU136" s="223"/>
      <c r="GV136" s="223"/>
      <c r="GW136" s="173"/>
      <c r="GX136" s="223"/>
      <c r="GZ136" s="257"/>
      <c r="HA136" s="259" t="s">
        <v>417</v>
      </c>
      <c r="HB136" s="257"/>
    </row>
    <row r="137" spans="1:211" s="171" customFormat="1" ht="15" x14ac:dyDescent="0.25">
      <c r="A137" s="224"/>
      <c r="B137" s="255"/>
      <c r="C137" s="872" t="s">
        <v>427</v>
      </c>
      <c r="D137" s="872"/>
      <c r="E137" s="872"/>
      <c r="F137" s="872"/>
      <c r="G137" s="872"/>
      <c r="H137" s="872"/>
      <c r="I137" s="872"/>
      <c r="J137" s="872"/>
      <c r="K137" s="872"/>
      <c r="L137" s="872"/>
      <c r="M137" s="872"/>
      <c r="N137" s="872"/>
      <c r="O137" s="872"/>
      <c r="P137" s="261">
        <v>3302168.19</v>
      </c>
      <c r="Q137" s="253"/>
      <c r="R137" s="254"/>
      <c r="GO137" s="212"/>
      <c r="GQ137" s="223"/>
      <c r="GR137" s="223"/>
      <c r="GS137" s="223"/>
      <c r="GT137" s="223"/>
      <c r="GU137" s="223"/>
      <c r="GV137" s="223"/>
      <c r="GW137" s="173"/>
      <c r="GX137" s="223"/>
      <c r="GZ137" s="257"/>
      <c r="HB137" s="257" t="s">
        <v>427</v>
      </c>
    </row>
    <row r="138" spans="1:211" s="171" customFormat="1" ht="15" x14ac:dyDescent="0.25">
      <c r="A138" s="224"/>
      <c r="B138" s="225"/>
      <c r="C138" s="871" t="s">
        <v>419</v>
      </c>
      <c r="D138" s="871"/>
      <c r="E138" s="871"/>
      <c r="F138" s="871"/>
      <c r="G138" s="871"/>
      <c r="H138" s="871"/>
      <c r="I138" s="871"/>
      <c r="J138" s="871"/>
      <c r="K138" s="871"/>
      <c r="L138" s="871"/>
      <c r="M138" s="871"/>
      <c r="N138" s="871"/>
      <c r="O138" s="871"/>
      <c r="P138" s="260"/>
      <c r="Q138" s="253"/>
      <c r="R138" s="254"/>
      <c r="GO138" s="212"/>
      <c r="GQ138" s="223"/>
      <c r="GR138" s="223"/>
      <c r="GS138" s="223"/>
      <c r="GT138" s="223"/>
      <c r="GU138" s="223"/>
      <c r="GV138" s="223"/>
      <c r="GW138" s="173"/>
      <c r="GX138" s="223"/>
      <c r="GZ138" s="257"/>
      <c r="HA138" s="259" t="s">
        <v>419</v>
      </c>
      <c r="HB138" s="257"/>
    </row>
    <row r="139" spans="1:211" s="171" customFormat="1" ht="15" x14ac:dyDescent="0.25">
      <c r="A139" s="224"/>
      <c r="B139" s="225"/>
      <c r="C139" s="871" t="s">
        <v>420</v>
      </c>
      <c r="D139" s="871"/>
      <c r="E139" s="871"/>
      <c r="F139" s="871"/>
      <c r="G139" s="871"/>
      <c r="H139" s="871"/>
      <c r="I139" s="871"/>
      <c r="J139" s="871"/>
      <c r="K139" s="262" t="s">
        <v>428</v>
      </c>
      <c r="L139" s="263"/>
      <c r="M139" s="263"/>
      <c r="O139" s="264"/>
      <c r="P139" s="260"/>
      <c r="Q139" s="253"/>
      <c r="R139" s="254"/>
      <c r="GO139" s="212"/>
      <c r="GQ139" s="223"/>
      <c r="GR139" s="223"/>
      <c r="GS139" s="223"/>
      <c r="GT139" s="223"/>
      <c r="GU139" s="223"/>
      <c r="GV139" s="223"/>
      <c r="GW139" s="173"/>
      <c r="GX139" s="223"/>
      <c r="GZ139" s="257"/>
      <c r="HB139" s="257"/>
      <c r="HC139" s="259" t="s">
        <v>420</v>
      </c>
    </row>
    <row r="140" spans="1:211" s="171" customFormat="1" ht="15" x14ac:dyDescent="0.25">
      <c r="A140" s="224"/>
      <c r="B140" s="225"/>
      <c r="C140" s="871" t="s">
        <v>422</v>
      </c>
      <c r="D140" s="871"/>
      <c r="E140" s="871"/>
      <c r="F140" s="871"/>
      <c r="G140" s="871"/>
      <c r="H140" s="871"/>
      <c r="I140" s="871"/>
      <c r="J140" s="871"/>
      <c r="K140" s="262" t="s">
        <v>429</v>
      </c>
      <c r="L140" s="263"/>
      <c r="M140" s="263"/>
      <c r="O140" s="264"/>
      <c r="P140" s="260"/>
      <c r="Q140" s="253"/>
      <c r="R140" s="254"/>
      <c r="GO140" s="212"/>
      <c r="GQ140" s="223"/>
      <c r="GR140" s="223"/>
      <c r="GS140" s="223"/>
      <c r="GT140" s="223"/>
      <c r="GU140" s="223"/>
      <c r="GV140" s="223"/>
      <c r="GW140" s="173"/>
      <c r="GX140" s="223"/>
      <c r="GZ140" s="257"/>
      <c r="HB140" s="257"/>
      <c r="HC140" s="259" t="s">
        <v>422</v>
      </c>
    </row>
    <row r="141" spans="1:211" s="171" customFormat="1" ht="15" x14ac:dyDescent="0.25">
      <c r="A141" s="881" t="s">
        <v>430</v>
      </c>
      <c r="B141" s="882"/>
      <c r="C141" s="882"/>
      <c r="D141" s="882"/>
      <c r="E141" s="882"/>
      <c r="F141" s="882"/>
      <c r="G141" s="882"/>
      <c r="H141" s="882"/>
      <c r="I141" s="882"/>
      <c r="J141" s="882"/>
      <c r="K141" s="882"/>
      <c r="L141" s="882"/>
      <c r="M141" s="882"/>
      <c r="N141" s="882"/>
      <c r="O141" s="882"/>
      <c r="P141" s="883"/>
      <c r="GO141" s="212" t="s">
        <v>430</v>
      </c>
      <c r="GQ141" s="223"/>
      <c r="GR141" s="223"/>
      <c r="GS141" s="223"/>
      <c r="GT141" s="223"/>
      <c r="GU141" s="223"/>
      <c r="GV141" s="223"/>
      <c r="GW141" s="173"/>
      <c r="GX141" s="223"/>
      <c r="GZ141" s="257"/>
      <c r="HB141" s="257"/>
    </row>
    <row r="142" spans="1:211" s="171" customFormat="1" ht="15" x14ac:dyDescent="0.25">
      <c r="A142" s="875" t="s">
        <v>431</v>
      </c>
      <c r="B142" s="876"/>
      <c r="C142" s="876"/>
      <c r="D142" s="876"/>
      <c r="E142" s="876"/>
      <c r="F142" s="876"/>
      <c r="G142" s="876"/>
      <c r="H142" s="876"/>
      <c r="I142" s="876"/>
      <c r="J142" s="876"/>
      <c r="K142" s="876"/>
      <c r="L142" s="876"/>
      <c r="M142" s="876"/>
      <c r="N142" s="876"/>
      <c r="O142" s="876"/>
      <c r="P142" s="877"/>
      <c r="GO142" s="212"/>
      <c r="GP142" s="213" t="s">
        <v>431</v>
      </c>
      <c r="GQ142" s="223"/>
      <c r="GR142" s="223"/>
      <c r="GS142" s="223"/>
      <c r="GT142" s="223"/>
      <c r="GU142" s="223"/>
      <c r="GV142" s="223"/>
      <c r="GW142" s="173"/>
      <c r="GX142" s="223"/>
      <c r="GZ142" s="257"/>
      <c r="HB142" s="257"/>
    </row>
    <row r="143" spans="1:211" s="171" customFormat="1" ht="15" x14ac:dyDescent="0.25">
      <c r="A143" s="214" t="s">
        <v>75</v>
      </c>
      <c r="B143" s="215" t="s">
        <v>367</v>
      </c>
      <c r="C143" s="873" t="s">
        <v>368</v>
      </c>
      <c r="D143" s="873"/>
      <c r="E143" s="873"/>
      <c r="F143" s="873"/>
      <c r="G143" s="873"/>
      <c r="H143" s="216" t="s">
        <v>369</v>
      </c>
      <c r="I143" s="217">
        <v>0.41</v>
      </c>
      <c r="J143" s="218">
        <v>1</v>
      </c>
      <c r="K143" s="265">
        <v>0.41</v>
      </c>
      <c r="L143" s="220"/>
      <c r="M143" s="217"/>
      <c r="N143" s="221"/>
      <c r="O143" s="217"/>
      <c r="P143" s="222"/>
      <c r="GO143" s="212"/>
      <c r="GQ143" s="223" t="s">
        <v>368</v>
      </c>
      <c r="GR143" s="223" t="s">
        <v>4</v>
      </c>
      <c r="GS143" s="223" t="s">
        <v>4</v>
      </c>
      <c r="GT143" s="223" t="s">
        <v>4</v>
      </c>
      <c r="GU143" s="223" t="s">
        <v>4</v>
      </c>
      <c r="GV143" s="223"/>
      <c r="GW143" s="173"/>
      <c r="GX143" s="223"/>
      <c r="GZ143" s="257"/>
      <c r="HB143" s="257"/>
    </row>
    <row r="144" spans="1:211" s="171" customFormat="1" ht="15" x14ac:dyDescent="0.25">
      <c r="A144" s="224"/>
      <c r="B144" s="225"/>
      <c r="C144" s="874" t="s">
        <v>370</v>
      </c>
      <c r="D144" s="874"/>
      <c r="E144" s="874"/>
      <c r="F144" s="874"/>
      <c r="G144" s="874"/>
      <c r="H144" s="216"/>
      <c r="I144" s="217"/>
      <c r="J144" s="217"/>
      <c r="K144" s="217"/>
      <c r="L144" s="220"/>
      <c r="M144" s="217"/>
      <c r="N144" s="226"/>
      <c r="O144" s="217"/>
      <c r="P144" s="227">
        <v>1664.61</v>
      </c>
      <c r="Q144" s="228"/>
      <c r="R144" s="228"/>
      <c r="GO144" s="212"/>
      <c r="GQ144" s="223"/>
      <c r="GR144" s="223"/>
      <c r="GS144" s="223"/>
      <c r="GT144" s="223"/>
      <c r="GU144" s="223"/>
      <c r="GV144" s="223" t="s">
        <v>370</v>
      </c>
      <c r="GW144" s="173"/>
      <c r="GX144" s="223"/>
      <c r="GZ144" s="257"/>
      <c r="HB144" s="257"/>
    </row>
    <row r="145" spans="1:210" s="171" customFormat="1" ht="15" x14ac:dyDescent="0.25">
      <c r="A145" s="229"/>
      <c r="B145" s="230"/>
      <c r="C145" s="880" t="s">
        <v>371</v>
      </c>
      <c r="D145" s="880"/>
      <c r="E145" s="880"/>
      <c r="F145" s="880"/>
      <c r="G145" s="880"/>
      <c r="H145" s="231"/>
      <c r="I145" s="232"/>
      <c r="J145" s="232"/>
      <c r="K145" s="232"/>
      <c r="L145" s="233"/>
      <c r="M145" s="232"/>
      <c r="N145" s="233"/>
      <c r="O145" s="232"/>
      <c r="P145" s="245">
        <v>1457.96</v>
      </c>
      <c r="GO145" s="212"/>
      <c r="GQ145" s="223"/>
      <c r="GR145" s="223"/>
      <c r="GS145" s="223"/>
      <c r="GT145" s="223"/>
      <c r="GU145" s="223"/>
      <c r="GV145" s="223"/>
      <c r="GW145" s="173" t="s">
        <v>371</v>
      </c>
      <c r="GX145" s="223"/>
      <c r="GZ145" s="257"/>
      <c r="HB145" s="257"/>
    </row>
    <row r="146" spans="1:210" s="171" customFormat="1" ht="33.75" x14ac:dyDescent="0.25">
      <c r="A146" s="229"/>
      <c r="B146" s="230" t="s">
        <v>372</v>
      </c>
      <c r="C146" s="880" t="s">
        <v>373</v>
      </c>
      <c r="D146" s="880"/>
      <c r="E146" s="880"/>
      <c r="F146" s="880"/>
      <c r="G146" s="880"/>
      <c r="H146" s="231" t="s">
        <v>374</v>
      </c>
      <c r="I146" s="235">
        <v>91</v>
      </c>
      <c r="J146" s="232"/>
      <c r="K146" s="235">
        <v>91</v>
      </c>
      <c r="L146" s="233"/>
      <c r="M146" s="232"/>
      <c r="N146" s="233"/>
      <c r="O146" s="232"/>
      <c r="P146" s="245">
        <v>1326.74</v>
      </c>
      <c r="GO146" s="212"/>
      <c r="GQ146" s="223"/>
      <c r="GR146" s="223"/>
      <c r="GS146" s="223"/>
      <c r="GT146" s="223"/>
      <c r="GU146" s="223"/>
      <c r="GV146" s="223"/>
      <c r="GW146" s="173" t="s">
        <v>373</v>
      </c>
      <c r="GX146" s="223"/>
      <c r="GZ146" s="257"/>
      <c r="HB146" s="257"/>
    </row>
    <row r="147" spans="1:210" s="171" customFormat="1" ht="33.75" x14ac:dyDescent="0.25">
      <c r="A147" s="229"/>
      <c r="B147" s="230" t="s">
        <v>375</v>
      </c>
      <c r="C147" s="880" t="s">
        <v>376</v>
      </c>
      <c r="D147" s="880"/>
      <c r="E147" s="880"/>
      <c r="F147" s="880"/>
      <c r="G147" s="880"/>
      <c r="H147" s="231" t="s">
        <v>374</v>
      </c>
      <c r="I147" s="235">
        <v>52</v>
      </c>
      <c r="J147" s="232"/>
      <c r="K147" s="235">
        <v>52</v>
      </c>
      <c r="L147" s="233"/>
      <c r="M147" s="232"/>
      <c r="N147" s="233"/>
      <c r="O147" s="232"/>
      <c r="P147" s="234">
        <v>758.14</v>
      </c>
      <c r="GO147" s="212"/>
      <c r="GQ147" s="223"/>
      <c r="GR147" s="223"/>
      <c r="GS147" s="223"/>
      <c r="GT147" s="223"/>
      <c r="GU147" s="223"/>
      <c r="GV147" s="223"/>
      <c r="GW147" s="173" t="s">
        <v>376</v>
      </c>
      <c r="GX147" s="223"/>
      <c r="GZ147" s="257"/>
      <c r="HB147" s="257"/>
    </row>
    <row r="148" spans="1:210" s="171" customFormat="1" ht="15" x14ac:dyDescent="0.25">
      <c r="A148" s="236"/>
      <c r="B148" s="237"/>
      <c r="C148" s="874" t="s">
        <v>377</v>
      </c>
      <c r="D148" s="874"/>
      <c r="E148" s="874"/>
      <c r="F148" s="874"/>
      <c r="G148" s="874"/>
      <c r="H148" s="216"/>
      <c r="I148" s="217"/>
      <c r="J148" s="217"/>
      <c r="K148" s="217"/>
      <c r="L148" s="220"/>
      <c r="M148" s="217"/>
      <c r="N148" s="226">
        <v>9145.1</v>
      </c>
      <c r="O148" s="217"/>
      <c r="P148" s="227">
        <v>3749.49</v>
      </c>
      <c r="GO148" s="212"/>
      <c r="GQ148" s="223"/>
      <c r="GR148" s="223"/>
      <c r="GS148" s="223"/>
      <c r="GT148" s="223"/>
      <c r="GU148" s="223"/>
      <c r="GV148" s="223"/>
      <c r="GW148" s="173"/>
      <c r="GX148" s="223" t="s">
        <v>377</v>
      </c>
      <c r="GZ148" s="257"/>
      <c r="HB148" s="257"/>
    </row>
    <row r="149" spans="1:210" s="171" customFormat="1" ht="15" x14ac:dyDescent="0.25">
      <c r="A149" s="214" t="s">
        <v>78</v>
      </c>
      <c r="B149" s="215" t="s">
        <v>367</v>
      </c>
      <c r="C149" s="873" t="s">
        <v>368</v>
      </c>
      <c r="D149" s="873"/>
      <c r="E149" s="873"/>
      <c r="F149" s="873"/>
      <c r="G149" s="873"/>
      <c r="H149" s="216" t="s">
        <v>369</v>
      </c>
      <c r="I149" s="217">
        <v>0.41</v>
      </c>
      <c r="J149" s="218">
        <v>1</v>
      </c>
      <c r="K149" s="265">
        <v>0.41</v>
      </c>
      <c r="L149" s="220"/>
      <c r="M149" s="217"/>
      <c r="N149" s="221"/>
      <c r="O149" s="217"/>
      <c r="P149" s="222"/>
      <c r="GO149" s="212"/>
      <c r="GQ149" s="223" t="s">
        <v>368</v>
      </c>
      <c r="GR149" s="223" t="s">
        <v>4</v>
      </c>
      <c r="GS149" s="223" t="s">
        <v>4</v>
      </c>
      <c r="GT149" s="223" t="s">
        <v>4</v>
      </c>
      <c r="GU149" s="223" t="s">
        <v>4</v>
      </c>
      <c r="GV149" s="223"/>
      <c r="GW149" s="173"/>
      <c r="GX149" s="223"/>
      <c r="GZ149" s="257"/>
      <c r="HB149" s="257"/>
    </row>
    <row r="150" spans="1:210" s="171" customFormat="1" ht="15" x14ac:dyDescent="0.25">
      <c r="A150" s="224"/>
      <c r="B150" s="225"/>
      <c r="C150" s="874" t="s">
        <v>370</v>
      </c>
      <c r="D150" s="874"/>
      <c r="E150" s="874"/>
      <c r="F150" s="874"/>
      <c r="G150" s="874"/>
      <c r="H150" s="216"/>
      <c r="I150" s="217"/>
      <c r="J150" s="217"/>
      <c r="K150" s="217"/>
      <c r="L150" s="220"/>
      <c r="M150" s="217"/>
      <c r="N150" s="226"/>
      <c r="O150" s="217"/>
      <c r="P150" s="227">
        <v>1664.61</v>
      </c>
      <c r="Q150" s="228"/>
      <c r="R150" s="228"/>
      <c r="GO150" s="212"/>
      <c r="GQ150" s="223"/>
      <c r="GR150" s="223"/>
      <c r="GS150" s="223"/>
      <c r="GT150" s="223"/>
      <c r="GU150" s="223"/>
      <c r="GV150" s="223" t="s">
        <v>370</v>
      </c>
      <c r="GW150" s="173"/>
      <c r="GX150" s="223"/>
      <c r="GZ150" s="257"/>
      <c r="HB150" s="257"/>
    </row>
    <row r="151" spans="1:210" s="171" customFormat="1" ht="15" x14ac:dyDescent="0.25">
      <c r="A151" s="229"/>
      <c r="B151" s="230"/>
      <c r="C151" s="880" t="s">
        <v>371</v>
      </c>
      <c r="D151" s="880"/>
      <c r="E151" s="880"/>
      <c r="F151" s="880"/>
      <c r="G151" s="880"/>
      <c r="H151" s="231"/>
      <c r="I151" s="232"/>
      <c r="J151" s="232"/>
      <c r="K151" s="232"/>
      <c r="L151" s="233"/>
      <c r="M151" s="232"/>
      <c r="N151" s="233"/>
      <c r="O151" s="232"/>
      <c r="P151" s="245">
        <v>1457.96</v>
      </c>
      <c r="GO151" s="212"/>
      <c r="GQ151" s="223"/>
      <c r="GR151" s="223"/>
      <c r="GS151" s="223"/>
      <c r="GT151" s="223"/>
      <c r="GU151" s="223"/>
      <c r="GV151" s="223"/>
      <c r="GW151" s="173" t="s">
        <v>371</v>
      </c>
      <c r="GX151" s="223"/>
      <c r="GZ151" s="257"/>
      <c r="HB151" s="257"/>
    </row>
    <row r="152" spans="1:210" s="171" customFormat="1" ht="33.75" x14ac:dyDescent="0.25">
      <c r="A152" s="229"/>
      <c r="B152" s="230" t="s">
        <v>372</v>
      </c>
      <c r="C152" s="880" t="s">
        <v>373</v>
      </c>
      <c r="D152" s="880"/>
      <c r="E152" s="880"/>
      <c r="F152" s="880"/>
      <c r="G152" s="880"/>
      <c r="H152" s="231" t="s">
        <v>374</v>
      </c>
      <c r="I152" s="235">
        <v>91</v>
      </c>
      <c r="J152" s="232"/>
      <c r="K152" s="235">
        <v>91</v>
      </c>
      <c r="L152" s="233"/>
      <c r="M152" s="232"/>
      <c r="N152" s="233"/>
      <c r="O152" s="232"/>
      <c r="P152" s="245">
        <v>1326.74</v>
      </c>
      <c r="GO152" s="212"/>
      <c r="GQ152" s="223"/>
      <c r="GR152" s="223"/>
      <c r="GS152" s="223"/>
      <c r="GT152" s="223"/>
      <c r="GU152" s="223"/>
      <c r="GV152" s="223"/>
      <c r="GW152" s="173" t="s">
        <v>373</v>
      </c>
      <c r="GX152" s="223"/>
      <c r="GZ152" s="257"/>
      <c r="HB152" s="257"/>
    </row>
    <row r="153" spans="1:210" s="171" customFormat="1" ht="33.75" x14ac:dyDescent="0.25">
      <c r="A153" s="229"/>
      <c r="B153" s="230" t="s">
        <v>375</v>
      </c>
      <c r="C153" s="880" t="s">
        <v>376</v>
      </c>
      <c r="D153" s="880"/>
      <c r="E153" s="880"/>
      <c r="F153" s="880"/>
      <c r="G153" s="880"/>
      <c r="H153" s="231" t="s">
        <v>374</v>
      </c>
      <c r="I153" s="235">
        <v>52</v>
      </c>
      <c r="J153" s="232"/>
      <c r="K153" s="235">
        <v>52</v>
      </c>
      <c r="L153" s="233"/>
      <c r="M153" s="232"/>
      <c r="N153" s="233"/>
      <c r="O153" s="232"/>
      <c r="P153" s="234">
        <v>758.14</v>
      </c>
      <c r="GO153" s="212"/>
      <c r="GQ153" s="223"/>
      <c r="GR153" s="223"/>
      <c r="GS153" s="223"/>
      <c r="GT153" s="223"/>
      <c r="GU153" s="223"/>
      <c r="GV153" s="223"/>
      <c r="GW153" s="173" t="s">
        <v>376</v>
      </c>
      <c r="GX153" s="223"/>
      <c r="GZ153" s="257"/>
      <c r="HB153" s="257"/>
    </row>
    <row r="154" spans="1:210" s="171" customFormat="1" ht="15" x14ac:dyDescent="0.25">
      <c r="A154" s="236"/>
      <c r="B154" s="237"/>
      <c r="C154" s="874" t="s">
        <v>377</v>
      </c>
      <c r="D154" s="874"/>
      <c r="E154" s="874"/>
      <c r="F154" s="874"/>
      <c r="G154" s="874"/>
      <c r="H154" s="216"/>
      <c r="I154" s="217"/>
      <c r="J154" s="217"/>
      <c r="K154" s="217"/>
      <c r="L154" s="220"/>
      <c r="M154" s="217"/>
      <c r="N154" s="226">
        <v>9145.1</v>
      </c>
      <c r="O154" s="217"/>
      <c r="P154" s="227">
        <v>3749.49</v>
      </c>
      <c r="GO154" s="212"/>
      <c r="GQ154" s="223"/>
      <c r="GR154" s="223"/>
      <c r="GS154" s="223"/>
      <c r="GT154" s="223"/>
      <c r="GU154" s="223"/>
      <c r="GV154" s="223"/>
      <c r="GW154" s="173"/>
      <c r="GX154" s="223" t="s">
        <v>377</v>
      </c>
      <c r="GZ154" s="257"/>
      <c r="HB154" s="257"/>
    </row>
    <row r="155" spans="1:210" s="171" customFormat="1" ht="22.5" x14ac:dyDescent="0.25">
      <c r="A155" s="214" t="s">
        <v>81</v>
      </c>
      <c r="B155" s="215" t="s">
        <v>378</v>
      </c>
      <c r="C155" s="873" t="s">
        <v>379</v>
      </c>
      <c r="D155" s="873"/>
      <c r="E155" s="873"/>
      <c r="F155" s="873"/>
      <c r="G155" s="873"/>
      <c r="H155" s="216" t="s">
        <v>380</v>
      </c>
      <c r="I155" s="217">
        <v>2</v>
      </c>
      <c r="J155" s="218">
        <v>1</v>
      </c>
      <c r="K155" s="218">
        <v>2</v>
      </c>
      <c r="L155" s="220"/>
      <c r="M155" s="217"/>
      <c r="N155" s="239">
        <v>859.96</v>
      </c>
      <c r="O155" s="217"/>
      <c r="P155" s="227">
        <v>1719.92</v>
      </c>
      <c r="GO155" s="212"/>
      <c r="GQ155" s="223" t="s">
        <v>379</v>
      </c>
      <c r="GR155" s="223" t="s">
        <v>4</v>
      </c>
      <c r="GS155" s="223" t="s">
        <v>4</v>
      </c>
      <c r="GT155" s="223" t="s">
        <v>4</v>
      </c>
      <c r="GU155" s="223" t="s">
        <v>4</v>
      </c>
      <c r="GV155" s="223"/>
      <c r="GW155" s="173"/>
      <c r="GX155" s="223"/>
      <c r="GZ155" s="257"/>
      <c r="HB155" s="257"/>
    </row>
    <row r="156" spans="1:210" s="171" customFormat="1" ht="15" x14ac:dyDescent="0.25">
      <c r="A156" s="236"/>
      <c r="B156" s="237"/>
      <c r="C156" s="874" t="s">
        <v>377</v>
      </c>
      <c r="D156" s="874"/>
      <c r="E156" s="874"/>
      <c r="F156" s="874"/>
      <c r="G156" s="874"/>
      <c r="H156" s="216"/>
      <c r="I156" s="217"/>
      <c r="J156" s="217"/>
      <c r="K156" s="217"/>
      <c r="L156" s="220"/>
      <c r="M156" s="217"/>
      <c r="N156" s="220"/>
      <c r="O156" s="217"/>
      <c r="P156" s="227">
        <v>1719.92</v>
      </c>
      <c r="GO156" s="212"/>
      <c r="GQ156" s="223"/>
      <c r="GR156" s="223"/>
      <c r="GS156" s="223"/>
      <c r="GT156" s="223"/>
      <c r="GU156" s="223"/>
      <c r="GV156" s="223"/>
      <c r="GW156" s="173"/>
      <c r="GX156" s="223" t="s">
        <v>377</v>
      </c>
      <c r="GZ156" s="257"/>
      <c r="HB156" s="257"/>
    </row>
    <row r="157" spans="1:210" s="171" customFormat="1" ht="15" x14ac:dyDescent="0.25">
      <c r="A157" s="875" t="s">
        <v>381</v>
      </c>
      <c r="B157" s="876"/>
      <c r="C157" s="876"/>
      <c r="D157" s="876"/>
      <c r="E157" s="876"/>
      <c r="F157" s="876"/>
      <c r="G157" s="876"/>
      <c r="H157" s="876"/>
      <c r="I157" s="876"/>
      <c r="J157" s="876"/>
      <c r="K157" s="876"/>
      <c r="L157" s="876"/>
      <c r="M157" s="876"/>
      <c r="N157" s="876"/>
      <c r="O157" s="876"/>
      <c r="P157" s="877"/>
      <c r="GO157" s="212"/>
      <c r="GP157" s="213" t="s">
        <v>381</v>
      </c>
      <c r="GQ157" s="223"/>
      <c r="GR157" s="223"/>
      <c r="GS157" s="223"/>
      <c r="GT157" s="223"/>
      <c r="GU157" s="223"/>
      <c r="GV157" s="223"/>
      <c r="GW157" s="173"/>
      <c r="GX157" s="223"/>
      <c r="GZ157" s="257"/>
      <c r="HB157" s="257"/>
    </row>
    <row r="158" spans="1:210" s="171" customFormat="1" ht="67.5" x14ac:dyDescent="0.25">
      <c r="A158" s="214" t="s">
        <v>87</v>
      </c>
      <c r="B158" s="215" t="s">
        <v>382</v>
      </c>
      <c r="C158" s="873" t="s">
        <v>383</v>
      </c>
      <c r="D158" s="873"/>
      <c r="E158" s="873"/>
      <c r="F158" s="873"/>
      <c r="G158" s="873"/>
      <c r="H158" s="216" t="s">
        <v>380</v>
      </c>
      <c r="I158" s="217">
        <v>2</v>
      </c>
      <c r="J158" s="218">
        <v>1</v>
      </c>
      <c r="K158" s="218">
        <v>2</v>
      </c>
      <c r="L158" s="220"/>
      <c r="M158" s="217"/>
      <c r="N158" s="240">
        <v>1186.99</v>
      </c>
      <c r="O158" s="217"/>
      <c r="P158" s="227">
        <v>2373.98</v>
      </c>
      <c r="GO158" s="212"/>
      <c r="GQ158" s="223" t="s">
        <v>383</v>
      </c>
      <c r="GR158" s="223" t="s">
        <v>4</v>
      </c>
      <c r="GS158" s="223" t="s">
        <v>4</v>
      </c>
      <c r="GT158" s="223" t="s">
        <v>4</v>
      </c>
      <c r="GU158" s="223" t="s">
        <v>4</v>
      </c>
      <c r="GV158" s="223"/>
      <c r="GW158" s="173"/>
      <c r="GX158" s="223"/>
      <c r="GZ158" s="257"/>
      <c r="HB158" s="257"/>
    </row>
    <row r="159" spans="1:210" s="171" customFormat="1" ht="15" x14ac:dyDescent="0.25">
      <c r="A159" s="236"/>
      <c r="B159" s="237"/>
      <c r="C159" s="874" t="s">
        <v>377</v>
      </c>
      <c r="D159" s="874"/>
      <c r="E159" s="874"/>
      <c r="F159" s="874"/>
      <c r="G159" s="874"/>
      <c r="H159" s="216"/>
      <c r="I159" s="217"/>
      <c r="J159" s="217"/>
      <c r="K159" s="217"/>
      <c r="L159" s="220"/>
      <c r="M159" s="217"/>
      <c r="N159" s="220"/>
      <c r="O159" s="217"/>
      <c r="P159" s="227">
        <v>2373.98</v>
      </c>
      <c r="GO159" s="212"/>
      <c r="GQ159" s="223"/>
      <c r="GR159" s="223"/>
      <c r="GS159" s="223"/>
      <c r="GT159" s="223"/>
      <c r="GU159" s="223"/>
      <c r="GV159" s="223"/>
      <c r="GW159" s="173"/>
      <c r="GX159" s="223" t="s">
        <v>377</v>
      </c>
      <c r="GZ159" s="257"/>
      <c r="HB159" s="257"/>
    </row>
    <row r="160" spans="1:210" s="171" customFormat="1" ht="22.5" x14ac:dyDescent="0.25">
      <c r="A160" s="214" t="s">
        <v>92</v>
      </c>
      <c r="B160" s="215" t="s">
        <v>384</v>
      </c>
      <c r="C160" s="873" t="s">
        <v>385</v>
      </c>
      <c r="D160" s="873"/>
      <c r="E160" s="873"/>
      <c r="F160" s="873"/>
      <c r="G160" s="873"/>
      <c r="H160" s="216" t="s">
        <v>386</v>
      </c>
      <c r="I160" s="217">
        <v>59.039000000000001</v>
      </c>
      <c r="J160" s="218">
        <v>1</v>
      </c>
      <c r="K160" s="241">
        <v>59.039000000000001</v>
      </c>
      <c r="L160" s="220"/>
      <c r="M160" s="217"/>
      <c r="N160" s="221"/>
      <c r="O160" s="217"/>
      <c r="P160" s="222"/>
      <c r="GO160" s="212"/>
      <c r="GQ160" s="223" t="s">
        <v>385</v>
      </c>
      <c r="GR160" s="223" t="s">
        <v>4</v>
      </c>
      <c r="GS160" s="223" t="s">
        <v>4</v>
      </c>
      <c r="GT160" s="223" t="s">
        <v>4</v>
      </c>
      <c r="GU160" s="223" t="s">
        <v>4</v>
      </c>
      <c r="GV160" s="223"/>
      <c r="GW160" s="173"/>
      <c r="GX160" s="223"/>
      <c r="GZ160" s="257"/>
      <c r="HB160" s="257"/>
    </row>
    <row r="161" spans="1:210" s="171" customFormat="1" ht="15" x14ac:dyDescent="0.25">
      <c r="A161" s="242"/>
      <c r="B161" s="243"/>
      <c r="C161" s="878" t="s">
        <v>432</v>
      </c>
      <c r="D161" s="878"/>
      <c r="E161" s="878"/>
      <c r="F161" s="878"/>
      <c r="G161" s="878"/>
      <c r="H161" s="878"/>
      <c r="I161" s="878"/>
      <c r="J161" s="878"/>
      <c r="K161" s="878"/>
      <c r="L161" s="878"/>
      <c r="M161" s="878"/>
      <c r="N161" s="878"/>
      <c r="O161" s="878"/>
      <c r="P161" s="879"/>
      <c r="GO161" s="212"/>
      <c r="GQ161" s="223"/>
      <c r="GR161" s="223"/>
      <c r="GS161" s="223"/>
      <c r="GT161" s="223"/>
      <c r="GU161" s="223"/>
      <c r="GV161" s="223"/>
      <c r="GW161" s="173"/>
      <c r="GX161" s="223"/>
      <c r="GY161" s="244" t="s">
        <v>432</v>
      </c>
      <c r="GZ161" s="257"/>
      <c r="HB161" s="257"/>
    </row>
    <row r="162" spans="1:210" s="171" customFormat="1" ht="15" x14ac:dyDescent="0.25">
      <c r="A162" s="224"/>
      <c r="B162" s="225"/>
      <c r="C162" s="874" t="s">
        <v>370</v>
      </c>
      <c r="D162" s="874"/>
      <c r="E162" s="874"/>
      <c r="F162" s="874"/>
      <c r="G162" s="874"/>
      <c r="H162" s="216"/>
      <c r="I162" s="217"/>
      <c r="J162" s="217"/>
      <c r="K162" s="217"/>
      <c r="L162" s="220"/>
      <c r="M162" s="217"/>
      <c r="N162" s="226"/>
      <c r="O162" s="217"/>
      <c r="P162" s="227">
        <v>659821.06999999995</v>
      </c>
      <c r="Q162" s="228"/>
      <c r="R162" s="228"/>
      <c r="GO162" s="212"/>
      <c r="GQ162" s="223"/>
      <c r="GR162" s="223"/>
      <c r="GS162" s="223"/>
      <c r="GT162" s="223"/>
      <c r="GU162" s="223"/>
      <c r="GV162" s="223" t="s">
        <v>370</v>
      </c>
      <c r="GW162" s="173"/>
      <c r="GX162" s="223"/>
      <c r="GZ162" s="257"/>
      <c r="HB162" s="257"/>
    </row>
    <row r="163" spans="1:210" s="171" customFormat="1" ht="15" x14ac:dyDescent="0.25">
      <c r="A163" s="229"/>
      <c r="B163" s="230"/>
      <c r="C163" s="880" t="s">
        <v>371</v>
      </c>
      <c r="D163" s="880"/>
      <c r="E163" s="880"/>
      <c r="F163" s="880"/>
      <c r="G163" s="880"/>
      <c r="H163" s="231"/>
      <c r="I163" s="232"/>
      <c r="J163" s="232"/>
      <c r="K163" s="232"/>
      <c r="L163" s="233"/>
      <c r="M163" s="232"/>
      <c r="N163" s="233"/>
      <c r="O163" s="232"/>
      <c r="P163" s="245">
        <v>457169.27</v>
      </c>
      <c r="GO163" s="212"/>
      <c r="GQ163" s="223"/>
      <c r="GR163" s="223"/>
      <c r="GS163" s="223"/>
      <c r="GT163" s="223"/>
      <c r="GU163" s="223"/>
      <c r="GV163" s="223"/>
      <c r="GW163" s="173" t="s">
        <v>371</v>
      </c>
      <c r="GX163" s="223"/>
      <c r="GZ163" s="257"/>
      <c r="HB163" s="257"/>
    </row>
    <row r="164" spans="1:210" s="171" customFormat="1" ht="15" x14ac:dyDescent="0.25">
      <c r="A164" s="229"/>
      <c r="B164" s="230" t="s">
        <v>388</v>
      </c>
      <c r="C164" s="880" t="s">
        <v>389</v>
      </c>
      <c r="D164" s="880"/>
      <c r="E164" s="880"/>
      <c r="F164" s="880"/>
      <c r="G164" s="880"/>
      <c r="H164" s="231" t="s">
        <v>374</v>
      </c>
      <c r="I164" s="235">
        <v>93</v>
      </c>
      <c r="J164" s="232"/>
      <c r="K164" s="235">
        <v>93</v>
      </c>
      <c r="L164" s="233"/>
      <c r="M164" s="232"/>
      <c r="N164" s="233"/>
      <c r="O164" s="232"/>
      <c r="P164" s="245">
        <v>425167.42</v>
      </c>
      <c r="GO164" s="212"/>
      <c r="GQ164" s="223"/>
      <c r="GR164" s="223"/>
      <c r="GS164" s="223"/>
      <c r="GT164" s="223"/>
      <c r="GU164" s="223"/>
      <c r="GV164" s="223"/>
      <c r="GW164" s="173" t="s">
        <v>389</v>
      </c>
      <c r="GX164" s="223"/>
      <c r="GZ164" s="257"/>
      <c r="HB164" s="257"/>
    </row>
    <row r="165" spans="1:210" s="171" customFormat="1" ht="15" x14ac:dyDescent="0.25">
      <c r="A165" s="229"/>
      <c r="B165" s="230" t="s">
        <v>390</v>
      </c>
      <c r="C165" s="880" t="s">
        <v>391</v>
      </c>
      <c r="D165" s="880"/>
      <c r="E165" s="880"/>
      <c r="F165" s="880"/>
      <c r="G165" s="880"/>
      <c r="H165" s="231" t="s">
        <v>374</v>
      </c>
      <c r="I165" s="235">
        <v>62</v>
      </c>
      <c r="J165" s="232"/>
      <c r="K165" s="235">
        <v>62</v>
      </c>
      <c r="L165" s="233"/>
      <c r="M165" s="232"/>
      <c r="N165" s="233"/>
      <c r="O165" s="232"/>
      <c r="P165" s="245">
        <v>283444.95</v>
      </c>
      <c r="GO165" s="212"/>
      <c r="GQ165" s="223"/>
      <c r="GR165" s="223"/>
      <c r="GS165" s="223"/>
      <c r="GT165" s="223"/>
      <c r="GU165" s="223"/>
      <c r="GV165" s="223"/>
      <c r="GW165" s="173" t="s">
        <v>391</v>
      </c>
      <c r="GX165" s="223"/>
      <c r="GZ165" s="257"/>
      <c r="HB165" s="257"/>
    </row>
    <row r="166" spans="1:210" s="171" customFormat="1" ht="15" x14ac:dyDescent="0.25">
      <c r="A166" s="236"/>
      <c r="B166" s="237"/>
      <c r="C166" s="874" t="s">
        <v>377</v>
      </c>
      <c r="D166" s="874"/>
      <c r="E166" s="874"/>
      <c r="F166" s="874"/>
      <c r="G166" s="874"/>
      <c r="H166" s="216"/>
      <c r="I166" s="217"/>
      <c r="J166" s="217"/>
      <c r="K166" s="217"/>
      <c r="L166" s="220"/>
      <c r="M166" s="217"/>
      <c r="N166" s="226">
        <v>23178.47</v>
      </c>
      <c r="O166" s="217"/>
      <c r="P166" s="227">
        <v>1368433.44</v>
      </c>
      <c r="GO166" s="212"/>
      <c r="GQ166" s="223"/>
      <c r="GR166" s="223"/>
      <c r="GS166" s="223"/>
      <c r="GT166" s="223"/>
      <c r="GU166" s="223"/>
      <c r="GV166" s="223"/>
      <c r="GW166" s="173"/>
      <c r="GX166" s="223" t="s">
        <v>377</v>
      </c>
      <c r="GZ166" s="257"/>
      <c r="HB166" s="257"/>
    </row>
    <row r="167" spans="1:210" s="171" customFormat="1" ht="56.25" x14ac:dyDescent="0.25">
      <c r="A167" s="214" t="s">
        <v>95</v>
      </c>
      <c r="B167" s="215" t="s">
        <v>392</v>
      </c>
      <c r="C167" s="873" t="s">
        <v>393</v>
      </c>
      <c r="D167" s="873"/>
      <c r="E167" s="873"/>
      <c r="F167" s="873"/>
      <c r="G167" s="873"/>
      <c r="H167" s="216" t="s">
        <v>380</v>
      </c>
      <c r="I167" s="217">
        <v>59.039000000000001</v>
      </c>
      <c r="J167" s="218">
        <v>1</v>
      </c>
      <c r="K167" s="241">
        <v>59.039000000000001</v>
      </c>
      <c r="L167" s="220"/>
      <c r="M167" s="217"/>
      <c r="N167" s="239">
        <v>272.58999999999997</v>
      </c>
      <c r="O167" s="217"/>
      <c r="P167" s="227">
        <v>16093.44</v>
      </c>
      <c r="GO167" s="212"/>
      <c r="GQ167" s="223" t="s">
        <v>393</v>
      </c>
      <c r="GR167" s="223" t="s">
        <v>4</v>
      </c>
      <c r="GS167" s="223" t="s">
        <v>4</v>
      </c>
      <c r="GT167" s="223" t="s">
        <v>4</v>
      </c>
      <c r="GU167" s="223" t="s">
        <v>4</v>
      </c>
      <c r="GV167" s="223"/>
      <c r="GW167" s="173"/>
      <c r="GX167" s="223"/>
      <c r="GZ167" s="257"/>
      <c r="HB167" s="257"/>
    </row>
    <row r="168" spans="1:210" s="171" customFormat="1" ht="15" x14ac:dyDescent="0.25">
      <c r="A168" s="236"/>
      <c r="B168" s="237"/>
      <c r="C168" s="874" t="s">
        <v>377</v>
      </c>
      <c r="D168" s="874"/>
      <c r="E168" s="874"/>
      <c r="F168" s="874"/>
      <c r="G168" s="874"/>
      <c r="H168" s="216"/>
      <c r="I168" s="217"/>
      <c r="J168" s="217"/>
      <c r="K168" s="217"/>
      <c r="L168" s="220"/>
      <c r="M168" s="217"/>
      <c r="N168" s="220"/>
      <c r="O168" s="217"/>
      <c r="P168" s="227">
        <v>16093.44</v>
      </c>
      <c r="GO168" s="212"/>
      <c r="GQ168" s="223"/>
      <c r="GR168" s="223"/>
      <c r="GS168" s="223"/>
      <c r="GT168" s="223"/>
      <c r="GU168" s="223"/>
      <c r="GV168" s="223"/>
      <c r="GW168" s="173"/>
      <c r="GX168" s="223" t="s">
        <v>377</v>
      </c>
      <c r="GZ168" s="257"/>
      <c r="HB168" s="257"/>
    </row>
    <row r="169" spans="1:210" s="171" customFormat="1" ht="15" x14ac:dyDescent="0.25">
      <c r="A169" s="875" t="s">
        <v>394</v>
      </c>
      <c r="B169" s="876"/>
      <c r="C169" s="876"/>
      <c r="D169" s="876"/>
      <c r="E169" s="876"/>
      <c r="F169" s="876"/>
      <c r="G169" s="876"/>
      <c r="H169" s="876"/>
      <c r="I169" s="876"/>
      <c r="J169" s="876"/>
      <c r="K169" s="876"/>
      <c r="L169" s="876"/>
      <c r="M169" s="876"/>
      <c r="N169" s="876"/>
      <c r="O169" s="876"/>
      <c r="P169" s="877"/>
      <c r="GO169" s="212"/>
      <c r="GP169" s="213" t="s">
        <v>394</v>
      </c>
      <c r="GQ169" s="223"/>
      <c r="GR169" s="223"/>
      <c r="GS169" s="223"/>
      <c r="GT169" s="223"/>
      <c r="GU169" s="223"/>
      <c r="GV169" s="223"/>
      <c r="GW169" s="173"/>
      <c r="GX169" s="223"/>
      <c r="GZ169" s="257"/>
      <c r="HB169" s="257"/>
    </row>
    <row r="170" spans="1:210" s="171" customFormat="1" ht="67.5" x14ac:dyDescent="0.25">
      <c r="A170" s="214" t="s">
        <v>97</v>
      </c>
      <c r="B170" s="215" t="s">
        <v>395</v>
      </c>
      <c r="C170" s="873" t="s">
        <v>396</v>
      </c>
      <c r="D170" s="873"/>
      <c r="E170" s="873"/>
      <c r="F170" s="873"/>
      <c r="G170" s="873"/>
      <c r="H170" s="216" t="s">
        <v>380</v>
      </c>
      <c r="I170" s="217">
        <v>59.039000000000001</v>
      </c>
      <c r="J170" s="218">
        <v>1</v>
      </c>
      <c r="K170" s="241">
        <v>59.039000000000001</v>
      </c>
      <c r="L170" s="220"/>
      <c r="M170" s="217"/>
      <c r="N170" s="239">
        <v>717.57</v>
      </c>
      <c r="O170" s="217"/>
      <c r="P170" s="227">
        <v>42364.62</v>
      </c>
      <c r="GO170" s="212"/>
      <c r="GQ170" s="223" t="s">
        <v>396</v>
      </c>
      <c r="GR170" s="223" t="s">
        <v>4</v>
      </c>
      <c r="GS170" s="223" t="s">
        <v>4</v>
      </c>
      <c r="GT170" s="223" t="s">
        <v>4</v>
      </c>
      <c r="GU170" s="223" t="s">
        <v>4</v>
      </c>
      <c r="GV170" s="223"/>
      <c r="GW170" s="173"/>
      <c r="GX170" s="223"/>
      <c r="GZ170" s="257"/>
      <c r="HB170" s="257"/>
    </row>
    <row r="171" spans="1:210" s="171" customFormat="1" ht="15" x14ac:dyDescent="0.25">
      <c r="A171" s="236"/>
      <c r="B171" s="237"/>
      <c r="C171" s="874" t="s">
        <v>377</v>
      </c>
      <c r="D171" s="874"/>
      <c r="E171" s="874"/>
      <c r="F171" s="874"/>
      <c r="G171" s="874"/>
      <c r="H171" s="216"/>
      <c r="I171" s="217"/>
      <c r="J171" s="217"/>
      <c r="K171" s="217"/>
      <c r="L171" s="220"/>
      <c r="M171" s="217"/>
      <c r="N171" s="220"/>
      <c r="O171" s="217"/>
      <c r="P171" s="227">
        <v>42364.62</v>
      </c>
      <c r="GO171" s="212"/>
      <c r="GQ171" s="223"/>
      <c r="GR171" s="223"/>
      <c r="GS171" s="223"/>
      <c r="GT171" s="223"/>
      <c r="GU171" s="223"/>
      <c r="GV171" s="223"/>
      <c r="GW171" s="173"/>
      <c r="GX171" s="223" t="s">
        <v>377</v>
      </c>
      <c r="GZ171" s="257"/>
      <c r="HB171" s="257"/>
    </row>
    <row r="172" spans="1:210" s="171" customFormat="1" ht="56.25" x14ac:dyDescent="0.25">
      <c r="A172" s="214" t="s">
        <v>99</v>
      </c>
      <c r="B172" s="215" t="s">
        <v>397</v>
      </c>
      <c r="C172" s="873" t="s">
        <v>398</v>
      </c>
      <c r="D172" s="873"/>
      <c r="E172" s="873"/>
      <c r="F172" s="873"/>
      <c r="G172" s="873"/>
      <c r="H172" s="216" t="s">
        <v>380</v>
      </c>
      <c r="I172" s="217">
        <v>59.039000000000001</v>
      </c>
      <c r="J172" s="218">
        <v>1</v>
      </c>
      <c r="K172" s="241">
        <v>59.039000000000001</v>
      </c>
      <c r="L172" s="220"/>
      <c r="M172" s="217"/>
      <c r="N172" s="239">
        <v>272.58999999999997</v>
      </c>
      <c r="O172" s="217"/>
      <c r="P172" s="227">
        <v>16093.44</v>
      </c>
      <c r="GO172" s="212"/>
      <c r="GQ172" s="223" t="s">
        <v>398</v>
      </c>
      <c r="GR172" s="223" t="s">
        <v>4</v>
      </c>
      <c r="GS172" s="223" t="s">
        <v>4</v>
      </c>
      <c r="GT172" s="223" t="s">
        <v>4</v>
      </c>
      <c r="GU172" s="223" t="s">
        <v>4</v>
      </c>
      <c r="GV172" s="223"/>
      <c r="GW172" s="173"/>
      <c r="GX172" s="223"/>
      <c r="GZ172" s="257"/>
      <c r="HB172" s="257"/>
    </row>
    <row r="173" spans="1:210" s="171" customFormat="1" ht="15" x14ac:dyDescent="0.25">
      <c r="A173" s="236"/>
      <c r="B173" s="237"/>
      <c r="C173" s="874" t="s">
        <v>377</v>
      </c>
      <c r="D173" s="874"/>
      <c r="E173" s="874"/>
      <c r="F173" s="874"/>
      <c r="G173" s="874"/>
      <c r="H173" s="216"/>
      <c r="I173" s="217"/>
      <c r="J173" s="217"/>
      <c r="K173" s="217"/>
      <c r="L173" s="220"/>
      <c r="M173" s="217"/>
      <c r="N173" s="220"/>
      <c r="O173" s="217"/>
      <c r="P173" s="227">
        <v>16093.44</v>
      </c>
      <c r="GO173" s="212"/>
      <c r="GQ173" s="223"/>
      <c r="GR173" s="223"/>
      <c r="GS173" s="223"/>
      <c r="GT173" s="223"/>
      <c r="GU173" s="223"/>
      <c r="GV173" s="223"/>
      <c r="GW173" s="173"/>
      <c r="GX173" s="223" t="s">
        <v>377</v>
      </c>
      <c r="GZ173" s="257"/>
      <c r="HB173" s="257"/>
    </row>
    <row r="174" spans="1:210" s="171" customFormat="1" ht="1.5" customHeight="1" x14ac:dyDescent="0.25">
      <c r="A174" s="246"/>
      <c r="B174" s="247"/>
      <c r="C174" s="247"/>
      <c r="D174" s="247"/>
      <c r="E174" s="247"/>
      <c r="F174" s="248"/>
      <c r="G174" s="248"/>
      <c r="H174" s="248"/>
      <c r="I174" s="248"/>
      <c r="J174" s="249"/>
      <c r="K174" s="248"/>
      <c r="L174" s="249"/>
      <c r="M174" s="250"/>
      <c r="N174" s="249"/>
      <c r="O174" s="251"/>
      <c r="P174" s="252"/>
      <c r="Q174" s="253"/>
      <c r="R174" s="254"/>
      <c r="GO174" s="212"/>
      <c r="GQ174" s="223"/>
      <c r="GR174" s="223"/>
      <c r="GS174" s="223"/>
      <c r="GT174" s="223"/>
      <c r="GU174" s="223"/>
      <c r="GV174" s="223"/>
      <c r="GW174" s="173"/>
      <c r="GX174" s="223"/>
      <c r="GZ174" s="257"/>
      <c r="HB174" s="257"/>
    </row>
    <row r="175" spans="1:210" s="171" customFormat="1" ht="15" x14ac:dyDescent="0.25">
      <c r="A175" s="224"/>
      <c r="B175" s="255"/>
      <c r="C175" s="872" t="s">
        <v>433</v>
      </c>
      <c r="D175" s="872"/>
      <c r="E175" s="872"/>
      <c r="F175" s="872"/>
      <c r="G175" s="872"/>
      <c r="H175" s="872"/>
      <c r="I175" s="872"/>
      <c r="J175" s="872"/>
      <c r="K175" s="872"/>
      <c r="L175" s="872"/>
      <c r="M175" s="872"/>
      <c r="N175" s="872"/>
      <c r="O175" s="872"/>
      <c r="P175" s="256"/>
      <c r="Q175" s="253"/>
      <c r="R175" s="254"/>
      <c r="GO175" s="212"/>
      <c r="GQ175" s="223"/>
      <c r="GR175" s="223"/>
      <c r="GS175" s="223"/>
      <c r="GT175" s="223"/>
      <c r="GU175" s="223"/>
      <c r="GV175" s="223"/>
      <c r="GW175" s="173"/>
      <c r="GX175" s="223"/>
      <c r="GZ175" s="257" t="s">
        <v>433</v>
      </c>
      <c r="HB175" s="257"/>
    </row>
    <row r="176" spans="1:210" s="171" customFormat="1" ht="15" x14ac:dyDescent="0.25">
      <c r="A176" s="224"/>
      <c r="B176" s="225"/>
      <c r="C176" s="871" t="s">
        <v>400</v>
      </c>
      <c r="D176" s="871"/>
      <c r="E176" s="871"/>
      <c r="F176" s="871"/>
      <c r="G176" s="871"/>
      <c r="H176" s="871"/>
      <c r="I176" s="871"/>
      <c r="J176" s="871"/>
      <c r="K176" s="871"/>
      <c r="L176" s="871"/>
      <c r="M176" s="871"/>
      <c r="N176" s="871"/>
      <c r="O176" s="871"/>
      <c r="P176" s="258">
        <v>741795.69</v>
      </c>
      <c r="Q176" s="253"/>
      <c r="R176" s="254"/>
      <c r="GO176" s="212"/>
      <c r="GQ176" s="223"/>
      <c r="GR176" s="223"/>
      <c r="GS176" s="223"/>
      <c r="GT176" s="223"/>
      <c r="GU176" s="223"/>
      <c r="GV176" s="223"/>
      <c r="GW176" s="173"/>
      <c r="GX176" s="223"/>
      <c r="GZ176" s="257"/>
      <c r="HA176" s="259" t="s">
        <v>400</v>
      </c>
      <c r="HB176" s="257"/>
    </row>
    <row r="177" spans="1:210" s="171" customFormat="1" ht="15" x14ac:dyDescent="0.25">
      <c r="A177" s="224"/>
      <c r="B177" s="225"/>
      <c r="C177" s="871" t="s">
        <v>401</v>
      </c>
      <c r="D177" s="871"/>
      <c r="E177" s="871"/>
      <c r="F177" s="871"/>
      <c r="G177" s="871"/>
      <c r="H177" s="871"/>
      <c r="I177" s="871"/>
      <c r="J177" s="871"/>
      <c r="K177" s="871"/>
      <c r="L177" s="871"/>
      <c r="M177" s="871"/>
      <c r="N177" s="871"/>
      <c r="O177" s="871"/>
      <c r="P177" s="260"/>
      <c r="Q177" s="253"/>
      <c r="R177" s="254"/>
      <c r="GO177" s="212"/>
      <c r="GQ177" s="223"/>
      <c r="GR177" s="223"/>
      <c r="GS177" s="223"/>
      <c r="GT177" s="223"/>
      <c r="GU177" s="223"/>
      <c r="GV177" s="223"/>
      <c r="GW177" s="173"/>
      <c r="GX177" s="223"/>
      <c r="GZ177" s="257"/>
      <c r="HA177" s="259" t="s">
        <v>401</v>
      </c>
      <c r="HB177" s="257"/>
    </row>
    <row r="178" spans="1:210" s="171" customFormat="1" ht="15" x14ac:dyDescent="0.25">
      <c r="A178" s="224"/>
      <c r="B178" s="225"/>
      <c r="C178" s="871" t="s">
        <v>402</v>
      </c>
      <c r="D178" s="871"/>
      <c r="E178" s="871"/>
      <c r="F178" s="871"/>
      <c r="G178" s="871"/>
      <c r="H178" s="871"/>
      <c r="I178" s="871"/>
      <c r="J178" s="871"/>
      <c r="K178" s="871"/>
      <c r="L178" s="871"/>
      <c r="M178" s="871"/>
      <c r="N178" s="871"/>
      <c r="O178" s="871"/>
      <c r="P178" s="258">
        <v>407471.35999999999</v>
      </c>
      <c r="Q178" s="253"/>
      <c r="R178" s="254"/>
      <c r="GO178" s="212"/>
      <c r="GQ178" s="223"/>
      <c r="GR178" s="223"/>
      <c r="GS178" s="223"/>
      <c r="GT178" s="223"/>
      <c r="GU178" s="223"/>
      <c r="GV178" s="223"/>
      <c r="GW178" s="173"/>
      <c r="GX178" s="223"/>
      <c r="GZ178" s="257"/>
      <c r="HA178" s="259" t="s">
        <v>402</v>
      </c>
      <c r="HB178" s="257"/>
    </row>
    <row r="179" spans="1:210" s="171" customFormat="1" ht="15" x14ac:dyDescent="0.25">
      <c r="A179" s="224"/>
      <c r="B179" s="225"/>
      <c r="C179" s="871" t="s">
        <v>403</v>
      </c>
      <c r="D179" s="871"/>
      <c r="E179" s="871"/>
      <c r="F179" s="871"/>
      <c r="G179" s="871"/>
      <c r="H179" s="871"/>
      <c r="I179" s="871"/>
      <c r="J179" s="871"/>
      <c r="K179" s="871"/>
      <c r="L179" s="871"/>
      <c r="M179" s="871"/>
      <c r="N179" s="871"/>
      <c r="O179" s="871"/>
      <c r="P179" s="258">
        <v>203065.1</v>
      </c>
      <c r="Q179" s="253"/>
      <c r="R179" s="254"/>
      <c r="GO179" s="212"/>
      <c r="GQ179" s="223"/>
      <c r="GR179" s="223"/>
      <c r="GS179" s="223"/>
      <c r="GT179" s="223"/>
      <c r="GU179" s="223"/>
      <c r="GV179" s="223"/>
      <c r="GW179" s="173"/>
      <c r="GX179" s="223"/>
      <c r="GZ179" s="257"/>
      <c r="HA179" s="259" t="s">
        <v>403</v>
      </c>
      <c r="HB179" s="257"/>
    </row>
    <row r="180" spans="1:210" s="171" customFormat="1" ht="15" x14ac:dyDescent="0.25">
      <c r="A180" s="224"/>
      <c r="B180" s="225"/>
      <c r="C180" s="871" t="s">
        <v>404</v>
      </c>
      <c r="D180" s="871"/>
      <c r="E180" s="871"/>
      <c r="F180" s="871"/>
      <c r="G180" s="871"/>
      <c r="H180" s="871"/>
      <c r="I180" s="871"/>
      <c r="J180" s="871"/>
      <c r="K180" s="871"/>
      <c r="L180" s="871"/>
      <c r="M180" s="871"/>
      <c r="N180" s="871"/>
      <c r="O180" s="871"/>
      <c r="P180" s="258">
        <v>52613.83</v>
      </c>
      <c r="Q180" s="253"/>
      <c r="R180" s="254"/>
      <c r="GO180" s="212"/>
      <c r="GQ180" s="223"/>
      <c r="GR180" s="223"/>
      <c r="GS180" s="223"/>
      <c r="GT180" s="223"/>
      <c r="GU180" s="223"/>
      <c r="GV180" s="223"/>
      <c r="GW180" s="173"/>
      <c r="GX180" s="223"/>
      <c r="GZ180" s="257"/>
      <c r="HA180" s="259" t="s">
        <v>404</v>
      </c>
      <c r="HB180" s="257"/>
    </row>
    <row r="181" spans="1:210" s="171" customFormat="1" ht="15" x14ac:dyDescent="0.25">
      <c r="A181" s="224"/>
      <c r="B181" s="225"/>
      <c r="C181" s="871" t="s">
        <v>405</v>
      </c>
      <c r="D181" s="871"/>
      <c r="E181" s="871"/>
      <c r="F181" s="871"/>
      <c r="G181" s="871"/>
      <c r="H181" s="871"/>
      <c r="I181" s="871"/>
      <c r="J181" s="871"/>
      <c r="K181" s="871"/>
      <c r="L181" s="871"/>
      <c r="M181" s="871"/>
      <c r="N181" s="871"/>
      <c r="O181" s="871"/>
      <c r="P181" s="258">
        <v>78645.399999999994</v>
      </c>
      <c r="Q181" s="253"/>
      <c r="R181" s="254"/>
      <c r="GO181" s="212"/>
      <c r="GQ181" s="223"/>
      <c r="GR181" s="223"/>
      <c r="GS181" s="223"/>
      <c r="GT181" s="223"/>
      <c r="GU181" s="223"/>
      <c r="GV181" s="223"/>
      <c r="GW181" s="173"/>
      <c r="GX181" s="223"/>
      <c r="GZ181" s="257"/>
      <c r="HA181" s="259" t="s">
        <v>405</v>
      </c>
      <c r="HB181" s="257"/>
    </row>
    <row r="182" spans="1:210" s="171" customFormat="1" ht="15" x14ac:dyDescent="0.25">
      <c r="A182" s="224"/>
      <c r="B182" s="225"/>
      <c r="C182" s="871" t="s">
        <v>406</v>
      </c>
      <c r="D182" s="871"/>
      <c r="E182" s="871"/>
      <c r="F182" s="871"/>
      <c r="G182" s="871"/>
      <c r="H182" s="871"/>
      <c r="I182" s="871"/>
      <c r="J182" s="871"/>
      <c r="K182" s="871"/>
      <c r="L182" s="871"/>
      <c r="M182" s="871"/>
      <c r="N182" s="871"/>
      <c r="O182" s="871"/>
      <c r="P182" s="258">
        <v>1454577.82</v>
      </c>
      <c r="Q182" s="253"/>
      <c r="R182" s="254"/>
      <c r="GO182" s="212"/>
      <c r="GQ182" s="223"/>
      <c r="GR182" s="223"/>
      <c r="GS182" s="223"/>
      <c r="GT182" s="223"/>
      <c r="GU182" s="223"/>
      <c r="GV182" s="223"/>
      <c r="GW182" s="173"/>
      <c r="GX182" s="223"/>
      <c r="GZ182" s="257"/>
      <c r="HA182" s="259" t="s">
        <v>406</v>
      </c>
      <c r="HB182" s="257"/>
    </row>
    <row r="183" spans="1:210" s="171" customFormat="1" ht="15" x14ac:dyDescent="0.25">
      <c r="A183" s="224"/>
      <c r="B183" s="225"/>
      <c r="C183" s="871" t="s">
        <v>407</v>
      </c>
      <c r="D183" s="871"/>
      <c r="E183" s="871"/>
      <c r="F183" s="871"/>
      <c r="G183" s="871"/>
      <c r="H183" s="871"/>
      <c r="I183" s="871"/>
      <c r="J183" s="871"/>
      <c r="K183" s="871"/>
      <c r="L183" s="871"/>
      <c r="M183" s="871"/>
      <c r="N183" s="871"/>
      <c r="O183" s="871"/>
      <c r="P183" s="258">
        <v>1375932.42</v>
      </c>
      <c r="Q183" s="253"/>
      <c r="R183" s="254"/>
      <c r="GO183" s="212"/>
      <c r="GQ183" s="223"/>
      <c r="GR183" s="223"/>
      <c r="GS183" s="223"/>
      <c r="GT183" s="223"/>
      <c r="GU183" s="223"/>
      <c r="GV183" s="223"/>
      <c r="GW183" s="173"/>
      <c r="GX183" s="223"/>
      <c r="GZ183" s="257"/>
      <c r="HA183" s="259" t="s">
        <v>407</v>
      </c>
      <c r="HB183" s="257"/>
    </row>
    <row r="184" spans="1:210" s="171" customFormat="1" ht="15" x14ac:dyDescent="0.25">
      <c r="A184" s="224"/>
      <c r="B184" s="225"/>
      <c r="C184" s="871" t="s">
        <v>408</v>
      </c>
      <c r="D184" s="871"/>
      <c r="E184" s="871"/>
      <c r="F184" s="871"/>
      <c r="G184" s="871"/>
      <c r="H184" s="871"/>
      <c r="I184" s="871"/>
      <c r="J184" s="871"/>
      <c r="K184" s="871"/>
      <c r="L184" s="871"/>
      <c r="M184" s="871"/>
      <c r="N184" s="871"/>
      <c r="O184" s="871"/>
      <c r="P184" s="260"/>
      <c r="Q184" s="253"/>
      <c r="R184" s="254"/>
      <c r="GO184" s="212"/>
      <c r="GQ184" s="223"/>
      <c r="GR184" s="223"/>
      <c r="GS184" s="223"/>
      <c r="GT184" s="223"/>
      <c r="GU184" s="223"/>
      <c r="GV184" s="223"/>
      <c r="GW184" s="173"/>
      <c r="GX184" s="223"/>
      <c r="GZ184" s="257"/>
      <c r="HA184" s="259" t="s">
        <v>408</v>
      </c>
      <c r="HB184" s="257"/>
    </row>
    <row r="185" spans="1:210" s="171" customFormat="1" ht="15" x14ac:dyDescent="0.25">
      <c r="A185" s="224"/>
      <c r="B185" s="225"/>
      <c r="C185" s="871" t="s">
        <v>409</v>
      </c>
      <c r="D185" s="871"/>
      <c r="E185" s="871"/>
      <c r="F185" s="871"/>
      <c r="G185" s="871"/>
      <c r="H185" s="871"/>
      <c r="I185" s="871"/>
      <c r="J185" s="871"/>
      <c r="K185" s="871"/>
      <c r="L185" s="871"/>
      <c r="M185" s="871"/>
      <c r="N185" s="871"/>
      <c r="O185" s="871"/>
      <c r="P185" s="258">
        <v>407471.35999999999</v>
      </c>
      <c r="Q185" s="253"/>
      <c r="R185" s="254"/>
      <c r="GO185" s="212"/>
      <c r="GQ185" s="223"/>
      <c r="GR185" s="223"/>
      <c r="GS185" s="223"/>
      <c r="GT185" s="223"/>
      <c r="GU185" s="223"/>
      <c r="GV185" s="223"/>
      <c r="GW185" s="173"/>
      <c r="GX185" s="223"/>
      <c r="GZ185" s="257"/>
      <c r="HA185" s="259" t="s">
        <v>409</v>
      </c>
      <c r="HB185" s="257"/>
    </row>
    <row r="186" spans="1:210" s="171" customFormat="1" ht="15" x14ac:dyDescent="0.25">
      <c r="A186" s="224"/>
      <c r="B186" s="225"/>
      <c r="C186" s="871" t="s">
        <v>410</v>
      </c>
      <c r="D186" s="871"/>
      <c r="E186" s="871"/>
      <c r="F186" s="871"/>
      <c r="G186" s="871"/>
      <c r="H186" s="871"/>
      <c r="I186" s="871"/>
      <c r="J186" s="871"/>
      <c r="K186" s="871"/>
      <c r="L186" s="871"/>
      <c r="M186" s="871"/>
      <c r="N186" s="871"/>
      <c r="O186" s="871"/>
      <c r="P186" s="258">
        <v>203065.1</v>
      </c>
      <c r="Q186" s="253"/>
      <c r="R186" s="254"/>
      <c r="GO186" s="212"/>
      <c r="GQ186" s="223"/>
      <c r="GR186" s="223"/>
      <c r="GS186" s="223"/>
      <c r="GT186" s="223"/>
      <c r="GU186" s="223"/>
      <c r="GV186" s="223"/>
      <c r="GW186" s="173"/>
      <c r="GX186" s="223"/>
      <c r="GZ186" s="257"/>
      <c r="HA186" s="259" t="s">
        <v>410</v>
      </c>
      <c r="HB186" s="257"/>
    </row>
    <row r="187" spans="1:210" s="171" customFormat="1" ht="15" x14ac:dyDescent="0.25">
      <c r="A187" s="224"/>
      <c r="B187" s="225"/>
      <c r="C187" s="871" t="s">
        <v>411</v>
      </c>
      <c r="D187" s="871"/>
      <c r="E187" s="871"/>
      <c r="F187" s="871"/>
      <c r="G187" s="871"/>
      <c r="H187" s="871"/>
      <c r="I187" s="871"/>
      <c r="J187" s="871"/>
      <c r="K187" s="871"/>
      <c r="L187" s="871"/>
      <c r="M187" s="871"/>
      <c r="N187" s="871"/>
      <c r="O187" s="871"/>
      <c r="P187" s="258">
        <v>52613.83</v>
      </c>
      <c r="Q187" s="253"/>
      <c r="R187" s="254"/>
      <c r="GO187" s="212"/>
      <c r="GQ187" s="223"/>
      <c r="GR187" s="223"/>
      <c r="GS187" s="223"/>
      <c r="GT187" s="223"/>
      <c r="GU187" s="223"/>
      <c r="GV187" s="223"/>
      <c r="GW187" s="173"/>
      <c r="GX187" s="223"/>
      <c r="GZ187" s="257"/>
      <c r="HA187" s="259" t="s">
        <v>411</v>
      </c>
      <c r="HB187" s="257"/>
    </row>
    <row r="188" spans="1:210" s="171" customFormat="1" ht="15" x14ac:dyDescent="0.25">
      <c r="A188" s="224"/>
      <c r="B188" s="225"/>
      <c r="C188" s="871" t="s">
        <v>412</v>
      </c>
      <c r="D188" s="871"/>
      <c r="E188" s="871"/>
      <c r="F188" s="871"/>
      <c r="G188" s="871"/>
      <c r="H188" s="871"/>
      <c r="I188" s="871"/>
      <c r="J188" s="871"/>
      <c r="K188" s="871"/>
      <c r="L188" s="871"/>
      <c r="M188" s="871"/>
      <c r="N188" s="871"/>
      <c r="O188" s="871"/>
      <c r="P188" s="258">
        <v>427820.9</v>
      </c>
      <c r="Q188" s="253"/>
      <c r="R188" s="254"/>
      <c r="GO188" s="212"/>
      <c r="GQ188" s="223"/>
      <c r="GR188" s="223"/>
      <c r="GS188" s="223"/>
      <c r="GT188" s="223"/>
      <c r="GU188" s="223"/>
      <c r="GV188" s="223"/>
      <c r="GW188" s="173"/>
      <c r="GX188" s="223"/>
      <c r="GZ188" s="257"/>
      <c r="HA188" s="259" t="s">
        <v>412</v>
      </c>
      <c r="HB188" s="257"/>
    </row>
    <row r="189" spans="1:210" s="171" customFormat="1" ht="15" x14ac:dyDescent="0.25">
      <c r="A189" s="224"/>
      <c r="B189" s="225"/>
      <c r="C189" s="871" t="s">
        <v>413</v>
      </c>
      <c r="D189" s="871"/>
      <c r="E189" s="871"/>
      <c r="F189" s="871"/>
      <c r="G189" s="871"/>
      <c r="H189" s="871"/>
      <c r="I189" s="871"/>
      <c r="J189" s="871"/>
      <c r="K189" s="871"/>
      <c r="L189" s="871"/>
      <c r="M189" s="871"/>
      <c r="N189" s="871"/>
      <c r="O189" s="871"/>
      <c r="P189" s="258">
        <v>284961.23</v>
      </c>
      <c r="Q189" s="253"/>
      <c r="R189" s="254"/>
      <c r="GO189" s="212"/>
      <c r="GQ189" s="223"/>
      <c r="GR189" s="223"/>
      <c r="GS189" s="223"/>
      <c r="GT189" s="223"/>
      <c r="GU189" s="223"/>
      <c r="GV189" s="223"/>
      <c r="GW189" s="173"/>
      <c r="GX189" s="223"/>
      <c r="GZ189" s="257"/>
      <c r="HA189" s="259" t="s">
        <v>413</v>
      </c>
      <c r="HB189" s="257"/>
    </row>
    <row r="190" spans="1:210" s="171" customFormat="1" ht="15" x14ac:dyDescent="0.25">
      <c r="A190" s="224"/>
      <c r="B190" s="225"/>
      <c r="C190" s="871" t="s">
        <v>414</v>
      </c>
      <c r="D190" s="871"/>
      <c r="E190" s="871"/>
      <c r="F190" s="871"/>
      <c r="G190" s="871"/>
      <c r="H190" s="871"/>
      <c r="I190" s="871"/>
      <c r="J190" s="871"/>
      <c r="K190" s="871"/>
      <c r="L190" s="871"/>
      <c r="M190" s="871"/>
      <c r="N190" s="871"/>
      <c r="O190" s="871"/>
      <c r="P190" s="258">
        <v>78645.399999999994</v>
      </c>
      <c r="Q190" s="253"/>
      <c r="R190" s="254"/>
      <c r="GO190" s="212"/>
      <c r="GQ190" s="223"/>
      <c r="GR190" s="223"/>
      <c r="GS190" s="223"/>
      <c r="GT190" s="223"/>
      <c r="GU190" s="223"/>
      <c r="GV190" s="223"/>
      <c r="GW190" s="173"/>
      <c r="GX190" s="223"/>
      <c r="GZ190" s="257"/>
      <c r="HA190" s="259" t="s">
        <v>414</v>
      </c>
      <c r="HB190" s="257"/>
    </row>
    <row r="191" spans="1:210" s="171" customFormat="1" ht="15" x14ac:dyDescent="0.25">
      <c r="A191" s="224"/>
      <c r="B191" s="225"/>
      <c r="C191" s="871" t="s">
        <v>415</v>
      </c>
      <c r="D191" s="871"/>
      <c r="E191" s="871"/>
      <c r="F191" s="871"/>
      <c r="G191" s="871"/>
      <c r="H191" s="871"/>
      <c r="I191" s="871"/>
      <c r="J191" s="871"/>
      <c r="K191" s="871"/>
      <c r="L191" s="871"/>
      <c r="M191" s="871"/>
      <c r="N191" s="871"/>
      <c r="O191" s="871"/>
      <c r="P191" s="258">
        <v>460085.19</v>
      </c>
      <c r="Q191" s="253"/>
      <c r="R191" s="254"/>
      <c r="GO191" s="212"/>
      <c r="GQ191" s="223"/>
      <c r="GR191" s="223"/>
      <c r="GS191" s="223"/>
      <c r="GT191" s="223"/>
      <c r="GU191" s="223"/>
      <c r="GV191" s="223"/>
      <c r="GW191" s="173"/>
      <c r="GX191" s="223"/>
      <c r="GZ191" s="257"/>
      <c r="HA191" s="259" t="s">
        <v>415</v>
      </c>
      <c r="HB191" s="257"/>
    </row>
    <row r="192" spans="1:210" s="171" customFormat="1" ht="15" x14ac:dyDescent="0.25">
      <c r="A192" s="224"/>
      <c r="B192" s="225"/>
      <c r="C192" s="871" t="s">
        <v>416</v>
      </c>
      <c r="D192" s="871"/>
      <c r="E192" s="871"/>
      <c r="F192" s="871"/>
      <c r="G192" s="871"/>
      <c r="H192" s="871"/>
      <c r="I192" s="871"/>
      <c r="J192" s="871"/>
      <c r="K192" s="871"/>
      <c r="L192" s="871"/>
      <c r="M192" s="871"/>
      <c r="N192" s="871"/>
      <c r="O192" s="871"/>
      <c r="P192" s="258">
        <v>427820.9</v>
      </c>
      <c r="Q192" s="253"/>
      <c r="R192" s="254"/>
      <c r="GO192" s="212"/>
      <c r="GQ192" s="223"/>
      <c r="GR192" s="223"/>
      <c r="GS192" s="223"/>
      <c r="GT192" s="223"/>
      <c r="GU192" s="223"/>
      <c r="GV192" s="223"/>
      <c r="GW192" s="173"/>
      <c r="GX192" s="223"/>
      <c r="GZ192" s="257"/>
      <c r="HA192" s="259" t="s">
        <v>416</v>
      </c>
      <c r="HB192" s="257"/>
    </row>
    <row r="193" spans="1:211" s="171" customFormat="1" ht="15" x14ac:dyDescent="0.25">
      <c r="A193" s="224"/>
      <c r="B193" s="225"/>
      <c r="C193" s="871" t="s">
        <v>417</v>
      </c>
      <c r="D193" s="871"/>
      <c r="E193" s="871"/>
      <c r="F193" s="871"/>
      <c r="G193" s="871"/>
      <c r="H193" s="871"/>
      <c r="I193" s="871"/>
      <c r="J193" s="871"/>
      <c r="K193" s="871"/>
      <c r="L193" s="871"/>
      <c r="M193" s="871"/>
      <c r="N193" s="871"/>
      <c r="O193" s="871"/>
      <c r="P193" s="258">
        <v>284961.23</v>
      </c>
      <c r="Q193" s="253"/>
      <c r="R193" s="254"/>
      <c r="GO193" s="212"/>
      <c r="GQ193" s="223"/>
      <c r="GR193" s="223"/>
      <c r="GS193" s="223"/>
      <c r="GT193" s="223"/>
      <c r="GU193" s="223"/>
      <c r="GV193" s="223"/>
      <c r="GW193" s="173"/>
      <c r="GX193" s="223"/>
      <c r="GZ193" s="257"/>
      <c r="HA193" s="259" t="s">
        <v>417</v>
      </c>
      <c r="HB193" s="257"/>
    </row>
    <row r="194" spans="1:211" s="171" customFormat="1" ht="15" x14ac:dyDescent="0.25">
      <c r="A194" s="224"/>
      <c r="B194" s="255"/>
      <c r="C194" s="872" t="s">
        <v>434</v>
      </c>
      <c r="D194" s="872"/>
      <c r="E194" s="872"/>
      <c r="F194" s="872"/>
      <c r="G194" s="872"/>
      <c r="H194" s="872"/>
      <c r="I194" s="872"/>
      <c r="J194" s="872"/>
      <c r="K194" s="872"/>
      <c r="L194" s="872"/>
      <c r="M194" s="872"/>
      <c r="N194" s="872"/>
      <c r="O194" s="872"/>
      <c r="P194" s="261">
        <v>1454577.82</v>
      </c>
      <c r="Q194" s="253"/>
      <c r="R194" s="254"/>
      <c r="GO194" s="212"/>
      <c r="GQ194" s="223"/>
      <c r="GR194" s="223"/>
      <c r="GS194" s="223"/>
      <c r="GT194" s="223"/>
      <c r="GU194" s="223"/>
      <c r="GV194" s="223"/>
      <c r="GW194" s="173"/>
      <c r="GX194" s="223"/>
      <c r="GZ194" s="257"/>
      <c r="HB194" s="257" t="s">
        <v>434</v>
      </c>
    </row>
    <row r="195" spans="1:211" s="171" customFormat="1" ht="15" x14ac:dyDescent="0.25">
      <c r="A195" s="224"/>
      <c r="B195" s="225"/>
      <c r="C195" s="871" t="s">
        <v>419</v>
      </c>
      <c r="D195" s="871"/>
      <c r="E195" s="871"/>
      <c r="F195" s="871"/>
      <c r="G195" s="871"/>
      <c r="H195" s="871"/>
      <c r="I195" s="871"/>
      <c r="J195" s="871"/>
      <c r="K195" s="871"/>
      <c r="L195" s="871"/>
      <c r="M195" s="871"/>
      <c r="N195" s="871"/>
      <c r="O195" s="871"/>
      <c r="P195" s="260"/>
      <c r="Q195" s="253"/>
      <c r="R195" s="254"/>
      <c r="GO195" s="212"/>
      <c r="GQ195" s="223"/>
      <c r="GR195" s="223"/>
      <c r="GS195" s="223"/>
      <c r="GT195" s="223"/>
      <c r="GU195" s="223"/>
      <c r="GV195" s="223"/>
      <c r="GW195" s="173"/>
      <c r="GX195" s="223"/>
      <c r="GZ195" s="257"/>
      <c r="HA195" s="259" t="s">
        <v>419</v>
      </c>
      <c r="HB195" s="257"/>
    </row>
    <row r="196" spans="1:211" s="171" customFormat="1" ht="15" x14ac:dyDescent="0.25">
      <c r="A196" s="224"/>
      <c r="B196" s="225"/>
      <c r="C196" s="871" t="s">
        <v>420</v>
      </c>
      <c r="D196" s="871"/>
      <c r="E196" s="871"/>
      <c r="F196" s="871"/>
      <c r="G196" s="871"/>
      <c r="H196" s="871"/>
      <c r="I196" s="871"/>
      <c r="J196" s="871"/>
      <c r="K196" s="262" t="s">
        <v>435</v>
      </c>
      <c r="L196" s="263"/>
      <c r="M196" s="263"/>
      <c r="O196" s="264"/>
      <c r="P196" s="260"/>
      <c r="Q196" s="253"/>
      <c r="R196" s="254"/>
      <c r="GO196" s="212"/>
      <c r="GQ196" s="223"/>
      <c r="GR196" s="223"/>
      <c r="GS196" s="223"/>
      <c r="GT196" s="223"/>
      <c r="GU196" s="223"/>
      <c r="GV196" s="223"/>
      <c r="GW196" s="173"/>
      <c r="GX196" s="223"/>
      <c r="GZ196" s="257"/>
      <c r="HB196" s="257"/>
      <c r="HC196" s="259" t="s">
        <v>420</v>
      </c>
    </row>
    <row r="197" spans="1:211" s="171" customFormat="1" ht="15" x14ac:dyDescent="0.25">
      <c r="A197" s="224"/>
      <c r="B197" s="225"/>
      <c r="C197" s="871" t="s">
        <v>422</v>
      </c>
      <c r="D197" s="871"/>
      <c r="E197" s="871"/>
      <c r="F197" s="871"/>
      <c r="G197" s="871"/>
      <c r="H197" s="871"/>
      <c r="I197" s="871"/>
      <c r="J197" s="871"/>
      <c r="K197" s="262" t="s">
        <v>436</v>
      </c>
      <c r="L197" s="263"/>
      <c r="M197" s="263"/>
      <c r="O197" s="264"/>
      <c r="P197" s="260"/>
      <c r="Q197" s="253"/>
      <c r="R197" s="254"/>
      <c r="GO197" s="212"/>
      <c r="GQ197" s="223"/>
      <c r="GR197" s="223"/>
      <c r="GS197" s="223"/>
      <c r="GT197" s="223"/>
      <c r="GU197" s="223"/>
      <c r="GV197" s="223"/>
      <c r="GW197" s="173"/>
      <c r="GX197" s="223"/>
      <c r="GZ197" s="257"/>
      <c r="HB197" s="257"/>
      <c r="HC197" s="259" t="s">
        <v>422</v>
      </c>
    </row>
    <row r="198" spans="1:211" s="171" customFormat="1" ht="15" x14ac:dyDescent="0.25">
      <c r="A198" s="881" t="s">
        <v>437</v>
      </c>
      <c r="B198" s="882"/>
      <c r="C198" s="882"/>
      <c r="D198" s="882"/>
      <c r="E198" s="882"/>
      <c r="F198" s="882"/>
      <c r="G198" s="882"/>
      <c r="H198" s="882"/>
      <c r="I198" s="882"/>
      <c r="J198" s="882"/>
      <c r="K198" s="882"/>
      <c r="L198" s="882"/>
      <c r="M198" s="882"/>
      <c r="N198" s="882"/>
      <c r="O198" s="882"/>
      <c r="P198" s="883"/>
      <c r="GO198" s="212" t="s">
        <v>437</v>
      </c>
      <c r="GQ198" s="223"/>
      <c r="GR198" s="223"/>
      <c r="GS198" s="223"/>
      <c r="GT198" s="223"/>
      <c r="GU198" s="223"/>
      <c r="GV198" s="223"/>
      <c r="GW198" s="173"/>
      <c r="GX198" s="223"/>
      <c r="GZ198" s="257"/>
      <c r="HB198" s="257"/>
    </row>
    <row r="199" spans="1:211" s="171" customFormat="1" ht="22.5" x14ac:dyDescent="0.25">
      <c r="A199" s="214" t="s">
        <v>102</v>
      </c>
      <c r="B199" s="215" t="s">
        <v>384</v>
      </c>
      <c r="C199" s="873" t="s">
        <v>385</v>
      </c>
      <c r="D199" s="873"/>
      <c r="E199" s="873"/>
      <c r="F199" s="873"/>
      <c r="G199" s="873"/>
      <c r="H199" s="216" t="s">
        <v>386</v>
      </c>
      <c r="I199" s="217">
        <v>26.228999999999999</v>
      </c>
      <c r="J199" s="218">
        <v>1</v>
      </c>
      <c r="K199" s="241">
        <v>26.228999999999999</v>
      </c>
      <c r="L199" s="220"/>
      <c r="M199" s="217"/>
      <c r="N199" s="221"/>
      <c r="O199" s="217"/>
      <c r="P199" s="222"/>
      <c r="GO199" s="212"/>
      <c r="GQ199" s="223" t="s">
        <v>385</v>
      </c>
      <c r="GR199" s="223" t="s">
        <v>4</v>
      </c>
      <c r="GS199" s="223" t="s">
        <v>4</v>
      </c>
      <c r="GT199" s="223" t="s">
        <v>4</v>
      </c>
      <c r="GU199" s="223" t="s">
        <v>4</v>
      </c>
      <c r="GV199" s="223"/>
      <c r="GW199" s="173"/>
      <c r="GX199" s="223"/>
      <c r="GZ199" s="257"/>
      <c r="HB199" s="257"/>
    </row>
    <row r="200" spans="1:211" s="171" customFormat="1" ht="15" x14ac:dyDescent="0.25">
      <c r="A200" s="242"/>
      <c r="B200" s="243"/>
      <c r="C200" s="878" t="s">
        <v>438</v>
      </c>
      <c r="D200" s="878"/>
      <c r="E200" s="878"/>
      <c r="F200" s="878"/>
      <c r="G200" s="878"/>
      <c r="H200" s="878"/>
      <c r="I200" s="878"/>
      <c r="J200" s="878"/>
      <c r="K200" s="878"/>
      <c r="L200" s="878"/>
      <c r="M200" s="878"/>
      <c r="N200" s="878"/>
      <c r="O200" s="878"/>
      <c r="P200" s="879"/>
      <c r="GO200" s="212"/>
      <c r="GQ200" s="223"/>
      <c r="GR200" s="223"/>
      <c r="GS200" s="223"/>
      <c r="GT200" s="223"/>
      <c r="GU200" s="223"/>
      <c r="GV200" s="223"/>
      <c r="GW200" s="173"/>
      <c r="GX200" s="223"/>
      <c r="GY200" s="244" t="s">
        <v>438</v>
      </c>
      <c r="GZ200" s="257"/>
      <c r="HB200" s="257"/>
    </row>
    <row r="201" spans="1:211" s="171" customFormat="1" ht="15" x14ac:dyDescent="0.25">
      <c r="A201" s="224"/>
      <c r="B201" s="225"/>
      <c r="C201" s="874" t="s">
        <v>370</v>
      </c>
      <c r="D201" s="874"/>
      <c r="E201" s="874"/>
      <c r="F201" s="874"/>
      <c r="G201" s="874"/>
      <c r="H201" s="216"/>
      <c r="I201" s="217"/>
      <c r="J201" s="217"/>
      <c r="K201" s="217"/>
      <c r="L201" s="220"/>
      <c r="M201" s="217"/>
      <c r="N201" s="226"/>
      <c r="O201" s="217"/>
      <c r="P201" s="227">
        <v>293135.84000000003</v>
      </c>
      <c r="Q201" s="228"/>
      <c r="R201" s="228"/>
      <c r="GO201" s="212"/>
      <c r="GQ201" s="223"/>
      <c r="GR201" s="223"/>
      <c r="GS201" s="223"/>
      <c r="GT201" s="223"/>
      <c r="GU201" s="223"/>
      <c r="GV201" s="223" t="s">
        <v>370</v>
      </c>
      <c r="GW201" s="173"/>
      <c r="GX201" s="223"/>
      <c r="GZ201" s="257"/>
      <c r="HB201" s="257"/>
    </row>
    <row r="202" spans="1:211" s="171" customFormat="1" ht="15" x14ac:dyDescent="0.25">
      <c r="A202" s="229"/>
      <c r="B202" s="230"/>
      <c r="C202" s="880" t="s">
        <v>371</v>
      </c>
      <c r="D202" s="880"/>
      <c r="E202" s="880"/>
      <c r="F202" s="880"/>
      <c r="G202" s="880"/>
      <c r="H202" s="231"/>
      <c r="I202" s="232"/>
      <c r="J202" s="232"/>
      <c r="K202" s="232"/>
      <c r="L202" s="233"/>
      <c r="M202" s="232"/>
      <c r="N202" s="233"/>
      <c r="O202" s="232"/>
      <c r="P202" s="245">
        <v>203104.61</v>
      </c>
      <c r="GO202" s="212"/>
      <c r="GQ202" s="223"/>
      <c r="GR202" s="223"/>
      <c r="GS202" s="223"/>
      <c r="GT202" s="223"/>
      <c r="GU202" s="223"/>
      <c r="GV202" s="223"/>
      <c r="GW202" s="173" t="s">
        <v>371</v>
      </c>
      <c r="GX202" s="223"/>
      <c r="GZ202" s="257"/>
      <c r="HB202" s="257"/>
    </row>
    <row r="203" spans="1:211" s="171" customFormat="1" ht="15" x14ac:dyDescent="0.25">
      <c r="A203" s="229"/>
      <c r="B203" s="230" t="s">
        <v>388</v>
      </c>
      <c r="C203" s="880" t="s">
        <v>389</v>
      </c>
      <c r="D203" s="880"/>
      <c r="E203" s="880"/>
      <c r="F203" s="880"/>
      <c r="G203" s="880"/>
      <c r="H203" s="231" t="s">
        <v>374</v>
      </c>
      <c r="I203" s="235">
        <v>93</v>
      </c>
      <c r="J203" s="232"/>
      <c r="K203" s="235">
        <v>93</v>
      </c>
      <c r="L203" s="233"/>
      <c r="M203" s="232"/>
      <c r="N203" s="233"/>
      <c r="O203" s="232"/>
      <c r="P203" s="245">
        <v>188887.29</v>
      </c>
      <c r="GO203" s="212"/>
      <c r="GQ203" s="223"/>
      <c r="GR203" s="223"/>
      <c r="GS203" s="223"/>
      <c r="GT203" s="223"/>
      <c r="GU203" s="223"/>
      <c r="GV203" s="223"/>
      <c r="GW203" s="173" t="s">
        <v>389</v>
      </c>
      <c r="GX203" s="223"/>
      <c r="GZ203" s="257"/>
      <c r="HB203" s="257"/>
    </row>
    <row r="204" spans="1:211" s="171" customFormat="1" ht="15" x14ac:dyDescent="0.25">
      <c r="A204" s="229"/>
      <c r="B204" s="230" t="s">
        <v>390</v>
      </c>
      <c r="C204" s="880" t="s">
        <v>391</v>
      </c>
      <c r="D204" s="880"/>
      <c r="E204" s="880"/>
      <c r="F204" s="880"/>
      <c r="G204" s="880"/>
      <c r="H204" s="231" t="s">
        <v>374</v>
      </c>
      <c r="I204" s="235">
        <v>62</v>
      </c>
      <c r="J204" s="232"/>
      <c r="K204" s="235">
        <v>62</v>
      </c>
      <c r="L204" s="233"/>
      <c r="M204" s="232"/>
      <c r="N204" s="233"/>
      <c r="O204" s="232"/>
      <c r="P204" s="245">
        <v>125924.86</v>
      </c>
      <c r="GO204" s="212"/>
      <c r="GQ204" s="223"/>
      <c r="GR204" s="223"/>
      <c r="GS204" s="223"/>
      <c r="GT204" s="223"/>
      <c r="GU204" s="223"/>
      <c r="GV204" s="223"/>
      <c r="GW204" s="173" t="s">
        <v>391</v>
      </c>
      <c r="GX204" s="223"/>
      <c r="GZ204" s="257"/>
      <c r="HB204" s="257"/>
    </row>
    <row r="205" spans="1:211" s="171" customFormat="1" ht="15" x14ac:dyDescent="0.25">
      <c r="A205" s="236"/>
      <c r="B205" s="237"/>
      <c r="C205" s="874" t="s">
        <v>377</v>
      </c>
      <c r="D205" s="874"/>
      <c r="E205" s="874"/>
      <c r="F205" s="874"/>
      <c r="G205" s="874"/>
      <c r="H205" s="216"/>
      <c r="I205" s="217"/>
      <c r="J205" s="217"/>
      <c r="K205" s="217"/>
      <c r="L205" s="220"/>
      <c r="M205" s="217"/>
      <c r="N205" s="226">
        <v>23178.47</v>
      </c>
      <c r="O205" s="217"/>
      <c r="P205" s="227">
        <v>607947.99</v>
      </c>
      <c r="GO205" s="212"/>
      <c r="GQ205" s="223"/>
      <c r="GR205" s="223"/>
      <c r="GS205" s="223"/>
      <c r="GT205" s="223"/>
      <c r="GU205" s="223"/>
      <c r="GV205" s="223"/>
      <c r="GW205" s="173"/>
      <c r="GX205" s="223" t="s">
        <v>377</v>
      </c>
      <c r="GZ205" s="257"/>
      <c r="HB205" s="257"/>
    </row>
    <row r="206" spans="1:211" s="171" customFormat="1" ht="56.25" x14ac:dyDescent="0.25">
      <c r="A206" s="214" t="s">
        <v>105</v>
      </c>
      <c r="B206" s="215" t="s">
        <v>392</v>
      </c>
      <c r="C206" s="873" t="s">
        <v>393</v>
      </c>
      <c r="D206" s="873"/>
      <c r="E206" s="873"/>
      <c r="F206" s="873"/>
      <c r="G206" s="873"/>
      <c r="H206" s="216" t="s">
        <v>380</v>
      </c>
      <c r="I206" s="217">
        <v>26.228999999999999</v>
      </c>
      <c r="J206" s="218">
        <v>1</v>
      </c>
      <c r="K206" s="241">
        <v>26.228999999999999</v>
      </c>
      <c r="L206" s="220"/>
      <c r="M206" s="217"/>
      <c r="N206" s="239">
        <v>272.58999999999997</v>
      </c>
      <c r="O206" s="217"/>
      <c r="P206" s="227">
        <v>7149.76</v>
      </c>
      <c r="GO206" s="212"/>
      <c r="GQ206" s="223" t="s">
        <v>393</v>
      </c>
      <c r="GR206" s="223" t="s">
        <v>4</v>
      </c>
      <c r="GS206" s="223" t="s">
        <v>4</v>
      </c>
      <c r="GT206" s="223" t="s">
        <v>4</v>
      </c>
      <c r="GU206" s="223" t="s">
        <v>4</v>
      </c>
      <c r="GV206" s="223"/>
      <c r="GW206" s="173"/>
      <c r="GX206" s="223"/>
      <c r="GZ206" s="257"/>
      <c r="HB206" s="257"/>
    </row>
    <row r="207" spans="1:211" s="171" customFormat="1" ht="15" x14ac:dyDescent="0.25">
      <c r="A207" s="236"/>
      <c r="B207" s="237"/>
      <c r="C207" s="874" t="s">
        <v>377</v>
      </c>
      <c r="D207" s="874"/>
      <c r="E207" s="874"/>
      <c r="F207" s="874"/>
      <c r="G207" s="874"/>
      <c r="H207" s="216"/>
      <c r="I207" s="217"/>
      <c r="J207" s="217"/>
      <c r="K207" s="217"/>
      <c r="L207" s="220"/>
      <c r="M207" s="217"/>
      <c r="N207" s="220"/>
      <c r="O207" s="217"/>
      <c r="P207" s="227">
        <v>7149.76</v>
      </c>
      <c r="GO207" s="212"/>
      <c r="GQ207" s="223"/>
      <c r="GR207" s="223"/>
      <c r="GS207" s="223"/>
      <c r="GT207" s="223"/>
      <c r="GU207" s="223"/>
      <c r="GV207" s="223"/>
      <c r="GW207" s="173"/>
      <c r="GX207" s="223" t="s">
        <v>377</v>
      </c>
      <c r="GZ207" s="257"/>
      <c r="HB207" s="257"/>
    </row>
    <row r="208" spans="1:211" s="171" customFormat="1" ht="15" x14ac:dyDescent="0.25">
      <c r="A208" s="875" t="s">
        <v>394</v>
      </c>
      <c r="B208" s="876"/>
      <c r="C208" s="876"/>
      <c r="D208" s="876"/>
      <c r="E208" s="876"/>
      <c r="F208" s="876"/>
      <c r="G208" s="876"/>
      <c r="H208" s="876"/>
      <c r="I208" s="876"/>
      <c r="J208" s="876"/>
      <c r="K208" s="876"/>
      <c r="L208" s="876"/>
      <c r="M208" s="876"/>
      <c r="N208" s="876"/>
      <c r="O208" s="876"/>
      <c r="P208" s="877"/>
      <c r="GO208" s="212"/>
      <c r="GP208" s="213" t="s">
        <v>394</v>
      </c>
      <c r="GQ208" s="223"/>
      <c r="GR208" s="223"/>
      <c r="GS208" s="223"/>
      <c r="GT208" s="223"/>
      <c r="GU208" s="223"/>
      <c r="GV208" s="223"/>
      <c r="GW208" s="173"/>
      <c r="GX208" s="223"/>
      <c r="GZ208" s="257"/>
      <c r="HB208" s="257"/>
    </row>
    <row r="209" spans="1:210" s="171" customFormat="1" ht="67.5" x14ac:dyDescent="0.25">
      <c r="A209" s="214" t="s">
        <v>108</v>
      </c>
      <c r="B209" s="215" t="s">
        <v>395</v>
      </c>
      <c r="C209" s="873" t="s">
        <v>396</v>
      </c>
      <c r="D209" s="873"/>
      <c r="E209" s="873"/>
      <c r="F209" s="873"/>
      <c r="G209" s="873"/>
      <c r="H209" s="216" t="s">
        <v>380</v>
      </c>
      <c r="I209" s="217">
        <v>26.228999999999999</v>
      </c>
      <c r="J209" s="218">
        <v>1</v>
      </c>
      <c r="K209" s="241">
        <v>26.228999999999999</v>
      </c>
      <c r="L209" s="220"/>
      <c r="M209" s="217"/>
      <c r="N209" s="239">
        <v>717.57</v>
      </c>
      <c r="O209" s="217"/>
      <c r="P209" s="227">
        <v>18821.14</v>
      </c>
      <c r="GO209" s="212"/>
      <c r="GQ209" s="223" t="s">
        <v>396</v>
      </c>
      <c r="GR209" s="223" t="s">
        <v>4</v>
      </c>
      <c r="GS209" s="223" t="s">
        <v>4</v>
      </c>
      <c r="GT209" s="223" t="s">
        <v>4</v>
      </c>
      <c r="GU209" s="223" t="s">
        <v>4</v>
      </c>
      <c r="GV209" s="223"/>
      <c r="GW209" s="173"/>
      <c r="GX209" s="223"/>
      <c r="GZ209" s="257"/>
      <c r="HB209" s="257"/>
    </row>
    <row r="210" spans="1:210" s="171" customFormat="1" ht="15" x14ac:dyDescent="0.25">
      <c r="A210" s="236"/>
      <c r="B210" s="237"/>
      <c r="C210" s="874" t="s">
        <v>377</v>
      </c>
      <c r="D210" s="874"/>
      <c r="E210" s="874"/>
      <c r="F210" s="874"/>
      <c r="G210" s="874"/>
      <c r="H210" s="216"/>
      <c r="I210" s="217"/>
      <c r="J210" s="217"/>
      <c r="K210" s="217"/>
      <c r="L210" s="220"/>
      <c r="M210" s="217"/>
      <c r="N210" s="220"/>
      <c r="O210" s="217"/>
      <c r="P210" s="227">
        <v>18821.14</v>
      </c>
      <c r="GO210" s="212"/>
      <c r="GQ210" s="223"/>
      <c r="GR210" s="223"/>
      <c r="GS210" s="223"/>
      <c r="GT210" s="223"/>
      <c r="GU210" s="223"/>
      <c r="GV210" s="223"/>
      <c r="GW210" s="173"/>
      <c r="GX210" s="223" t="s">
        <v>377</v>
      </c>
      <c r="GZ210" s="257"/>
      <c r="HB210" s="257"/>
    </row>
    <row r="211" spans="1:210" s="171" customFormat="1" ht="56.25" x14ac:dyDescent="0.25">
      <c r="A211" s="214" t="s">
        <v>114</v>
      </c>
      <c r="B211" s="215" t="s">
        <v>397</v>
      </c>
      <c r="C211" s="873" t="s">
        <v>398</v>
      </c>
      <c r="D211" s="873"/>
      <c r="E211" s="873"/>
      <c r="F211" s="873"/>
      <c r="G211" s="873"/>
      <c r="H211" s="216" t="s">
        <v>380</v>
      </c>
      <c r="I211" s="217">
        <v>26.228999999999999</v>
      </c>
      <c r="J211" s="218">
        <v>1</v>
      </c>
      <c r="K211" s="241">
        <v>26.228999999999999</v>
      </c>
      <c r="L211" s="220"/>
      <c r="M211" s="217"/>
      <c r="N211" s="239">
        <v>272.58999999999997</v>
      </c>
      <c r="O211" s="217"/>
      <c r="P211" s="227">
        <v>7149.76</v>
      </c>
      <c r="GO211" s="212"/>
      <c r="GQ211" s="223" t="s">
        <v>398</v>
      </c>
      <c r="GR211" s="223" t="s">
        <v>4</v>
      </c>
      <c r="GS211" s="223" t="s">
        <v>4</v>
      </c>
      <c r="GT211" s="223" t="s">
        <v>4</v>
      </c>
      <c r="GU211" s="223" t="s">
        <v>4</v>
      </c>
      <c r="GV211" s="223"/>
      <c r="GW211" s="173"/>
      <c r="GX211" s="223"/>
      <c r="GZ211" s="257"/>
      <c r="HB211" s="257"/>
    </row>
    <row r="212" spans="1:210" s="171" customFormat="1" ht="15" x14ac:dyDescent="0.25">
      <c r="A212" s="236"/>
      <c r="B212" s="237"/>
      <c r="C212" s="874" t="s">
        <v>377</v>
      </c>
      <c r="D212" s="874"/>
      <c r="E212" s="874"/>
      <c r="F212" s="874"/>
      <c r="G212" s="874"/>
      <c r="H212" s="216"/>
      <c r="I212" s="217"/>
      <c r="J212" s="217"/>
      <c r="K212" s="217"/>
      <c r="L212" s="220"/>
      <c r="M212" s="217"/>
      <c r="N212" s="220"/>
      <c r="O212" s="217"/>
      <c r="P212" s="227">
        <v>7149.76</v>
      </c>
      <c r="GO212" s="212"/>
      <c r="GQ212" s="223"/>
      <c r="GR212" s="223"/>
      <c r="GS212" s="223"/>
      <c r="GT212" s="223"/>
      <c r="GU212" s="223"/>
      <c r="GV212" s="223"/>
      <c r="GW212" s="173"/>
      <c r="GX212" s="223" t="s">
        <v>377</v>
      </c>
      <c r="GZ212" s="257"/>
      <c r="HB212" s="257"/>
    </row>
    <row r="213" spans="1:210" s="171" customFormat="1" ht="1.5" customHeight="1" x14ac:dyDescent="0.25">
      <c r="A213" s="246"/>
      <c r="B213" s="247"/>
      <c r="C213" s="247"/>
      <c r="D213" s="247"/>
      <c r="E213" s="247"/>
      <c r="F213" s="248"/>
      <c r="G213" s="248"/>
      <c r="H213" s="248"/>
      <c r="I213" s="248"/>
      <c r="J213" s="249"/>
      <c r="K213" s="248"/>
      <c r="L213" s="249"/>
      <c r="M213" s="250"/>
      <c r="N213" s="249"/>
      <c r="O213" s="251"/>
      <c r="P213" s="252"/>
      <c r="Q213" s="253"/>
      <c r="R213" s="254"/>
      <c r="GO213" s="212"/>
      <c r="GQ213" s="223"/>
      <c r="GR213" s="223"/>
      <c r="GS213" s="223"/>
      <c r="GT213" s="223"/>
      <c r="GU213" s="223"/>
      <c r="GV213" s="223"/>
      <c r="GW213" s="173"/>
      <c r="GX213" s="223"/>
      <c r="GZ213" s="257"/>
      <c r="HB213" s="257"/>
    </row>
    <row r="214" spans="1:210" s="171" customFormat="1" ht="15" x14ac:dyDescent="0.25">
      <c r="A214" s="224"/>
      <c r="B214" s="255"/>
      <c r="C214" s="872" t="s">
        <v>439</v>
      </c>
      <c r="D214" s="872"/>
      <c r="E214" s="872"/>
      <c r="F214" s="872"/>
      <c r="G214" s="872"/>
      <c r="H214" s="872"/>
      <c r="I214" s="872"/>
      <c r="J214" s="872"/>
      <c r="K214" s="872"/>
      <c r="L214" s="872"/>
      <c r="M214" s="872"/>
      <c r="N214" s="872"/>
      <c r="O214" s="872"/>
      <c r="P214" s="256"/>
      <c r="Q214" s="253"/>
      <c r="R214" s="254"/>
      <c r="GO214" s="212"/>
      <c r="GQ214" s="223"/>
      <c r="GR214" s="223"/>
      <c r="GS214" s="223"/>
      <c r="GT214" s="223"/>
      <c r="GU214" s="223"/>
      <c r="GV214" s="223"/>
      <c r="GW214" s="173"/>
      <c r="GX214" s="223"/>
      <c r="GZ214" s="257" t="s">
        <v>439</v>
      </c>
      <c r="HB214" s="257"/>
    </row>
    <row r="215" spans="1:210" s="171" customFormat="1" ht="15" x14ac:dyDescent="0.25">
      <c r="A215" s="224"/>
      <c r="B215" s="225"/>
      <c r="C215" s="871" t="s">
        <v>400</v>
      </c>
      <c r="D215" s="871"/>
      <c r="E215" s="871"/>
      <c r="F215" s="871"/>
      <c r="G215" s="871"/>
      <c r="H215" s="871"/>
      <c r="I215" s="871"/>
      <c r="J215" s="871"/>
      <c r="K215" s="871"/>
      <c r="L215" s="871"/>
      <c r="M215" s="871"/>
      <c r="N215" s="871"/>
      <c r="O215" s="871"/>
      <c r="P215" s="258">
        <v>326256.5</v>
      </c>
      <c r="Q215" s="253"/>
      <c r="R215" s="254"/>
      <c r="GO215" s="212"/>
      <c r="GQ215" s="223"/>
      <c r="GR215" s="223"/>
      <c r="GS215" s="223"/>
      <c r="GT215" s="223"/>
      <c r="GU215" s="223"/>
      <c r="GV215" s="223"/>
      <c r="GW215" s="173"/>
      <c r="GX215" s="223"/>
      <c r="GZ215" s="257"/>
      <c r="HA215" s="259" t="s">
        <v>400</v>
      </c>
      <c r="HB215" s="257"/>
    </row>
    <row r="216" spans="1:210" s="171" customFormat="1" ht="15" x14ac:dyDescent="0.25">
      <c r="A216" s="224"/>
      <c r="B216" s="225"/>
      <c r="C216" s="871" t="s">
        <v>401</v>
      </c>
      <c r="D216" s="871"/>
      <c r="E216" s="871"/>
      <c r="F216" s="871"/>
      <c r="G216" s="871"/>
      <c r="H216" s="871"/>
      <c r="I216" s="871"/>
      <c r="J216" s="871"/>
      <c r="K216" s="871"/>
      <c r="L216" s="871"/>
      <c r="M216" s="871"/>
      <c r="N216" s="871"/>
      <c r="O216" s="871"/>
      <c r="P216" s="260"/>
      <c r="Q216" s="253"/>
      <c r="R216" s="254"/>
      <c r="GO216" s="212"/>
      <c r="GQ216" s="223"/>
      <c r="GR216" s="223"/>
      <c r="GS216" s="223"/>
      <c r="GT216" s="223"/>
      <c r="GU216" s="223"/>
      <c r="GV216" s="223"/>
      <c r="GW216" s="173"/>
      <c r="GX216" s="223"/>
      <c r="GZ216" s="257"/>
      <c r="HA216" s="259" t="s">
        <v>401</v>
      </c>
      <c r="HB216" s="257"/>
    </row>
    <row r="217" spans="1:210" s="171" customFormat="1" ht="15" x14ac:dyDescent="0.25">
      <c r="A217" s="224"/>
      <c r="B217" s="225"/>
      <c r="C217" s="871" t="s">
        <v>402</v>
      </c>
      <c r="D217" s="871"/>
      <c r="E217" s="871"/>
      <c r="F217" s="871"/>
      <c r="G217" s="871"/>
      <c r="H217" s="871"/>
      <c r="I217" s="871"/>
      <c r="J217" s="871"/>
      <c r="K217" s="871"/>
      <c r="L217" s="871"/>
      <c r="M217" s="871"/>
      <c r="N217" s="871"/>
      <c r="O217" s="871"/>
      <c r="P217" s="258">
        <v>179730.09</v>
      </c>
      <c r="Q217" s="253"/>
      <c r="R217" s="254"/>
      <c r="GO217" s="212"/>
      <c r="GQ217" s="223"/>
      <c r="GR217" s="223"/>
      <c r="GS217" s="223"/>
      <c r="GT217" s="223"/>
      <c r="GU217" s="223"/>
      <c r="GV217" s="223"/>
      <c r="GW217" s="173"/>
      <c r="GX217" s="223"/>
      <c r="GZ217" s="257"/>
      <c r="HA217" s="259" t="s">
        <v>402</v>
      </c>
      <c r="HB217" s="257"/>
    </row>
    <row r="218" spans="1:210" s="171" customFormat="1" ht="15" x14ac:dyDescent="0.25">
      <c r="A218" s="224"/>
      <c r="B218" s="225"/>
      <c r="C218" s="871" t="s">
        <v>403</v>
      </c>
      <c r="D218" s="871"/>
      <c r="E218" s="871"/>
      <c r="F218" s="871"/>
      <c r="G218" s="871"/>
      <c r="H218" s="871"/>
      <c r="I218" s="871"/>
      <c r="J218" s="871"/>
      <c r="K218" s="871"/>
      <c r="L218" s="871"/>
      <c r="M218" s="871"/>
      <c r="N218" s="871"/>
      <c r="O218" s="871"/>
      <c r="P218" s="258">
        <v>90031.23</v>
      </c>
      <c r="Q218" s="253"/>
      <c r="R218" s="254"/>
      <c r="GO218" s="212"/>
      <c r="GQ218" s="223"/>
      <c r="GR218" s="223"/>
      <c r="GS218" s="223"/>
      <c r="GT218" s="223"/>
      <c r="GU218" s="223"/>
      <c r="GV218" s="223"/>
      <c r="GW218" s="173"/>
      <c r="GX218" s="223"/>
      <c r="GZ218" s="257"/>
      <c r="HA218" s="259" t="s">
        <v>403</v>
      </c>
      <c r="HB218" s="257"/>
    </row>
    <row r="219" spans="1:210" s="171" customFormat="1" ht="15" x14ac:dyDescent="0.25">
      <c r="A219" s="224"/>
      <c r="B219" s="225"/>
      <c r="C219" s="871" t="s">
        <v>404</v>
      </c>
      <c r="D219" s="871"/>
      <c r="E219" s="871"/>
      <c r="F219" s="871"/>
      <c r="G219" s="871"/>
      <c r="H219" s="871"/>
      <c r="I219" s="871"/>
      <c r="J219" s="871"/>
      <c r="K219" s="871"/>
      <c r="L219" s="871"/>
      <c r="M219" s="871"/>
      <c r="N219" s="871"/>
      <c r="O219" s="871"/>
      <c r="P219" s="258">
        <v>23374.52</v>
      </c>
      <c r="Q219" s="253"/>
      <c r="R219" s="254"/>
      <c r="GO219" s="212"/>
      <c r="GQ219" s="223"/>
      <c r="GR219" s="223"/>
      <c r="GS219" s="223"/>
      <c r="GT219" s="223"/>
      <c r="GU219" s="223"/>
      <c r="GV219" s="223"/>
      <c r="GW219" s="173"/>
      <c r="GX219" s="223"/>
      <c r="GZ219" s="257"/>
      <c r="HA219" s="259" t="s">
        <v>404</v>
      </c>
      <c r="HB219" s="257"/>
    </row>
    <row r="220" spans="1:210" s="171" customFormat="1" ht="15" x14ac:dyDescent="0.25">
      <c r="A220" s="224"/>
      <c r="B220" s="225"/>
      <c r="C220" s="871" t="s">
        <v>405</v>
      </c>
      <c r="D220" s="871"/>
      <c r="E220" s="871"/>
      <c r="F220" s="871"/>
      <c r="G220" s="871"/>
      <c r="H220" s="871"/>
      <c r="I220" s="871"/>
      <c r="J220" s="871"/>
      <c r="K220" s="871"/>
      <c r="L220" s="871"/>
      <c r="M220" s="871"/>
      <c r="N220" s="871"/>
      <c r="O220" s="871"/>
      <c r="P220" s="258">
        <v>33120.660000000003</v>
      </c>
      <c r="Q220" s="253"/>
      <c r="R220" s="254"/>
      <c r="GO220" s="212"/>
      <c r="GQ220" s="223"/>
      <c r="GR220" s="223"/>
      <c r="GS220" s="223"/>
      <c r="GT220" s="223"/>
      <c r="GU220" s="223"/>
      <c r="GV220" s="223"/>
      <c r="GW220" s="173"/>
      <c r="GX220" s="223"/>
      <c r="GZ220" s="257"/>
      <c r="HA220" s="259" t="s">
        <v>405</v>
      </c>
      <c r="HB220" s="257"/>
    </row>
    <row r="221" spans="1:210" s="171" customFormat="1" ht="15" x14ac:dyDescent="0.25">
      <c r="A221" s="224"/>
      <c r="B221" s="225"/>
      <c r="C221" s="871" t="s">
        <v>406</v>
      </c>
      <c r="D221" s="871"/>
      <c r="E221" s="871"/>
      <c r="F221" s="871"/>
      <c r="G221" s="871"/>
      <c r="H221" s="871"/>
      <c r="I221" s="871"/>
      <c r="J221" s="871"/>
      <c r="K221" s="871"/>
      <c r="L221" s="871"/>
      <c r="M221" s="871"/>
      <c r="N221" s="871"/>
      <c r="O221" s="871"/>
      <c r="P221" s="258">
        <v>641068.65</v>
      </c>
      <c r="Q221" s="253"/>
      <c r="R221" s="254"/>
      <c r="GO221" s="212"/>
      <c r="GQ221" s="223"/>
      <c r="GR221" s="223"/>
      <c r="GS221" s="223"/>
      <c r="GT221" s="223"/>
      <c r="GU221" s="223"/>
      <c r="GV221" s="223"/>
      <c r="GW221" s="173"/>
      <c r="GX221" s="223"/>
      <c r="GZ221" s="257"/>
      <c r="HA221" s="259" t="s">
        <v>406</v>
      </c>
      <c r="HB221" s="257"/>
    </row>
    <row r="222" spans="1:210" s="171" customFormat="1" ht="15" x14ac:dyDescent="0.25">
      <c r="A222" s="224"/>
      <c r="B222" s="225"/>
      <c r="C222" s="871" t="s">
        <v>407</v>
      </c>
      <c r="D222" s="871"/>
      <c r="E222" s="871"/>
      <c r="F222" s="871"/>
      <c r="G222" s="871"/>
      <c r="H222" s="871"/>
      <c r="I222" s="871"/>
      <c r="J222" s="871"/>
      <c r="K222" s="871"/>
      <c r="L222" s="871"/>
      <c r="M222" s="871"/>
      <c r="N222" s="871"/>
      <c r="O222" s="871"/>
      <c r="P222" s="258">
        <v>607947.99</v>
      </c>
      <c r="Q222" s="253"/>
      <c r="R222" s="254"/>
      <c r="GO222" s="212"/>
      <c r="GQ222" s="223"/>
      <c r="GR222" s="223"/>
      <c r="GS222" s="223"/>
      <c r="GT222" s="223"/>
      <c r="GU222" s="223"/>
      <c r="GV222" s="223"/>
      <c r="GW222" s="173"/>
      <c r="GX222" s="223"/>
      <c r="GZ222" s="257"/>
      <c r="HA222" s="259" t="s">
        <v>407</v>
      </c>
      <c r="HB222" s="257"/>
    </row>
    <row r="223" spans="1:210" s="171" customFormat="1" ht="15" x14ac:dyDescent="0.25">
      <c r="A223" s="224"/>
      <c r="B223" s="225"/>
      <c r="C223" s="871" t="s">
        <v>408</v>
      </c>
      <c r="D223" s="871"/>
      <c r="E223" s="871"/>
      <c r="F223" s="871"/>
      <c r="G223" s="871"/>
      <c r="H223" s="871"/>
      <c r="I223" s="871"/>
      <c r="J223" s="871"/>
      <c r="K223" s="871"/>
      <c r="L223" s="871"/>
      <c r="M223" s="871"/>
      <c r="N223" s="871"/>
      <c r="O223" s="871"/>
      <c r="P223" s="260"/>
      <c r="Q223" s="253"/>
      <c r="R223" s="254"/>
      <c r="GO223" s="212"/>
      <c r="GQ223" s="223"/>
      <c r="GR223" s="223"/>
      <c r="GS223" s="223"/>
      <c r="GT223" s="223"/>
      <c r="GU223" s="223"/>
      <c r="GV223" s="223"/>
      <c r="GW223" s="173"/>
      <c r="GX223" s="223"/>
      <c r="GZ223" s="257"/>
      <c r="HA223" s="259" t="s">
        <v>408</v>
      </c>
      <c r="HB223" s="257"/>
    </row>
    <row r="224" spans="1:210" s="171" customFormat="1" ht="15" x14ac:dyDescent="0.25">
      <c r="A224" s="224"/>
      <c r="B224" s="225"/>
      <c r="C224" s="871" t="s">
        <v>409</v>
      </c>
      <c r="D224" s="871"/>
      <c r="E224" s="871"/>
      <c r="F224" s="871"/>
      <c r="G224" s="871"/>
      <c r="H224" s="871"/>
      <c r="I224" s="871"/>
      <c r="J224" s="871"/>
      <c r="K224" s="871"/>
      <c r="L224" s="871"/>
      <c r="M224" s="871"/>
      <c r="N224" s="871"/>
      <c r="O224" s="871"/>
      <c r="P224" s="258">
        <v>179730.09</v>
      </c>
      <c r="Q224" s="253"/>
      <c r="R224" s="254"/>
      <c r="GO224" s="212"/>
      <c r="GQ224" s="223"/>
      <c r="GR224" s="223"/>
      <c r="GS224" s="223"/>
      <c r="GT224" s="223"/>
      <c r="GU224" s="223"/>
      <c r="GV224" s="223"/>
      <c r="GW224" s="173"/>
      <c r="GX224" s="223"/>
      <c r="GZ224" s="257"/>
      <c r="HA224" s="259" t="s">
        <v>409</v>
      </c>
      <c r="HB224" s="257"/>
    </row>
    <row r="225" spans="1:211" s="171" customFormat="1" ht="15" x14ac:dyDescent="0.25">
      <c r="A225" s="224"/>
      <c r="B225" s="225"/>
      <c r="C225" s="871" t="s">
        <v>410</v>
      </c>
      <c r="D225" s="871"/>
      <c r="E225" s="871"/>
      <c r="F225" s="871"/>
      <c r="G225" s="871"/>
      <c r="H225" s="871"/>
      <c r="I225" s="871"/>
      <c r="J225" s="871"/>
      <c r="K225" s="871"/>
      <c r="L225" s="871"/>
      <c r="M225" s="871"/>
      <c r="N225" s="871"/>
      <c r="O225" s="871"/>
      <c r="P225" s="258">
        <v>90031.23</v>
      </c>
      <c r="Q225" s="253"/>
      <c r="R225" s="254"/>
      <c r="GO225" s="212"/>
      <c r="GQ225" s="223"/>
      <c r="GR225" s="223"/>
      <c r="GS225" s="223"/>
      <c r="GT225" s="223"/>
      <c r="GU225" s="223"/>
      <c r="GV225" s="223"/>
      <c r="GW225" s="173"/>
      <c r="GX225" s="223"/>
      <c r="GZ225" s="257"/>
      <c r="HA225" s="259" t="s">
        <v>410</v>
      </c>
      <c r="HB225" s="257"/>
    </row>
    <row r="226" spans="1:211" s="171" customFormat="1" ht="15" x14ac:dyDescent="0.25">
      <c r="A226" s="224"/>
      <c r="B226" s="225"/>
      <c r="C226" s="871" t="s">
        <v>411</v>
      </c>
      <c r="D226" s="871"/>
      <c r="E226" s="871"/>
      <c r="F226" s="871"/>
      <c r="G226" s="871"/>
      <c r="H226" s="871"/>
      <c r="I226" s="871"/>
      <c r="J226" s="871"/>
      <c r="K226" s="871"/>
      <c r="L226" s="871"/>
      <c r="M226" s="871"/>
      <c r="N226" s="871"/>
      <c r="O226" s="871"/>
      <c r="P226" s="258">
        <v>23374.52</v>
      </c>
      <c r="Q226" s="253"/>
      <c r="R226" s="254"/>
      <c r="GO226" s="212"/>
      <c r="GQ226" s="223"/>
      <c r="GR226" s="223"/>
      <c r="GS226" s="223"/>
      <c r="GT226" s="223"/>
      <c r="GU226" s="223"/>
      <c r="GV226" s="223"/>
      <c r="GW226" s="173"/>
      <c r="GX226" s="223"/>
      <c r="GZ226" s="257"/>
      <c r="HA226" s="259" t="s">
        <v>411</v>
      </c>
      <c r="HB226" s="257"/>
    </row>
    <row r="227" spans="1:211" s="171" customFormat="1" ht="15" x14ac:dyDescent="0.25">
      <c r="A227" s="224"/>
      <c r="B227" s="225"/>
      <c r="C227" s="871" t="s">
        <v>412</v>
      </c>
      <c r="D227" s="871"/>
      <c r="E227" s="871"/>
      <c r="F227" s="871"/>
      <c r="G227" s="871"/>
      <c r="H227" s="871"/>
      <c r="I227" s="871"/>
      <c r="J227" s="871"/>
      <c r="K227" s="871"/>
      <c r="L227" s="871"/>
      <c r="M227" s="871"/>
      <c r="N227" s="871"/>
      <c r="O227" s="871"/>
      <c r="P227" s="258">
        <v>188887.29</v>
      </c>
      <c r="Q227" s="253"/>
      <c r="R227" s="254"/>
      <c r="GO227" s="212"/>
      <c r="GQ227" s="223"/>
      <c r="GR227" s="223"/>
      <c r="GS227" s="223"/>
      <c r="GT227" s="223"/>
      <c r="GU227" s="223"/>
      <c r="GV227" s="223"/>
      <c r="GW227" s="173"/>
      <c r="GX227" s="223"/>
      <c r="GZ227" s="257"/>
      <c r="HA227" s="259" t="s">
        <v>412</v>
      </c>
      <c r="HB227" s="257"/>
    </row>
    <row r="228" spans="1:211" s="171" customFormat="1" ht="15" x14ac:dyDescent="0.25">
      <c r="A228" s="224"/>
      <c r="B228" s="225"/>
      <c r="C228" s="871" t="s">
        <v>413</v>
      </c>
      <c r="D228" s="871"/>
      <c r="E228" s="871"/>
      <c r="F228" s="871"/>
      <c r="G228" s="871"/>
      <c r="H228" s="871"/>
      <c r="I228" s="871"/>
      <c r="J228" s="871"/>
      <c r="K228" s="871"/>
      <c r="L228" s="871"/>
      <c r="M228" s="871"/>
      <c r="N228" s="871"/>
      <c r="O228" s="871"/>
      <c r="P228" s="258">
        <v>125924.86</v>
      </c>
      <c r="Q228" s="253"/>
      <c r="R228" s="254"/>
      <c r="GO228" s="212"/>
      <c r="GQ228" s="223"/>
      <c r="GR228" s="223"/>
      <c r="GS228" s="223"/>
      <c r="GT228" s="223"/>
      <c r="GU228" s="223"/>
      <c r="GV228" s="223"/>
      <c r="GW228" s="173"/>
      <c r="GX228" s="223"/>
      <c r="GZ228" s="257"/>
      <c r="HA228" s="259" t="s">
        <v>413</v>
      </c>
      <c r="HB228" s="257"/>
    </row>
    <row r="229" spans="1:211" s="171" customFormat="1" ht="15" x14ac:dyDescent="0.25">
      <c r="A229" s="224"/>
      <c r="B229" s="225"/>
      <c r="C229" s="871" t="s">
        <v>414</v>
      </c>
      <c r="D229" s="871"/>
      <c r="E229" s="871"/>
      <c r="F229" s="871"/>
      <c r="G229" s="871"/>
      <c r="H229" s="871"/>
      <c r="I229" s="871"/>
      <c r="J229" s="871"/>
      <c r="K229" s="871"/>
      <c r="L229" s="871"/>
      <c r="M229" s="871"/>
      <c r="N229" s="871"/>
      <c r="O229" s="871"/>
      <c r="P229" s="258">
        <v>33120.660000000003</v>
      </c>
      <c r="Q229" s="253"/>
      <c r="R229" s="254"/>
      <c r="GO229" s="212"/>
      <c r="GQ229" s="223"/>
      <c r="GR229" s="223"/>
      <c r="GS229" s="223"/>
      <c r="GT229" s="223"/>
      <c r="GU229" s="223"/>
      <c r="GV229" s="223"/>
      <c r="GW229" s="173"/>
      <c r="GX229" s="223"/>
      <c r="GZ229" s="257"/>
      <c r="HA229" s="259" t="s">
        <v>414</v>
      </c>
      <c r="HB229" s="257"/>
    </row>
    <row r="230" spans="1:211" s="171" customFormat="1" ht="15" x14ac:dyDescent="0.25">
      <c r="A230" s="224"/>
      <c r="B230" s="225"/>
      <c r="C230" s="871" t="s">
        <v>415</v>
      </c>
      <c r="D230" s="871"/>
      <c r="E230" s="871"/>
      <c r="F230" s="871"/>
      <c r="G230" s="871"/>
      <c r="H230" s="871"/>
      <c r="I230" s="871"/>
      <c r="J230" s="871"/>
      <c r="K230" s="871"/>
      <c r="L230" s="871"/>
      <c r="M230" s="871"/>
      <c r="N230" s="871"/>
      <c r="O230" s="871"/>
      <c r="P230" s="258">
        <v>203104.61</v>
      </c>
      <c r="Q230" s="253"/>
      <c r="R230" s="254"/>
      <c r="GO230" s="212"/>
      <c r="GQ230" s="223"/>
      <c r="GR230" s="223"/>
      <c r="GS230" s="223"/>
      <c r="GT230" s="223"/>
      <c r="GU230" s="223"/>
      <c r="GV230" s="223"/>
      <c r="GW230" s="173"/>
      <c r="GX230" s="223"/>
      <c r="GZ230" s="257"/>
      <c r="HA230" s="259" t="s">
        <v>415</v>
      </c>
      <c r="HB230" s="257"/>
    </row>
    <row r="231" spans="1:211" s="171" customFormat="1" ht="15" x14ac:dyDescent="0.25">
      <c r="A231" s="224"/>
      <c r="B231" s="225"/>
      <c r="C231" s="871" t="s">
        <v>416</v>
      </c>
      <c r="D231" s="871"/>
      <c r="E231" s="871"/>
      <c r="F231" s="871"/>
      <c r="G231" s="871"/>
      <c r="H231" s="871"/>
      <c r="I231" s="871"/>
      <c r="J231" s="871"/>
      <c r="K231" s="871"/>
      <c r="L231" s="871"/>
      <c r="M231" s="871"/>
      <c r="N231" s="871"/>
      <c r="O231" s="871"/>
      <c r="P231" s="258">
        <v>188887.29</v>
      </c>
      <c r="Q231" s="253"/>
      <c r="R231" s="254"/>
      <c r="GO231" s="212"/>
      <c r="GQ231" s="223"/>
      <c r="GR231" s="223"/>
      <c r="GS231" s="223"/>
      <c r="GT231" s="223"/>
      <c r="GU231" s="223"/>
      <c r="GV231" s="223"/>
      <c r="GW231" s="173"/>
      <c r="GX231" s="223"/>
      <c r="GZ231" s="257"/>
      <c r="HA231" s="259" t="s">
        <v>416</v>
      </c>
      <c r="HB231" s="257"/>
    </row>
    <row r="232" spans="1:211" s="171" customFormat="1" ht="15" x14ac:dyDescent="0.25">
      <c r="A232" s="224"/>
      <c r="B232" s="225"/>
      <c r="C232" s="871" t="s">
        <v>417</v>
      </c>
      <c r="D232" s="871"/>
      <c r="E232" s="871"/>
      <c r="F232" s="871"/>
      <c r="G232" s="871"/>
      <c r="H232" s="871"/>
      <c r="I232" s="871"/>
      <c r="J232" s="871"/>
      <c r="K232" s="871"/>
      <c r="L232" s="871"/>
      <c r="M232" s="871"/>
      <c r="N232" s="871"/>
      <c r="O232" s="871"/>
      <c r="P232" s="258">
        <v>125924.86</v>
      </c>
      <c r="Q232" s="253"/>
      <c r="R232" s="254"/>
      <c r="GO232" s="212"/>
      <c r="GQ232" s="223"/>
      <c r="GR232" s="223"/>
      <c r="GS232" s="223"/>
      <c r="GT232" s="223"/>
      <c r="GU232" s="223"/>
      <c r="GV232" s="223"/>
      <c r="GW232" s="173"/>
      <c r="GX232" s="223"/>
      <c r="GZ232" s="257"/>
      <c r="HA232" s="259" t="s">
        <v>417</v>
      </c>
      <c r="HB232" s="257"/>
    </row>
    <row r="233" spans="1:211" s="171" customFormat="1" ht="15" x14ac:dyDescent="0.25">
      <c r="A233" s="224"/>
      <c r="B233" s="255"/>
      <c r="C233" s="872" t="s">
        <v>440</v>
      </c>
      <c r="D233" s="872"/>
      <c r="E233" s="872"/>
      <c r="F233" s="872"/>
      <c r="G233" s="872"/>
      <c r="H233" s="872"/>
      <c r="I233" s="872"/>
      <c r="J233" s="872"/>
      <c r="K233" s="872"/>
      <c r="L233" s="872"/>
      <c r="M233" s="872"/>
      <c r="N233" s="872"/>
      <c r="O233" s="872"/>
      <c r="P233" s="261">
        <v>641068.65</v>
      </c>
      <c r="Q233" s="253"/>
      <c r="R233" s="254"/>
      <c r="GO233" s="212"/>
      <c r="GQ233" s="223"/>
      <c r="GR233" s="223"/>
      <c r="GS233" s="223"/>
      <c r="GT233" s="223"/>
      <c r="GU233" s="223"/>
      <c r="GV233" s="223"/>
      <c r="GW233" s="173"/>
      <c r="GX233" s="223"/>
      <c r="GZ233" s="257"/>
      <c r="HB233" s="257" t="s">
        <v>440</v>
      </c>
    </row>
    <row r="234" spans="1:211" s="171" customFormat="1" ht="15" x14ac:dyDescent="0.25">
      <c r="A234" s="224"/>
      <c r="B234" s="225"/>
      <c r="C234" s="871" t="s">
        <v>419</v>
      </c>
      <c r="D234" s="871"/>
      <c r="E234" s="871"/>
      <c r="F234" s="871"/>
      <c r="G234" s="871"/>
      <c r="H234" s="871"/>
      <c r="I234" s="871"/>
      <c r="J234" s="871"/>
      <c r="K234" s="871"/>
      <c r="L234" s="871"/>
      <c r="M234" s="871"/>
      <c r="N234" s="871"/>
      <c r="O234" s="871"/>
      <c r="P234" s="260"/>
      <c r="Q234" s="253"/>
      <c r="R234" s="254"/>
      <c r="GO234" s="212"/>
      <c r="GQ234" s="223"/>
      <c r="GR234" s="223"/>
      <c r="GS234" s="223"/>
      <c r="GT234" s="223"/>
      <c r="GU234" s="223"/>
      <c r="GV234" s="223"/>
      <c r="GW234" s="173"/>
      <c r="GX234" s="223"/>
      <c r="GZ234" s="257"/>
      <c r="HA234" s="259" t="s">
        <v>419</v>
      </c>
      <c r="HB234" s="257"/>
    </row>
    <row r="235" spans="1:211" s="171" customFormat="1" ht="15" x14ac:dyDescent="0.25">
      <c r="A235" s="224"/>
      <c r="B235" s="225"/>
      <c r="C235" s="871" t="s">
        <v>420</v>
      </c>
      <c r="D235" s="871"/>
      <c r="E235" s="871"/>
      <c r="F235" s="871"/>
      <c r="G235" s="871"/>
      <c r="H235" s="871"/>
      <c r="I235" s="871"/>
      <c r="J235" s="871"/>
      <c r="K235" s="262" t="s">
        <v>441</v>
      </c>
      <c r="L235" s="263"/>
      <c r="M235" s="263"/>
      <c r="O235" s="264"/>
      <c r="P235" s="260"/>
      <c r="Q235" s="253"/>
      <c r="R235" s="254"/>
      <c r="GO235" s="212"/>
      <c r="GQ235" s="223"/>
      <c r="GR235" s="223"/>
      <c r="GS235" s="223"/>
      <c r="GT235" s="223"/>
      <c r="GU235" s="223"/>
      <c r="GV235" s="223"/>
      <c r="GW235" s="173"/>
      <c r="GX235" s="223"/>
      <c r="GZ235" s="257"/>
      <c r="HB235" s="257"/>
      <c r="HC235" s="259" t="s">
        <v>420</v>
      </c>
    </row>
    <row r="236" spans="1:211" s="171" customFormat="1" ht="15" x14ac:dyDescent="0.25">
      <c r="A236" s="224"/>
      <c r="B236" s="225"/>
      <c r="C236" s="871" t="s">
        <v>422</v>
      </c>
      <c r="D236" s="871"/>
      <c r="E236" s="871"/>
      <c r="F236" s="871"/>
      <c r="G236" s="871"/>
      <c r="H236" s="871"/>
      <c r="I236" s="871"/>
      <c r="J236" s="871"/>
      <c r="K236" s="262" t="s">
        <v>442</v>
      </c>
      <c r="L236" s="263"/>
      <c r="M236" s="263"/>
      <c r="O236" s="264"/>
      <c r="P236" s="260"/>
      <c r="Q236" s="253"/>
      <c r="R236" s="254"/>
      <c r="GO236" s="212"/>
      <c r="GQ236" s="223"/>
      <c r="GR236" s="223"/>
      <c r="GS236" s="223"/>
      <c r="GT236" s="223"/>
      <c r="GU236" s="223"/>
      <c r="GV236" s="223"/>
      <c r="GW236" s="173"/>
      <c r="GX236" s="223"/>
      <c r="GZ236" s="257"/>
      <c r="HB236" s="257"/>
      <c r="HC236" s="259" t="s">
        <v>422</v>
      </c>
    </row>
    <row r="237" spans="1:211" s="171" customFormat="1" ht="15" x14ac:dyDescent="0.25">
      <c r="A237" s="881" t="s">
        <v>443</v>
      </c>
      <c r="B237" s="882"/>
      <c r="C237" s="882"/>
      <c r="D237" s="882"/>
      <c r="E237" s="882"/>
      <c r="F237" s="882"/>
      <c r="G237" s="882"/>
      <c r="H237" s="882"/>
      <c r="I237" s="882"/>
      <c r="J237" s="882"/>
      <c r="K237" s="882"/>
      <c r="L237" s="882"/>
      <c r="M237" s="882"/>
      <c r="N237" s="882"/>
      <c r="O237" s="882"/>
      <c r="P237" s="883"/>
      <c r="GO237" s="212" t="s">
        <v>443</v>
      </c>
      <c r="GQ237" s="223"/>
      <c r="GR237" s="223"/>
      <c r="GS237" s="223"/>
      <c r="GT237" s="223"/>
      <c r="GU237" s="223"/>
      <c r="GV237" s="223"/>
      <c r="GW237" s="173"/>
      <c r="GX237" s="223"/>
      <c r="GZ237" s="257"/>
      <c r="HB237" s="257"/>
    </row>
    <row r="238" spans="1:211" s="171" customFormat="1" ht="22.5" x14ac:dyDescent="0.25">
      <c r="A238" s="214" t="s">
        <v>121</v>
      </c>
      <c r="B238" s="215" t="s">
        <v>384</v>
      </c>
      <c r="C238" s="873" t="s">
        <v>385</v>
      </c>
      <c r="D238" s="873"/>
      <c r="E238" s="873"/>
      <c r="F238" s="873"/>
      <c r="G238" s="873"/>
      <c r="H238" s="216" t="s">
        <v>386</v>
      </c>
      <c r="I238" s="217">
        <v>33.994</v>
      </c>
      <c r="J238" s="218">
        <v>1</v>
      </c>
      <c r="K238" s="241">
        <v>33.994</v>
      </c>
      <c r="L238" s="220"/>
      <c r="M238" s="217"/>
      <c r="N238" s="221"/>
      <c r="O238" s="217"/>
      <c r="P238" s="222"/>
      <c r="GO238" s="212"/>
      <c r="GQ238" s="223" t="s">
        <v>385</v>
      </c>
      <c r="GR238" s="223" t="s">
        <v>4</v>
      </c>
      <c r="GS238" s="223" t="s">
        <v>4</v>
      </c>
      <c r="GT238" s="223" t="s">
        <v>4</v>
      </c>
      <c r="GU238" s="223" t="s">
        <v>4</v>
      </c>
      <c r="GV238" s="223"/>
      <c r="GW238" s="173"/>
      <c r="GX238" s="223"/>
      <c r="GZ238" s="257"/>
      <c r="HB238" s="257"/>
    </row>
    <row r="239" spans="1:211" s="171" customFormat="1" ht="15" x14ac:dyDescent="0.25">
      <c r="A239" s="242"/>
      <c r="B239" s="243"/>
      <c r="C239" s="878" t="s">
        <v>444</v>
      </c>
      <c r="D239" s="878"/>
      <c r="E239" s="878"/>
      <c r="F239" s="878"/>
      <c r="G239" s="878"/>
      <c r="H239" s="878"/>
      <c r="I239" s="878"/>
      <c r="J239" s="878"/>
      <c r="K239" s="878"/>
      <c r="L239" s="878"/>
      <c r="M239" s="878"/>
      <c r="N239" s="878"/>
      <c r="O239" s="878"/>
      <c r="P239" s="879"/>
      <c r="GO239" s="212"/>
      <c r="GQ239" s="223"/>
      <c r="GR239" s="223"/>
      <c r="GS239" s="223"/>
      <c r="GT239" s="223"/>
      <c r="GU239" s="223"/>
      <c r="GV239" s="223"/>
      <c r="GW239" s="173"/>
      <c r="GX239" s="223"/>
      <c r="GY239" s="244" t="s">
        <v>444</v>
      </c>
      <c r="GZ239" s="257"/>
      <c r="HB239" s="257"/>
    </row>
    <row r="240" spans="1:211" s="171" customFormat="1" ht="15" x14ac:dyDescent="0.25">
      <c r="A240" s="224"/>
      <c r="B240" s="225"/>
      <c r="C240" s="874" t="s">
        <v>370</v>
      </c>
      <c r="D240" s="874"/>
      <c r="E240" s="874"/>
      <c r="F240" s="874"/>
      <c r="G240" s="874"/>
      <c r="H240" s="216"/>
      <c r="I240" s="217"/>
      <c r="J240" s="217"/>
      <c r="K240" s="217"/>
      <c r="L240" s="220"/>
      <c r="M240" s="217"/>
      <c r="N240" s="226"/>
      <c r="O240" s="217"/>
      <c r="P240" s="227">
        <v>379917.64</v>
      </c>
      <c r="Q240" s="228"/>
      <c r="R240" s="228"/>
      <c r="GO240" s="212"/>
      <c r="GQ240" s="223"/>
      <c r="GR240" s="223"/>
      <c r="GS240" s="223"/>
      <c r="GT240" s="223"/>
      <c r="GU240" s="223"/>
      <c r="GV240" s="223" t="s">
        <v>370</v>
      </c>
      <c r="GW240" s="173"/>
      <c r="GX240" s="223"/>
      <c r="GZ240" s="257"/>
      <c r="HB240" s="257"/>
    </row>
    <row r="241" spans="1:210" s="171" customFormat="1" ht="15" x14ac:dyDescent="0.25">
      <c r="A241" s="229"/>
      <c r="B241" s="230"/>
      <c r="C241" s="880" t="s">
        <v>371</v>
      </c>
      <c r="D241" s="880"/>
      <c r="E241" s="880"/>
      <c r="F241" s="880"/>
      <c r="G241" s="880"/>
      <c r="H241" s="231"/>
      <c r="I241" s="232"/>
      <c r="J241" s="232"/>
      <c r="K241" s="232"/>
      <c r="L241" s="233"/>
      <c r="M241" s="232"/>
      <c r="N241" s="233"/>
      <c r="O241" s="232"/>
      <c r="P241" s="245">
        <v>263232.99</v>
      </c>
      <c r="GO241" s="212"/>
      <c r="GQ241" s="223"/>
      <c r="GR241" s="223"/>
      <c r="GS241" s="223"/>
      <c r="GT241" s="223"/>
      <c r="GU241" s="223"/>
      <c r="GV241" s="223"/>
      <c r="GW241" s="173" t="s">
        <v>371</v>
      </c>
      <c r="GX241" s="223"/>
      <c r="GZ241" s="257"/>
      <c r="HB241" s="257"/>
    </row>
    <row r="242" spans="1:210" s="171" customFormat="1" ht="15" x14ac:dyDescent="0.25">
      <c r="A242" s="229"/>
      <c r="B242" s="230" t="s">
        <v>388</v>
      </c>
      <c r="C242" s="880" t="s">
        <v>389</v>
      </c>
      <c r="D242" s="880"/>
      <c r="E242" s="880"/>
      <c r="F242" s="880"/>
      <c r="G242" s="880"/>
      <c r="H242" s="231" t="s">
        <v>374</v>
      </c>
      <c r="I242" s="235">
        <v>93</v>
      </c>
      <c r="J242" s="232"/>
      <c r="K242" s="235">
        <v>93</v>
      </c>
      <c r="L242" s="233"/>
      <c r="M242" s="232"/>
      <c r="N242" s="233"/>
      <c r="O242" s="232"/>
      <c r="P242" s="245">
        <v>244806.68</v>
      </c>
      <c r="GO242" s="212"/>
      <c r="GQ242" s="223"/>
      <c r="GR242" s="223"/>
      <c r="GS242" s="223"/>
      <c r="GT242" s="223"/>
      <c r="GU242" s="223"/>
      <c r="GV242" s="223"/>
      <c r="GW242" s="173" t="s">
        <v>389</v>
      </c>
      <c r="GX242" s="223"/>
      <c r="GZ242" s="257"/>
      <c r="HB242" s="257"/>
    </row>
    <row r="243" spans="1:210" s="171" customFormat="1" ht="15" x14ac:dyDescent="0.25">
      <c r="A243" s="229"/>
      <c r="B243" s="230" t="s">
        <v>390</v>
      </c>
      <c r="C243" s="880" t="s">
        <v>391</v>
      </c>
      <c r="D243" s="880"/>
      <c r="E243" s="880"/>
      <c r="F243" s="880"/>
      <c r="G243" s="880"/>
      <c r="H243" s="231" t="s">
        <v>374</v>
      </c>
      <c r="I243" s="235">
        <v>62</v>
      </c>
      <c r="J243" s="232"/>
      <c r="K243" s="235">
        <v>62</v>
      </c>
      <c r="L243" s="233"/>
      <c r="M243" s="232"/>
      <c r="N243" s="233"/>
      <c r="O243" s="232"/>
      <c r="P243" s="245">
        <v>163204.45000000001</v>
      </c>
      <c r="GO243" s="212"/>
      <c r="GQ243" s="223"/>
      <c r="GR243" s="223"/>
      <c r="GS243" s="223"/>
      <c r="GT243" s="223"/>
      <c r="GU243" s="223"/>
      <c r="GV243" s="223"/>
      <c r="GW243" s="173" t="s">
        <v>391</v>
      </c>
      <c r="GX243" s="223"/>
      <c r="GZ243" s="257"/>
      <c r="HB243" s="257"/>
    </row>
    <row r="244" spans="1:210" s="171" customFormat="1" ht="15" x14ac:dyDescent="0.25">
      <c r="A244" s="236"/>
      <c r="B244" s="237"/>
      <c r="C244" s="874" t="s">
        <v>377</v>
      </c>
      <c r="D244" s="874"/>
      <c r="E244" s="874"/>
      <c r="F244" s="874"/>
      <c r="G244" s="874"/>
      <c r="H244" s="216"/>
      <c r="I244" s="217"/>
      <c r="J244" s="217"/>
      <c r="K244" s="217"/>
      <c r="L244" s="220"/>
      <c r="M244" s="217"/>
      <c r="N244" s="226">
        <v>23178.47</v>
      </c>
      <c r="O244" s="217"/>
      <c r="P244" s="227">
        <v>787928.77</v>
      </c>
      <c r="GO244" s="212"/>
      <c r="GQ244" s="223"/>
      <c r="GR244" s="223"/>
      <c r="GS244" s="223"/>
      <c r="GT244" s="223"/>
      <c r="GU244" s="223"/>
      <c r="GV244" s="223"/>
      <c r="GW244" s="173"/>
      <c r="GX244" s="223" t="s">
        <v>377</v>
      </c>
      <c r="GZ244" s="257"/>
      <c r="HB244" s="257"/>
    </row>
    <row r="245" spans="1:210" s="171" customFormat="1" ht="56.25" x14ac:dyDescent="0.25">
      <c r="A245" s="214" t="s">
        <v>445</v>
      </c>
      <c r="B245" s="215" t="s">
        <v>392</v>
      </c>
      <c r="C245" s="873" t="s">
        <v>393</v>
      </c>
      <c r="D245" s="873"/>
      <c r="E245" s="873"/>
      <c r="F245" s="873"/>
      <c r="G245" s="873"/>
      <c r="H245" s="216" t="s">
        <v>380</v>
      </c>
      <c r="I245" s="217">
        <v>33.994</v>
      </c>
      <c r="J245" s="218">
        <v>1</v>
      </c>
      <c r="K245" s="241">
        <v>33.994</v>
      </c>
      <c r="L245" s="220"/>
      <c r="M245" s="217"/>
      <c r="N245" s="239">
        <v>272.58999999999997</v>
      </c>
      <c r="O245" s="217"/>
      <c r="P245" s="227">
        <v>9266.42</v>
      </c>
      <c r="GO245" s="212"/>
      <c r="GQ245" s="223" t="s">
        <v>393</v>
      </c>
      <c r="GR245" s="223" t="s">
        <v>4</v>
      </c>
      <c r="GS245" s="223" t="s">
        <v>4</v>
      </c>
      <c r="GT245" s="223" t="s">
        <v>4</v>
      </c>
      <c r="GU245" s="223" t="s">
        <v>4</v>
      </c>
      <c r="GV245" s="223"/>
      <c r="GW245" s="173"/>
      <c r="GX245" s="223"/>
      <c r="GZ245" s="257"/>
      <c r="HB245" s="257"/>
    </row>
    <row r="246" spans="1:210" s="171" customFormat="1" ht="15" x14ac:dyDescent="0.25">
      <c r="A246" s="236"/>
      <c r="B246" s="237"/>
      <c r="C246" s="874" t="s">
        <v>377</v>
      </c>
      <c r="D246" s="874"/>
      <c r="E246" s="874"/>
      <c r="F246" s="874"/>
      <c r="G246" s="874"/>
      <c r="H246" s="216"/>
      <c r="I246" s="217"/>
      <c r="J246" s="217"/>
      <c r="K246" s="217"/>
      <c r="L246" s="220"/>
      <c r="M246" s="217"/>
      <c r="N246" s="220"/>
      <c r="O246" s="217"/>
      <c r="P246" s="227">
        <v>9266.42</v>
      </c>
      <c r="GO246" s="212"/>
      <c r="GQ246" s="223"/>
      <c r="GR246" s="223"/>
      <c r="GS246" s="223"/>
      <c r="GT246" s="223"/>
      <c r="GU246" s="223"/>
      <c r="GV246" s="223"/>
      <c r="GW246" s="173"/>
      <c r="GX246" s="223" t="s">
        <v>377</v>
      </c>
      <c r="GZ246" s="257"/>
      <c r="HB246" s="257"/>
    </row>
    <row r="247" spans="1:210" s="171" customFormat="1" ht="15" x14ac:dyDescent="0.25">
      <c r="A247" s="875" t="s">
        <v>394</v>
      </c>
      <c r="B247" s="876"/>
      <c r="C247" s="876"/>
      <c r="D247" s="876"/>
      <c r="E247" s="876"/>
      <c r="F247" s="876"/>
      <c r="G247" s="876"/>
      <c r="H247" s="876"/>
      <c r="I247" s="876"/>
      <c r="J247" s="876"/>
      <c r="K247" s="876"/>
      <c r="L247" s="876"/>
      <c r="M247" s="876"/>
      <c r="N247" s="876"/>
      <c r="O247" s="876"/>
      <c r="P247" s="877"/>
      <c r="GO247" s="212"/>
      <c r="GP247" s="213" t="s">
        <v>394</v>
      </c>
      <c r="GQ247" s="223"/>
      <c r="GR247" s="223"/>
      <c r="GS247" s="223"/>
      <c r="GT247" s="223"/>
      <c r="GU247" s="223"/>
      <c r="GV247" s="223"/>
      <c r="GW247" s="173"/>
      <c r="GX247" s="223"/>
      <c r="GZ247" s="257"/>
      <c r="HB247" s="257"/>
    </row>
    <row r="248" spans="1:210" s="171" customFormat="1" ht="67.5" x14ac:dyDescent="0.25">
      <c r="A248" s="214" t="s">
        <v>446</v>
      </c>
      <c r="B248" s="215" t="s">
        <v>395</v>
      </c>
      <c r="C248" s="873" t="s">
        <v>396</v>
      </c>
      <c r="D248" s="873"/>
      <c r="E248" s="873"/>
      <c r="F248" s="873"/>
      <c r="G248" s="873"/>
      <c r="H248" s="216" t="s">
        <v>380</v>
      </c>
      <c r="I248" s="217">
        <v>33.994</v>
      </c>
      <c r="J248" s="218">
        <v>1</v>
      </c>
      <c r="K248" s="241">
        <v>33.994</v>
      </c>
      <c r="L248" s="220"/>
      <c r="M248" s="217"/>
      <c r="N248" s="239">
        <v>717.57</v>
      </c>
      <c r="O248" s="217"/>
      <c r="P248" s="227">
        <v>24393.07</v>
      </c>
      <c r="GO248" s="212"/>
      <c r="GQ248" s="223" t="s">
        <v>396</v>
      </c>
      <c r="GR248" s="223" t="s">
        <v>4</v>
      </c>
      <c r="GS248" s="223" t="s">
        <v>4</v>
      </c>
      <c r="GT248" s="223" t="s">
        <v>4</v>
      </c>
      <c r="GU248" s="223" t="s">
        <v>4</v>
      </c>
      <c r="GV248" s="223"/>
      <c r="GW248" s="173"/>
      <c r="GX248" s="223"/>
      <c r="GZ248" s="257"/>
      <c r="HB248" s="257"/>
    </row>
    <row r="249" spans="1:210" s="171" customFormat="1" ht="15" x14ac:dyDescent="0.25">
      <c r="A249" s="236"/>
      <c r="B249" s="237"/>
      <c r="C249" s="874" t="s">
        <v>377</v>
      </c>
      <c r="D249" s="874"/>
      <c r="E249" s="874"/>
      <c r="F249" s="874"/>
      <c r="G249" s="874"/>
      <c r="H249" s="216"/>
      <c r="I249" s="217"/>
      <c r="J249" s="217"/>
      <c r="K249" s="217"/>
      <c r="L249" s="220"/>
      <c r="M249" s="217"/>
      <c r="N249" s="220"/>
      <c r="O249" s="217"/>
      <c r="P249" s="227">
        <v>24393.07</v>
      </c>
      <c r="GO249" s="212"/>
      <c r="GQ249" s="223"/>
      <c r="GR249" s="223"/>
      <c r="GS249" s="223"/>
      <c r="GT249" s="223"/>
      <c r="GU249" s="223"/>
      <c r="GV249" s="223"/>
      <c r="GW249" s="173"/>
      <c r="GX249" s="223" t="s">
        <v>377</v>
      </c>
      <c r="GZ249" s="257"/>
      <c r="HB249" s="257"/>
    </row>
    <row r="250" spans="1:210" s="171" customFormat="1" ht="56.25" x14ac:dyDescent="0.25">
      <c r="A250" s="214" t="s">
        <v>447</v>
      </c>
      <c r="B250" s="215" t="s">
        <v>397</v>
      </c>
      <c r="C250" s="873" t="s">
        <v>398</v>
      </c>
      <c r="D250" s="873"/>
      <c r="E250" s="873"/>
      <c r="F250" s="873"/>
      <c r="G250" s="873"/>
      <c r="H250" s="216" t="s">
        <v>380</v>
      </c>
      <c r="I250" s="217">
        <v>33.994</v>
      </c>
      <c r="J250" s="218">
        <v>1</v>
      </c>
      <c r="K250" s="241">
        <v>33.994</v>
      </c>
      <c r="L250" s="220"/>
      <c r="M250" s="217"/>
      <c r="N250" s="239">
        <v>272.58999999999997</v>
      </c>
      <c r="O250" s="217"/>
      <c r="P250" s="227">
        <v>9266.42</v>
      </c>
      <c r="GO250" s="212"/>
      <c r="GQ250" s="223" t="s">
        <v>398</v>
      </c>
      <c r="GR250" s="223" t="s">
        <v>4</v>
      </c>
      <c r="GS250" s="223" t="s">
        <v>4</v>
      </c>
      <c r="GT250" s="223" t="s">
        <v>4</v>
      </c>
      <c r="GU250" s="223" t="s">
        <v>4</v>
      </c>
      <c r="GV250" s="223"/>
      <c r="GW250" s="173"/>
      <c r="GX250" s="223"/>
      <c r="GZ250" s="257"/>
      <c r="HB250" s="257"/>
    </row>
    <row r="251" spans="1:210" s="171" customFormat="1" ht="15" x14ac:dyDescent="0.25">
      <c r="A251" s="236"/>
      <c r="B251" s="237"/>
      <c r="C251" s="874" t="s">
        <v>377</v>
      </c>
      <c r="D251" s="874"/>
      <c r="E251" s="874"/>
      <c r="F251" s="874"/>
      <c r="G251" s="874"/>
      <c r="H251" s="216"/>
      <c r="I251" s="217"/>
      <c r="J251" s="217"/>
      <c r="K251" s="217"/>
      <c r="L251" s="220"/>
      <c r="M251" s="217"/>
      <c r="N251" s="220"/>
      <c r="O251" s="217"/>
      <c r="P251" s="227">
        <v>9266.42</v>
      </c>
      <c r="GO251" s="212"/>
      <c r="GQ251" s="223"/>
      <c r="GR251" s="223"/>
      <c r="GS251" s="223"/>
      <c r="GT251" s="223"/>
      <c r="GU251" s="223"/>
      <c r="GV251" s="223"/>
      <c r="GW251" s="173"/>
      <c r="GX251" s="223" t="s">
        <v>377</v>
      </c>
      <c r="GZ251" s="257"/>
      <c r="HB251" s="257"/>
    </row>
    <row r="252" spans="1:210" s="171" customFormat="1" ht="1.5" customHeight="1" x14ac:dyDescent="0.25">
      <c r="A252" s="246"/>
      <c r="B252" s="247"/>
      <c r="C252" s="247"/>
      <c r="D252" s="247"/>
      <c r="E252" s="247"/>
      <c r="F252" s="248"/>
      <c r="G252" s="248"/>
      <c r="H252" s="248"/>
      <c r="I252" s="248"/>
      <c r="J252" s="249"/>
      <c r="K252" s="248"/>
      <c r="L252" s="249"/>
      <c r="M252" s="250"/>
      <c r="N252" s="249"/>
      <c r="O252" s="251"/>
      <c r="P252" s="252"/>
      <c r="Q252" s="253"/>
      <c r="R252" s="254"/>
      <c r="GO252" s="212"/>
      <c r="GQ252" s="223"/>
      <c r="GR252" s="223"/>
      <c r="GS252" s="223"/>
      <c r="GT252" s="223"/>
      <c r="GU252" s="223"/>
      <c r="GV252" s="223"/>
      <c r="GW252" s="173"/>
      <c r="GX252" s="223"/>
      <c r="GZ252" s="257"/>
      <c r="HB252" s="257"/>
    </row>
    <row r="253" spans="1:210" s="171" customFormat="1" ht="15" x14ac:dyDescent="0.25">
      <c r="A253" s="224"/>
      <c r="B253" s="255"/>
      <c r="C253" s="872" t="s">
        <v>448</v>
      </c>
      <c r="D253" s="872"/>
      <c r="E253" s="872"/>
      <c r="F253" s="872"/>
      <c r="G253" s="872"/>
      <c r="H253" s="872"/>
      <c r="I253" s="872"/>
      <c r="J253" s="872"/>
      <c r="K253" s="872"/>
      <c r="L253" s="872"/>
      <c r="M253" s="872"/>
      <c r="N253" s="872"/>
      <c r="O253" s="872"/>
      <c r="P253" s="256"/>
      <c r="Q253" s="253"/>
      <c r="R253" s="254"/>
      <c r="GO253" s="212"/>
      <c r="GQ253" s="223"/>
      <c r="GR253" s="223"/>
      <c r="GS253" s="223"/>
      <c r="GT253" s="223"/>
      <c r="GU253" s="223"/>
      <c r="GV253" s="223"/>
      <c r="GW253" s="173"/>
      <c r="GX253" s="223"/>
      <c r="GZ253" s="257" t="s">
        <v>448</v>
      </c>
      <c r="HB253" s="257"/>
    </row>
    <row r="254" spans="1:210" s="171" customFormat="1" ht="15" x14ac:dyDescent="0.25">
      <c r="A254" s="224"/>
      <c r="B254" s="225"/>
      <c r="C254" s="871" t="s">
        <v>400</v>
      </c>
      <c r="D254" s="871"/>
      <c r="E254" s="871"/>
      <c r="F254" s="871"/>
      <c r="G254" s="871"/>
      <c r="H254" s="871"/>
      <c r="I254" s="871"/>
      <c r="J254" s="871"/>
      <c r="K254" s="871"/>
      <c r="L254" s="871"/>
      <c r="M254" s="871"/>
      <c r="N254" s="871"/>
      <c r="O254" s="871"/>
      <c r="P254" s="258">
        <v>422843.55</v>
      </c>
      <c r="Q254" s="253"/>
      <c r="R254" s="254"/>
      <c r="GO254" s="212"/>
      <c r="GQ254" s="223"/>
      <c r="GR254" s="223"/>
      <c r="GS254" s="223"/>
      <c r="GT254" s="223"/>
      <c r="GU254" s="223"/>
      <c r="GV254" s="223"/>
      <c r="GW254" s="173"/>
      <c r="GX254" s="223"/>
      <c r="GZ254" s="257"/>
      <c r="HA254" s="259" t="s">
        <v>400</v>
      </c>
      <c r="HB254" s="257"/>
    </row>
    <row r="255" spans="1:210" s="171" customFormat="1" ht="15" x14ac:dyDescent="0.25">
      <c r="A255" s="224"/>
      <c r="B255" s="225"/>
      <c r="C255" s="871" t="s">
        <v>401</v>
      </c>
      <c r="D255" s="871"/>
      <c r="E255" s="871"/>
      <c r="F255" s="871"/>
      <c r="G255" s="871"/>
      <c r="H255" s="871"/>
      <c r="I255" s="871"/>
      <c r="J255" s="871"/>
      <c r="K255" s="871"/>
      <c r="L255" s="871"/>
      <c r="M255" s="871"/>
      <c r="N255" s="871"/>
      <c r="O255" s="871"/>
      <c r="P255" s="260"/>
      <c r="Q255" s="253"/>
      <c r="R255" s="254"/>
      <c r="GO255" s="212"/>
      <c r="GQ255" s="223"/>
      <c r="GR255" s="223"/>
      <c r="GS255" s="223"/>
      <c r="GT255" s="223"/>
      <c r="GU255" s="223"/>
      <c r="GV255" s="223"/>
      <c r="GW255" s="173"/>
      <c r="GX255" s="223"/>
      <c r="GZ255" s="257"/>
      <c r="HA255" s="259" t="s">
        <v>401</v>
      </c>
      <c r="HB255" s="257"/>
    </row>
    <row r="256" spans="1:210" s="171" customFormat="1" ht="15" x14ac:dyDescent="0.25">
      <c r="A256" s="224"/>
      <c r="B256" s="225"/>
      <c r="C256" s="871" t="s">
        <v>402</v>
      </c>
      <c r="D256" s="871"/>
      <c r="E256" s="871"/>
      <c r="F256" s="871"/>
      <c r="G256" s="871"/>
      <c r="H256" s="871"/>
      <c r="I256" s="871"/>
      <c r="J256" s="871"/>
      <c r="K256" s="871"/>
      <c r="L256" s="871"/>
      <c r="M256" s="871"/>
      <c r="N256" s="871"/>
      <c r="O256" s="871"/>
      <c r="P256" s="258">
        <v>232938.53</v>
      </c>
      <c r="Q256" s="253"/>
      <c r="R256" s="254"/>
      <c r="GO256" s="212"/>
      <c r="GQ256" s="223"/>
      <c r="GR256" s="223"/>
      <c r="GS256" s="223"/>
      <c r="GT256" s="223"/>
      <c r="GU256" s="223"/>
      <c r="GV256" s="223"/>
      <c r="GW256" s="173"/>
      <c r="GX256" s="223"/>
      <c r="GZ256" s="257"/>
      <c r="HA256" s="259" t="s">
        <v>402</v>
      </c>
      <c r="HB256" s="257"/>
    </row>
    <row r="257" spans="1:210" s="171" customFormat="1" ht="15" x14ac:dyDescent="0.25">
      <c r="A257" s="224"/>
      <c r="B257" s="225"/>
      <c r="C257" s="871" t="s">
        <v>403</v>
      </c>
      <c r="D257" s="871"/>
      <c r="E257" s="871"/>
      <c r="F257" s="871"/>
      <c r="G257" s="871"/>
      <c r="H257" s="871"/>
      <c r="I257" s="871"/>
      <c r="J257" s="871"/>
      <c r="K257" s="871"/>
      <c r="L257" s="871"/>
      <c r="M257" s="871"/>
      <c r="N257" s="871"/>
      <c r="O257" s="871"/>
      <c r="P257" s="258">
        <v>116684.65</v>
      </c>
      <c r="Q257" s="253"/>
      <c r="R257" s="254"/>
      <c r="GO257" s="212"/>
      <c r="GQ257" s="223"/>
      <c r="GR257" s="223"/>
      <c r="GS257" s="223"/>
      <c r="GT257" s="223"/>
      <c r="GU257" s="223"/>
      <c r="GV257" s="223"/>
      <c r="GW257" s="173"/>
      <c r="GX257" s="223"/>
      <c r="GZ257" s="257"/>
      <c r="HA257" s="259" t="s">
        <v>403</v>
      </c>
      <c r="HB257" s="257"/>
    </row>
    <row r="258" spans="1:210" s="171" customFormat="1" ht="15" x14ac:dyDescent="0.25">
      <c r="A258" s="224"/>
      <c r="B258" s="225"/>
      <c r="C258" s="871" t="s">
        <v>404</v>
      </c>
      <c r="D258" s="871"/>
      <c r="E258" s="871"/>
      <c r="F258" s="871"/>
      <c r="G258" s="871"/>
      <c r="H258" s="871"/>
      <c r="I258" s="871"/>
      <c r="J258" s="871"/>
      <c r="K258" s="871"/>
      <c r="L258" s="871"/>
      <c r="M258" s="871"/>
      <c r="N258" s="871"/>
      <c r="O258" s="871"/>
      <c r="P258" s="258">
        <v>30294.46</v>
      </c>
      <c r="Q258" s="253"/>
      <c r="R258" s="254"/>
      <c r="GO258" s="212"/>
      <c r="GQ258" s="223"/>
      <c r="GR258" s="223"/>
      <c r="GS258" s="223"/>
      <c r="GT258" s="223"/>
      <c r="GU258" s="223"/>
      <c r="GV258" s="223"/>
      <c r="GW258" s="173"/>
      <c r="GX258" s="223"/>
      <c r="GZ258" s="257"/>
      <c r="HA258" s="259" t="s">
        <v>404</v>
      </c>
      <c r="HB258" s="257"/>
    </row>
    <row r="259" spans="1:210" s="171" customFormat="1" ht="15" x14ac:dyDescent="0.25">
      <c r="A259" s="224"/>
      <c r="B259" s="225"/>
      <c r="C259" s="871" t="s">
        <v>405</v>
      </c>
      <c r="D259" s="871"/>
      <c r="E259" s="871"/>
      <c r="F259" s="871"/>
      <c r="G259" s="871"/>
      <c r="H259" s="871"/>
      <c r="I259" s="871"/>
      <c r="J259" s="871"/>
      <c r="K259" s="871"/>
      <c r="L259" s="871"/>
      <c r="M259" s="871"/>
      <c r="N259" s="871"/>
      <c r="O259" s="871"/>
      <c r="P259" s="258">
        <v>42925.91</v>
      </c>
      <c r="Q259" s="253"/>
      <c r="R259" s="254"/>
      <c r="GO259" s="212"/>
      <c r="GQ259" s="223"/>
      <c r="GR259" s="223"/>
      <c r="GS259" s="223"/>
      <c r="GT259" s="223"/>
      <c r="GU259" s="223"/>
      <c r="GV259" s="223"/>
      <c r="GW259" s="173"/>
      <c r="GX259" s="223"/>
      <c r="GZ259" s="257"/>
      <c r="HA259" s="259" t="s">
        <v>405</v>
      </c>
      <c r="HB259" s="257"/>
    </row>
    <row r="260" spans="1:210" s="171" customFormat="1" ht="15" x14ac:dyDescent="0.25">
      <c r="A260" s="224"/>
      <c r="B260" s="225"/>
      <c r="C260" s="871" t="s">
        <v>406</v>
      </c>
      <c r="D260" s="871"/>
      <c r="E260" s="871"/>
      <c r="F260" s="871"/>
      <c r="G260" s="871"/>
      <c r="H260" s="871"/>
      <c r="I260" s="871"/>
      <c r="J260" s="871"/>
      <c r="K260" s="871"/>
      <c r="L260" s="871"/>
      <c r="M260" s="871"/>
      <c r="N260" s="871"/>
      <c r="O260" s="871"/>
      <c r="P260" s="258">
        <v>830854.68</v>
      </c>
      <c r="Q260" s="253"/>
      <c r="R260" s="254"/>
      <c r="GO260" s="212"/>
      <c r="GQ260" s="223"/>
      <c r="GR260" s="223"/>
      <c r="GS260" s="223"/>
      <c r="GT260" s="223"/>
      <c r="GU260" s="223"/>
      <c r="GV260" s="223"/>
      <c r="GW260" s="173"/>
      <c r="GX260" s="223"/>
      <c r="GZ260" s="257"/>
      <c r="HA260" s="259" t="s">
        <v>406</v>
      </c>
      <c r="HB260" s="257"/>
    </row>
    <row r="261" spans="1:210" s="171" customFormat="1" ht="15" x14ac:dyDescent="0.25">
      <c r="A261" s="224"/>
      <c r="B261" s="225"/>
      <c r="C261" s="871" t="s">
        <v>407</v>
      </c>
      <c r="D261" s="871"/>
      <c r="E261" s="871"/>
      <c r="F261" s="871"/>
      <c r="G261" s="871"/>
      <c r="H261" s="871"/>
      <c r="I261" s="871"/>
      <c r="J261" s="871"/>
      <c r="K261" s="871"/>
      <c r="L261" s="871"/>
      <c r="M261" s="871"/>
      <c r="N261" s="871"/>
      <c r="O261" s="871"/>
      <c r="P261" s="258">
        <v>787928.77</v>
      </c>
      <c r="Q261" s="253"/>
      <c r="R261" s="254"/>
      <c r="GO261" s="212"/>
      <c r="GQ261" s="223"/>
      <c r="GR261" s="223"/>
      <c r="GS261" s="223"/>
      <c r="GT261" s="223"/>
      <c r="GU261" s="223"/>
      <c r="GV261" s="223"/>
      <c r="GW261" s="173"/>
      <c r="GX261" s="223"/>
      <c r="GZ261" s="257"/>
      <c r="HA261" s="259" t="s">
        <v>407</v>
      </c>
      <c r="HB261" s="257"/>
    </row>
    <row r="262" spans="1:210" s="171" customFormat="1" ht="15" x14ac:dyDescent="0.25">
      <c r="A262" s="224"/>
      <c r="B262" s="225"/>
      <c r="C262" s="871" t="s">
        <v>408</v>
      </c>
      <c r="D262" s="871"/>
      <c r="E262" s="871"/>
      <c r="F262" s="871"/>
      <c r="G262" s="871"/>
      <c r="H262" s="871"/>
      <c r="I262" s="871"/>
      <c r="J262" s="871"/>
      <c r="K262" s="871"/>
      <c r="L262" s="871"/>
      <c r="M262" s="871"/>
      <c r="N262" s="871"/>
      <c r="O262" s="871"/>
      <c r="P262" s="260"/>
      <c r="Q262" s="253"/>
      <c r="R262" s="254"/>
      <c r="GO262" s="212"/>
      <c r="GQ262" s="223"/>
      <c r="GR262" s="223"/>
      <c r="GS262" s="223"/>
      <c r="GT262" s="223"/>
      <c r="GU262" s="223"/>
      <c r="GV262" s="223"/>
      <c r="GW262" s="173"/>
      <c r="GX262" s="223"/>
      <c r="GZ262" s="257"/>
      <c r="HA262" s="259" t="s">
        <v>408</v>
      </c>
      <c r="HB262" s="257"/>
    </row>
    <row r="263" spans="1:210" s="171" customFormat="1" ht="15" x14ac:dyDescent="0.25">
      <c r="A263" s="224"/>
      <c r="B263" s="225"/>
      <c r="C263" s="871" t="s">
        <v>409</v>
      </c>
      <c r="D263" s="871"/>
      <c r="E263" s="871"/>
      <c r="F263" s="871"/>
      <c r="G263" s="871"/>
      <c r="H263" s="871"/>
      <c r="I263" s="871"/>
      <c r="J263" s="871"/>
      <c r="K263" s="871"/>
      <c r="L263" s="871"/>
      <c r="M263" s="871"/>
      <c r="N263" s="871"/>
      <c r="O263" s="871"/>
      <c r="P263" s="258">
        <v>232938.53</v>
      </c>
      <c r="Q263" s="253"/>
      <c r="R263" s="254"/>
      <c r="GO263" s="212"/>
      <c r="GQ263" s="223"/>
      <c r="GR263" s="223"/>
      <c r="GS263" s="223"/>
      <c r="GT263" s="223"/>
      <c r="GU263" s="223"/>
      <c r="GV263" s="223"/>
      <c r="GW263" s="173"/>
      <c r="GX263" s="223"/>
      <c r="GZ263" s="257"/>
      <c r="HA263" s="259" t="s">
        <v>409</v>
      </c>
      <c r="HB263" s="257"/>
    </row>
    <row r="264" spans="1:210" s="171" customFormat="1" ht="15" x14ac:dyDescent="0.25">
      <c r="A264" s="224"/>
      <c r="B264" s="225"/>
      <c r="C264" s="871" t="s">
        <v>410</v>
      </c>
      <c r="D264" s="871"/>
      <c r="E264" s="871"/>
      <c r="F264" s="871"/>
      <c r="G264" s="871"/>
      <c r="H264" s="871"/>
      <c r="I264" s="871"/>
      <c r="J264" s="871"/>
      <c r="K264" s="871"/>
      <c r="L264" s="871"/>
      <c r="M264" s="871"/>
      <c r="N264" s="871"/>
      <c r="O264" s="871"/>
      <c r="P264" s="258">
        <v>116684.65</v>
      </c>
      <c r="Q264" s="253"/>
      <c r="R264" s="254"/>
      <c r="GO264" s="212"/>
      <c r="GQ264" s="223"/>
      <c r="GR264" s="223"/>
      <c r="GS264" s="223"/>
      <c r="GT264" s="223"/>
      <c r="GU264" s="223"/>
      <c r="GV264" s="223"/>
      <c r="GW264" s="173"/>
      <c r="GX264" s="223"/>
      <c r="GZ264" s="257"/>
      <c r="HA264" s="259" t="s">
        <v>410</v>
      </c>
      <c r="HB264" s="257"/>
    </row>
    <row r="265" spans="1:210" s="171" customFormat="1" ht="15" x14ac:dyDescent="0.25">
      <c r="A265" s="224"/>
      <c r="B265" s="225"/>
      <c r="C265" s="871" t="s">
        <v>411</v>
      </c>
      <c r="D265" s="871"/>
      <c r="E265" s="871"/>
      <c r="F265" s="871"/>
      <c r="G265" s="871"/>
      <c r="H265" s="871"/>
      <c r="I265" s="871"/>
      <c r="J265" s="871"/>
      <c r="K265" s="871"/>
      <c r="L265" s="871"/>
      <c r="M265" s="871"/>
      <c r="N265" s="871"/>
      <c r="O265" s="871"/>
      <c r="P265" s="258">
        <v>30294.46</v>
      </c>
      <c r="Q265" s="253"/>
      <c r="R265" s="254"/>
      <c r="GO265" s="212"/>
      <c r="GQ265" s="223"/>
      <c r="GR265" s="223"/>
      <c r="GS265" s="223"/>
      <c r="GT265" s="223"/>
      <c r="GU265" s="223"/>
      <c r="GV265" s="223"/>
      <c r="GW265" s="173"/>
      <c r="GX265" s="223"/>
      <c r="GZ265" s="257"/>
      <c r="HA265" s="259" t="s">
        <v>411</v>
      </c>
      <c r="HB265" s="257"/>
    </row>
    <row r="266" spans="1:210" s="171" customFormat="1" ht="15" x14ac:dyDescent="0.25">
      <c r="A266" s="224"/>
      <c r="B266" s="225"/>
      <c r="C266" s="871" t="s">
        <v>412</v>
      </c>
      <c r="D266" s="871"/>
      <c r="E266" s="871"/>
      <c r="F266" s="871"/>
      <c r="G266" s="871"/>
      <c r="H266" s="871"/>
      <c r="I266" s="871"/>
      <c r="J266" s="871"/>
      <c r="K266" s="871"/>
      <c r="L266" s="871"/>
      <c r="M266" s="871"/>
      <c r="N266" s="871"/>
      <c r="O266" s="871"/>
      <c r="P266" s="258">
        <v>244806.68</v>
      </c>
      <c r="Q266" s="253"/>
      <c r="R266" s="254"/>
      <c r="GO266" s="212"/>
      <c r="GQ266" s="223"/>
      <c r="GR266" s="223"/>
      <c r="GS266" s="223"/>
      <c r="GT266" s="223"/>
      <c r="GU266" s="223"/>
      <c r="GV266" s="223"/>
      <c r="GW266" s="173"/>
      <c r="GX266" s="223"/>
      <c r="GZ266" s="257"/>
      <c r="HA266" s="259" t="s">
        <v>412</v>
      </c>
      <c r="HB266" s="257"/>
    </row>
    <row r="267" spans="1:210" s="171" customFormat="1" ht="15" x14ac:dyDescent="0.25">
      <c r="A267" s="224"/>
      <c r="B267" s="225"/>
      <c r="C267" s="871" t="s">
        <v>413</v>
      </c>
      <c r="D267" s="871"/>
      <c r="E267" s="871"/>
      <c r="F267" s="871"/>
      <c r="G267" s="871"/>
      <c r="H267" s="871"/>
      <c r="I267" s="871"/>
      <c r="J267" s="871"/>
      <c r="K267" s="871"/>
      <c r="L267" s="871"/>
      <c r="M267" s="871"/>
      <c r="N267" s="871"/>
      <c r="O267" s="871"/>
      <c r="P267" s="258">
        <v>163204.45000000001</v>
      </c>
      <c r="Q267" s="253"/>
      <c r="R267" s="254"/>
      <c r="GO267" s="212"/>
      <c r="GQ267" s="223"/>
      <c r="GR267" s="223"/>
      <c r="GS267" s="223"/>
      <c r="GT267" s="223"/>
      <c r="GU267" s="223"/>
      <c r="GV267" s="223"/>
      <c r="GW267" s="173"/>
      <c r="GX267" s="223"/>
      <c r="GZ267" s="257"/>
      <c r="HA267" s="259" t="s">
        <v>413</v>
      </c>
      <c r="HB267" s="257"/>
    </row>
    <row r="268" spans="1:210" s="171" customFormat="1" ht="15" x14ac:dyDescent="0.25">
      <c r="A268" s="224"/>
      <c r="B268" s="225"/>
      <c r="C268" s="871" t="s">
        <v>414</v>
      </c>
      <c r="D268" s="871"/>
      <c r="E268" s="871"/>
      <c r="F268" s="871"/>
      <c r="G268" s="871"/>
      <c r="H268" s="871"/>
      <c r="I268" s="871"/>
      <c r="J268" s="871"/>
      <c r="K268" s="871"/>
      <c r="L268" s="871"/>
      <c r="M268" s="871"/>
      <c r="N268" s="871"/>
      <c r="O268" s="871"/>
      <c r="P268" s="258">
        <v>42925.91</v>
      </c>
      <c r="Q268" s="253"/>
      <c r="R268" s="254"/>
      <c r="GO268" s="212"/>
      <c r="GQ268" s="223"/>
      <c r="GR268" s="223"/>
      <c r="GS268" s="223"/>
      <c r="GT268" s="223"/>
      <c r="GU268" s="223"/>
      <c r="GV268" s="223"/>
      <c r="GW268" s="173"/>
      <c r="GX268" s="223"/>
      <c r="GZ268" s="257"/>
      <c r="HA268" s="259" t="s">
        <v>414</v>
      </c>
      <c r="HB268" s="257"/>
    </row>
    <row r="269" spans="1:210" s="171" customFormat="1" ht="15" x14ac:dyDescent="0.25">
      <c r="A269" s="224"/>
      <c r="B269" s="225"/>
      <c r="C269" s="871" t="s">
        <v>415</v>
      </c>
      <c r="D269" s="871"/>
      <c r="E269" s="871"/>
      <c r="F269" s="871"/>
      <c r="G269" s="871"/>
      <c r="H269" s="871"/>
      <c r="I269" s="871"/>
      <c r="J269" s="871"/>
      <c r="K269" s="871"/>
      <c r="L269" s="871"/>
      <c r="M269" s="871"/>
      <c r="N269" s="871"/>
      <c r="O269" s="871"/>
      <c r="P269" s="258">
        <v>263232.99</v>
      </c>
      <c r="Q269" s="253"/>
      <c r="R269" s="254"/>
      <c r="GO269" s="212"/>
      <c r="GQ269" s="223"/>
      <c r="GR269" s="223"/>
      <c r="GS269" s="223"/>
      <c r="GT269" s="223"/>
      <c r="GU269" s="223"/>
      <c r="GV269" s="223"/>
      <c r="GW269" s="173"/>
      <c r="GX269" s="223"/>
      <c r="GZ269" s="257"/>
      <c r="HA269" s="259" t="s">
        <v>415</v>
      </c>
      <c r="HB269" s="257"/>
    </row>
    <row r="270" spans="1:210" s="171" customFormat="1" ht="15" x14ac:dyDescent="0.25">
      <c r="A270" s="224"/>
      <c r="B270" s="225"/>
      <c r="C270" s="871" t="s">
        <v>416</v>
      </c>
      <c r="D270" s="871"/>
      <c r="E270" s="871"/>
      <c r="F270" s="871"/>
      <c r="G270" s="871"/>
      <c r="H270" s="871"/>
      <c r="I270" s="871"/>
      <c r="J270" s="871"/>
      <c r="K270" s="871"/>
      <c r="L270" s="871"/>
      <c r="M270" s="871"/>
      <c r="N270" s="871"/>
      <c r="O270" s="871"/>
      <c r="P270" s="258">
        <v>244806.68</v>
      </c>
      <c r="Q270" s="253"/>
      <c r="R270" s="254"/>
      <c r="GO270" s="212"/>
      <c r="GQ270" s="223"/>
      <c r="GR270" s="223"/>
      <c r="GS270" s="223"/>
      <c r="GT270" s="223"/>
      <c r="GU270" s="223"/>
      <c r="GV270" s="223"/>
      <c r="GW270" s="173"/>
      <c r="GX270" s="223"/>
      <c r="GZ270" s="257"/>
      <c r="HA270" s="259" t="s">
        <v>416</v>
      </c>
      <c r="HB270" s="257"/>
    </row>
    <row r="271" spans="1:210" s="171" customFormat="1" ht="15" x14ac:dyDescent="0.25">
      <c r="A271" s="224"/>
      <c r="B271" s="225"/>
      <c r="C271" s="871" t="s">
        <v>417</v>
      </c>
      <c r="D271" s="871"/>
      <c r="E271" s="871"/>
      <c r="F271" s="871"/>
      <c r="G271" s="871"/>
      <c r="H271" s="871"/>
      <c r="I271" s="871"/>
      <c r="J271" s="871"/>
      <c r="K271" s="871"/>
      <c r="L271" s="871"/>
      <c r="M271" s="871"/>
      <c r="N271" s="871"/>
      <c r="O271" s="871"/>
      <c r="P271" s="258">
        <v>163204.45000000001</v>
      </c>
      <c r="Q271" s="253"/>
      <c r="R271" s="254"/>
      <c r="GO271" s="212"/>
      <c r="GQ271" s="223"/>
      <c r="GR271" s="223"/>
      <c r="GS271" s="223"/>
      <c r="GT271" s="223"/>
      <c r="GU271" s="223"/>
      <c r="GV271" s="223"/>
      <c r="GW271" s="173"/>
      <c r="GX271" s="223"/>
      <c r="GZ271" s="257"/>
      <c r="HA271" s="259" t="s">
        <v>417</v>
      </c>
      <c r="HB271" s="257"/>
    </row>
    <row r="272" spans="1:210" s="171" customFormat="1" ht="15" x14ac:dyDescent="0.25">
      <c r="A272" s="224"/>
      <c r="B272" s="255"/>
      <c r="C272" s="872" t="s">
        <v>449</v>
      </c>
      <c r="D272" s="872"/>
      <c r="E272" s="872"/>
      <c r="F272" s="872"/>
      <c r="G272" s="872"/>
      <c r="H272" s="872"/>
      <c r="I272" s="872"/>
      <c r="J272" s="872"/>
      <c r="K272" s="872"/>
      <c r="L272" s="872"/>
      <c r="M272" s="872"/>
      <c r="N272" s="872"/>
      <c r="O272" s="872"/>
      <c r="P272" s="261">
        <v>830854.68</v>
      </c>
      <c r="Q272" s="253"/>
      <c r="R272" s="254"/>
      <c r="GO272" s="212"/>
      <c r="GQ272" s="223"/>
      <c r="GR272" s="223"/>
      <c r="GS272" s="223"/>
      <c r="GT272" s="223"/>
      <c r="GU272" s="223"/>
      <c r="GV272" s="223"/>
      <c r="GW272" s="173"/>
      <c r="GX272" s="223"/>
      <c r="GZ272" s="257"/>
      <c r="HB272" s="257" t="s">
        <v>449</v>
      </c>
    </row>
    <row r="273" spans="1:211" s="171" customFormat="1" ht="15" x14ac:dyDescent="0.25">
      <c r="A273" s="224"/>
      <c r="B273" s="225"/>
      <c r="C273" s="871" t="s">
        <v>419</v>
      </c>
      <c r="D273" s="871"/>
      <c r="E273" s="871"/>
      <c r="F273" s="871"/>
      <c r="G273" s="871"/>
      <c r="H273" s="871"/>
      <c r="I273" s="871"/>
      <c r="J273" s="871"/>
      <c r="K273" s="871"/>
      <c r="L273" s="871"/>
      <c r="M273" s="871"/>
      <c r="N273" s="871"/>
      <c r="O273" s="871"/>
      <c r="P273" s="260"/>
      <c r="Q273" s="253"/>
      <c r="R273" s="254"/>
      <c r="GO273" s="212"/>
      <c r="GQ273" s="223"/>
      <c r="GR273" s="223"/>
      <c r="GS273" s="223"/>
      <c r="GT273" s="223"/>
      <c r="GU273" s="223"/>
      <c r="GV273" s="223"/>
      <c r="GW273" s="173"/>
      <c r="GX273" s="223"/>
      <c r="GZ273" s="257"/>
      <c r="HA273" s="259" t="s">
        <v>419</v>
      </c>
      <c r="HB273" s="257"/>
    </row>
    <row r="274" spans="1:211" s="171" customFormat="1" ht="15" x14ac:dyDescent="0.25">
      <c r="A274" s="224"/>
      <c r="B274" s="225"/>
      <c r="C274" s="871" t="s">
        <v>420</v>
      </c>
      <c r="D274" s="871"/>
      <c r="E274" s="871"/>
      <c r="F274" s="871"/>
      <c r="G274" s="871"/>
      <c r="H274" s="871"/>
      <c r="I274" s="871"/>
      <c r="J274" s="871"/>
      <c r="K274" s="262" t="s">
        <v>450</v>
      </c>
      <c r="L274" s="263"/>
      <c r="M274" s="263"/>
      <c r="O274" s="264"/>
      <c r="P274" s="260"/>
      <c r="Q274" s="253"/>
      <c r="R274" s="254"/>
      <c r="GO274" s="212"/>
      <c r="GQ274" s="223"/>
      <c r="GR274" s="223"/>
      <c r="GS274" s="223"/>
      <c r="GT274" s="223"/>
      <c r="GU274" s="223"/>
      <c r="GV274" s="223"/>
      <c r="GW274" s="173"/>
      <c r="GX274" s="223"/>
      <c r="GZ274" s="257"/>
      <c r="HB274" s="257"/>
      <c r="HC274" s="259" t="s">
        <v>420</v>
      </c>
    </row>
    <row r="275" spans="1:211" s="171" customFormat="1" ht="15" x14ac:dyDescent="0.25">
      <c r="A275" s="224"/>
      <c r="B275" s="225"/>
      <c r="C275" s="871" t="s">
        <v>422</v>
      </c>
      <c r="D275" s="871"/>
      <c r="E275" s="871"/>
      <c r="F275" s="871"/>
      <c r="G275" s="871"/>
      <c r="H275" s="871"/>
      <c r="I275" s="871"/>
      <c r="J275" s="871"/>
      <c r="K275" s="262" t="s">
        <v>451</v>
      </c>
      <c r="L275" s="263"/>
      <c r="M275" s="263"/>
      <c r="O275" s="264"/>
      <c r="P275" s="260"/>
      <c r="Q275" s="253"/>
      <c r="R275" s="254"/>
      <c r="GO275" s="212"/>
      <c r="GQ275" s="223"/>
      <c r="GR275" s="223"/>
      <c r="GS275" s="223"/>
      <c r="GT275" s="223"/>
      <c r="GU275" s="223"/>
      <c r="GV275" s="223"/>
      <c r="GW275" s="173"/>
      <c r="GX275" s="223"/>
      <c r="GZ275" s="257"/>
      <c r="HB275" s="257"/>
      <c r="HC275" s="259" t="s">
        <v>422</v>
      </c>
    </row>
    <row r="276" spans="1:211" s="171" customFormat="1" ht="15" x14ac:dyDescent="0.25">
      <c r="A276" s="881" t="s">
        <v>452</v>
      </c>
      <c r="B276" s="882"/>
      <c r="C276" s="882"/>
      <c r="D276" s="882"/>
      <c r="E276" s="882"/>
      <c r="F276" s="882"/>
      <c r="G276" s="882"/>
      <c r="H276" s="882"/>
      <c r="I276" s="882"/>
      <c r="J276" s="882"/>
      <c r="K276" s="882"/>
      <c r="L276" s="882"/>
      <c r="M276" s="882"/>
      <c r="N276" s="882"/>
      <c r="O276" s="882"/>
      <c r="P276" s="883"/>
      <c r="GO276" s="212" t="s">
        <v>452</v>
      </c>
      <c r="GQ276" s="223"/>
      <c r="GR276" s="223"/>
      <c r="GS276" s="223"/>
      <c r="GT276" s="223"/>
      <c r="GU276" s="223"/>
      <c r="GV276" s="223"/>
      <c r="GW276" s="173"/>
      <c r="GX276" s="223"/>
      <c r="GZ276" s="257"/>
      <c r="HB276" s="257"/>
    </row>
    <row r="277" spans="1:211" s="171" customFormat="1" ht="22.5" x14ac:dyDescent="0.25">
      <c r="A277" s="214" t="s">
        <v>453</v>
      </c>
      <c r="B277" s="215" t="s">
        <v>384</v>
      </c>
      <c r="C277" s="873" t="s">
        <v>385</v>
      </c>
      <c r="D277" s="873"/>
      <c r="E277" s="873"/>
      <c r="F277" s="873"/>
      <c r="G277" s="873"/>
      <c r="H277" s="216" t="s">
        <v>386</v>
      </c>
      <c r="I277" s="217">
        <v>80.745000000000005</v>
      </c>
      <c r="J277" s="218">
        <v>1</v>
      </c>
      <c r="K277" s="241">
        <v>80.745000000000005</v>
      </c>
      <c r="L277" s="220"/>
      <c r="M277" s="217"/>
      <c r="N277" s="221"/>
      <c r="O277" s="217"/>
      <c r="P277" s="222"/>
      <c r="GO277" s="212"/>
      <c r="GQ277" s="223" t="s">
        <v>385</v>
      </c>
      <c r="GR277" s="223" t="s">
        <v>4</v>
      </c>
      <c r="GS277" s="223" t="s">
        <v>4</v>
      </c>
      <c r="GT277" s="223" t="s">
        <v>4</v>
      </c>
      <c r="GU277" s="223" t="s">
        <v>4</v>
      </c>
      <c r="GV277" s="223"/>
      <c r="GW277" s="173"/>
      <c r="GX277" s="223"/>
      <c r="GZ277" s="257"/>
      <c r="HB277" s="257"/>
    </row>
    <row r="278" spans="1:211" s="171" customFormat="1" ht="15" x14ac:dyDescent="0.25">
      <c r="A278" s="242"/>
      <c r="B278" s="243"/>
      <c r="C278" s="878" t="s">
        <v>454</v>
      </c>
      <c r="D278" s="878"/>
      <c r="E278" s="878"/>
      <c r="F278" s="878"/>
      <c r="G278" s="878"/>
      <c r="H278" s="878"/>
      <c r="I278" s="878"/>
      <c r="J278" s="878"/>
      <c r="K278" s="878"/>
      <c r="L278" s="878"/>
      <c r="M278" s="878"/>
      <c r="N278" s="878"/>
      <c r="O278" s="878"/>
      <c r="P278" s="879"/>
      <c r="GO278" s="212"/>
      <c r="GQ278" s="223"/>
      <c r="GR278" s="223"/>
      <c r="GS278" s="223"/>
      <c r="GT278" s="223"/>
      <c r="GU278" s="223"/>
      <c r="GV278" s="223"/>
      <c r="GW278" s="173"/>
      <c r="GX278" s="223"/>
      <c r="GY278" s="244" t="s">
        <v>454</v>
      </c>
      <c r="GZ278" s="257"/>
      <c r="HB278" s="257"/>
    </row>
    <row r="279" spans="1:211" s="171" customFormat="1" ht="15" x14ac:dyDescent="0.25">
      <c r="A279" s="224"/>
      <c r="B279" s="225"/>
      <c r="C279" s="874" t="s">
        <v>370</v>
      </c>
      <c r="D279" s="874"/>
      <c r="E279" s="874"/>
      <c r="F279" s="874"/>
      <c r="G279" s="874"/>
      <c r="H279" s="216"/>
      <c r="I279" s="217"/>
      <c r="J279" s="217"/>
      <c r="K279" s="217"/>
      <c r="L279" s="220"/>
      <c r="M279" s="217"/>
      <c r="N279" s="226"/>
      <c r="O279" s="217"/>
      <c r="P279" s="227">
        <v>902407.8</v>
      </c>
      <c r="Q279" s="228"/>
      <c r="R279" s="228"/>
      <c r="GO279" s="212"/>
      <c r="GQ279" s="223"/>
      <c r="GR279" s="223"/>
      <c r="GS279" s="223"/>
      <c r="GT279" s="223"/>
      <c r="GU279" s="223"/>
      <c r="GV279" s="223" t="s">
        <v>370</v>
      </c>
      <c r="GW279" s="173"/>
      <c r="GX279" s="223"/>
      <c r="GZ279" s="257"/>
      <c r="HB279" s="257"/>
    </row>
    <row r="280" spans="1:211" s="171" customFormat="1" ht="15" x14ac:dyDescent="0.25">
      <c r="A280" s="229"/>
      <c r="B280" s="230"/>
      <c r="C280" s="880" t="s">
        <v>371</v>
      </c>
      <c r="D280" s="880"/>
      <c r="E280" s="880"/>
      <c r="F280" s="880"/>
      <c r="G280" s="880"/>
      <c r="H280" s="231"/>
      <c r="I280" s="232"/>
      <c r="J280" s="232"/>
      <c r="K280" s="232"/>
      <c r="L280" s="233"/>
      <c r="M280" s="232"/>
      <c r="N280" s="233"/>
      <c r="O280" s="232"/>
      <c r="P280" s="245">
        <v>625249.97</v>
      </c>
      <c r="GO280" s="212"/>
      <c r="GQ280" s="223"/>
      <c r="GR280" s="223"/>
      <c r="GS280" s="223"/>
      <c r="GT280" s="223"/>
      <c r="GU280" s="223"/>
      <c r="GV280" s="223"/>
      <c r="GW280" s="173" t="s">
        <v>371</v>
      </c>
      <c r="GX280" s="223"/>
      <c r="GZ280" s="257"/>
      <c r="HB280" s="257"/>
    </row>
    <row r="281" spans="1:211" s="171" customFormat="1" ht="15" x14ac:dyDescent="0.25">
      <c r="A281" s="229"/>
      <c r="B281" s="230" t="s">
        <v>388</v>
      </c>
      <c r="C281" s="880" t="s">
        <v>389</v>
      </c>
      <c r="D281" s="880"/>
      <c r="E281" s="880"/>
      <c r="F281" s="880"/>
      <c r="G281" s="880"/>
      <c r="H281" s="231" t="s">
        <v>374</v>
      </c>
      <c r="I281" s="235">
        <v>93</v>
      </c>
      <c r="J281" s="232"/>
      <c r="K281" s="235">
        <v>93</v>
      </c>
      <c r="L281" s="233"/>
      <c r="M281" s="232"/>
      <c r="N281" s="233"/>
      <c r="O281" s="232"/>
      <c r="P281" s="245">
        <v>581482.47</v>
      </c>
      <c r="GO281" s="212"/>
      <c r="GQ281" s="223"/>
      <c r="GR281" s="223"/>
      <c r="GS281" s="223"/>
      <c r="GT281" s="223"/>
      <c r="GU281" s="223"/>
      <c r="GV281" s="223"/>
      <c r="GW281" s="173" t="s">
        <v>389</v>
      </c>
      <c r="GX281" s="223"/>
      <c r="GZ281" s="257"/>
      <c r="HB281" s="257"/>
    </row>
    <row r="282" spans="1:211" s="171" customFormat="1" ht="15" x14ac:dyDescent="0.25">
      <c r="A282" s="229"/>
      <c r="B282" s="230" t="s">
        <v>390</v>
      </c>
      <c r="C282" s="880" t="s">
        <v>391</v>
      </c>
      <c r="D282" s="880"/>
      <c r="E282" s="880"/>
      <c r="F282" s="880"/>
      <c r="G282" s="880"/>
      <c r="H282" s="231" t="s">
        <v>374</v>
      </c>
      <c r="I282" s="235">
        <v>62</v>
      </c>
      <c r="J282" s="232"/>
      <c r="K282" s="235">
        <v>62</v>
      </c>
      <c r="L282" s="233"/>
      <c r="M282" s="232"/>
      <c r="N282" s="233"/>
      <c r="O282" s="232"/>
      <c r="P282" s="245">
        <v>387654.98</v>
      </c>
      <c r="GO282" s="212"/>
      <c r="GQ282" s="223"/>
      <c r="GR282" s="223"/>
      <c r="GS282" s="223"/>
      <c r="GT282" s="223"/>
      <c r="GU282" s="223"/>
      <c r="GV282" s="223"/>
      <c r="GW282" s="173" t="s">
        <v>391</v>
      </c>
      <c r="GX282" s="223"/>
      <c r="GZ282" s="257"/>
      <c r="HB282" s="257"/>
    </row>
    <row r="283" spans="1:211" s="171" customFormat="1" ht="15" x14ac:dyDescent="0.25">
      <c r="A283" s="236"/>
      <c r="B283" s="237"/>
      <c r="C283" s="874" t="s">
        <v>377</v>
      </c>
      <c r="D283" s="874"/>
      <c r="E283" s="874"/>
      <c r="F283" s="874"/>
      <c r="G283" s="874"/>
      <c r="H283" s="216"/>
      <c r="I283" s="217"/>
      <c r="J283" s="217"/>
      <c r="K283" s="217"/>
      <c r="L283" s="220"/>
      <c r="M283" s="217"/>
      <c r="N283" s="226">
        <v>23178.47</v>
      </c>
      <c r="O283" s="217"/>
      <c r="P283" s="227">
        <v>1871545.25</v>
      </c>
      <c r="GO283" s="212"/>
      <c r="GQ283" s="223"/>
      <c r="GR283" s="223"/>
      <c r="GS283" s="223"/>
      <c r="GT283" s="223"/>
      <c r="GU283" s="223"/>
      <c r="GV283" s="223"/>
      <c r="GW283" s="173"/>
      <c r="GX283" s="223" t="s">
        <v>377</v>
      </c>
      <c r="GZ283" s="257"/>
      <c r="HB283" s="257"/>
    </row>
    <row r="284" spans="1:211" s="171" customFormat="1" ht="56.25" x14ac:dyDescent="0.25">
      <c r="A284" s="214" t="s">
        <v>455</v>
      </c>
      <c r="B284" s="215" t="s">
        <v>392</v>
      </c>
      <c r="C284" s="873" t="s">
        <v>393</v>
      </c>
      <c r="D284" s="873"/>
      <c r="E284" s="873"/>
      <c r="F284" s="873"/>
      <c r="G284" s="873"/>
      <c r="H284" s="216" t="s">
        <v>380</v>
      </c>
      <c r="I284" s="217">
        <v>80.745000000000005</v>
      </c>
      <c r="J284" s="218">
        <v>1</v>
      </c>
      <c r="K284" s="241">
        <v>80.745000000000005</v>
      </c>
      <c r="L284" s="220"/>
      <c r="M284" s="217"/>
      <c r="N284" s="239">
        <v>272.58999999999997</v>
      </c>
      <c r="O284" s="217"/>
      <c r="P284" s="227">
        <v>22010.28</v>
      </c>
      <c r="GO284" s="212"/>
      <c r="GQ284" s="223" t="s">
        <v>393</v>
      </c>
      <c r="GR284" s="223" t="s">
        <v>4</v>
      </c>
      <c r="GS284" s="223" t="s">
        <v>4</v>
      </c>
      <c r="GT284" s="223" t="s">
        <v>4</v>
      </c>
      <c r="GU284" s="223" t="s">
        <v>4</v>
      </c>
      <c r="GV284" s="223"/>
      <c r="GW284" s="173"/>
      <c r="GX284" s="223"/>
      <c r="GZ284" s="257"/>
      <c r="HB284" s="257"/>
    </row>
    <row r="285" spans="1:211" s="171" customFormat="1" ht="15" x14ac:dyDescent="0.25">
      <c r="A285" s="236"/>
      <c r="B285" s="237"/>
      <c r="C285" s="874" t="s">
        <v>377</v>
      </c>
      <c r="D285" s="874"/>
      <c r="E285" s="874"/>
      <c r="F285" s="874"/>
      <c r="G285" s="874"/>
      <c r="H285" s="216"/>
      <c r="I285" s="217"/>
      <c r="J285" s="217"/>
      <c r="K285" s="217"/>
      <c r="L285" s="220"/>
      <c r="M285" s="217"/>
      <c r="N285" s="220"/>
      <c r="O285" s="217"/>
      <c r="P285" s="227">
        <v>22010.28</v>
      </c>
      <c r="GO285" s="212"/>
      <c r="GQ285" s="223"/>
      <c r="GR285" s="223"/>
      <c r="GS285" s="223"/>
      <c r="GT285" s="223"/>
      <c r="GU285" s="223"/>
      <c r="GV285" s="223"/>
      <c r="GW285" s="173"/>
      <c r="GX285" s="223" t="s">
        <v>377</v>
      </c>
      <c r="GZ285" s="257"/>
      <c r="HB285" s="257"/>
    </row>
    <row r="286" spans="1:211" s="171" customFormat="1" ht="15" x14ac:dyDescent="0.25">
      <c r="A286" s="875" t="s">
        <v>394</v>
      </c>
      <c r="B286" s="876"/>
      <c r="C286" s="876"/>
      <c r="D286" s="876"/>
      <c r="E286" s="876"/>
      <c r="F286" s="876"/>
      <c r="G286" s="876"/>
      <c r="H286" s="876"/>
      <c r="I286" s="876"/>
      <c r="J286" s="876"/>
      <c r="K286" s="876"/>
      <c r="L286" s="876"/>
      <c r="M286" s="876"/>
      <c r="N286" s="876"/>
      <c r="O286" s="876"/>
      <c r="P286" s="877"/>
      <c r="GO286" s="212"/>
      <c r="GP286" s="213" t="s">
        <v>394</v>
      </c>
      <c r="GQ286" s="223"/>
      <c r="GR286" s="223"/>
      <c r="GS286" s="223"/>
      <c r="GT286" s="223"/>
      <c r="GU286" s="223"/>
      <c r="GV286" s="223"/>
      <c r="GW286" s="173"/>
      <c r="GX286" s="223"/>
      <c r="GZ286" s="257"/>
      <c r="HB286" s="257"/>
    </row>
    <row r="287" spans="1:211" s="171" customFormat="1" ht="67.5" x14ac:dyDescent="0.25">
      <c r="A287" s="214" t="s">
        <v>456</v>
      </c>
      <c r="B287" s="215" t="s">
        <v>395</v>
      </c>
      <c r="C287" s="873" t="s">
        <v>396</v>
      </c>
      <c r="D287" s="873"/>
      <c r="E287" s="873"/>
      <c r="F287" s="873"/>
      <c r="G287" s="873"/>
      <c r="H287" s="216" t="s">
        <v>380</v>
      </c>
      <c r="I287" s="217">
        <v>80.745000000000005</v>
      </c>
      <c r="J287" s="218">
        <v>1</v>
      </c>
      <c r="K287" s="241">
        <v>80.745000000000005</v>
      </c>
      <c r="L287" s="220"/>
      <c r="M287" s="217"/>
      <c r="N287" s="239">
        <v>717.57</v>
      </c>
      <c r="O287" s="217"/>
      <c r="P287" s="227">
        <v>57940.19</v>
      </c>
      <c r="GO287" s="212"/>
      <c r="GQ287" s="223" t="s">
        <v>396</v>
      </c>
      <c r="GR287" s="223" t="s">
        <v>4</v>
      </c>
      <c r="GS287" s="223" t="s">
        <v>4</v>
      </c>
      <c r="GT287" s="223" t="s">
        <v>4</v>
      </c>
      <c r="GU287" s="223" t="s">
        <v>4</v>
      </c>
      <c r="GV287" s="223"/>
      <c r="GW287" s="173"/>
      <c r="GX287" s="223"/>
      <c r="GZ287" s="257"/>
      <c r="HB287" s="257"/>
    </row>
    <row r="288" spans="1:211" s="171" customFormat="1" ht="15" x14ac:dyDescent="0.25">
      <c r="A288" s="236"/>
      <c r="B288" s="237"/>
      <c r="C288" s="874" t="s">
        <v>377</v>
      </c>
      <c r="D288" s="874"/>
      <c r="E288" s="874"/>
      <c r="F288" s="874"/>
      <c r="G288" s="874"/>
      <c r="H288" s="216"/>
      <c r="I288" s="217"/>
      <c r="J288" s="217"/>
      <c r="K288" s="217"/>
      <c r="L288" s="220"/>
      <c r="M288" s="217"/>
      <c r="N288" s="220"/>
      <c r="O288" s="217"/>
      <c r="P288" s="227">
        <v>57940.19</v>
      </c>
      <c r="GO288" s="212"/>
      <c r="GQ288" s="223"/>
      <c r="GR288" s="223"/>
      <c r="GS288" s="223"/>
      <c r="GT288" s="223"/>
      <c r="GU288" s="223"/>
      <c r="GV288" s="223"/>
      <c r="GW288" s="173"/>
      <c r="GX288" s="223" t="s">
        <v>377</v>
      </c>
      <c r="GZ288" s="257"/>
      <c r="HB288" s="257"/>
    </row>
    <row r="289" spans="1:210" s="171" customFormat="1" ht="56.25" x14ac:dyDescent="0.25">
      <c r="A289" s="214" t="s">
        <v>457</v>
      </c>
      <c r="B289" s="215" t="s">
        <v>397</v>
      </c>
      <c r="C289" s="873" t="s">
        <v>398</v>
      </c>
      <c r="D289" s="873"/>
      <c r="E289" s="873"/>
      <c r="F289" s="873"/>
      <c r="G289" s="873"/>
      <c r="H289" s="216" t="s">
        <v>380</v>
      </c>
      <c r="I289" s="217">
        <v>80.745000000000005</v>
      </c>
      <c r="J289" s="218">
        <v>1</v>
      </c>
      <c r="K289" s="241">
        <v>80.745000000000005</v>
      </c>
      <c r="L289" s="220"/>
      <c r="M289" s="217"/>
      <c r="N289" s="239">
        <v>272.58999999999997</v>
      </c>
      <c r="O289" s="217"/>
      <c r="P289" s="227">
        <v>22010.28</v>
      </c>
      <c r="GO289" s="212"/>
      <c r="GQ289" s="223" t="s">
        <v>398</v>
      </c>
      <c r="GR289" s="223" t="s">
        <v>4</v>
      </c>
      <c r="GS289" s="223" t="s">
        <v>4</v>
      </c>
      <c r="GT289" s="223" t="s">
        <v>4</v>
      </c>
      <c r="GU289" s="223" t="s">
        <v>4</v>
      </c>
      <c r="GV289" s="223"/>
      <c r="GW289" s="173"/>
      <c r="GX289" s="223"/>
      <c r="GZ289" s="257"/>
      <c r="HB289" s="257"/>
    </row>
    <row r="290" spans="1:210" s="171" customFormat="1" ht="15" x14ac:dyDescent="0.25">
      <c r="A290" s="236"/>
      <c r="B290" s="237"/>
      <c r="C290" s="874" t="s">
        <v>377</v>
      </c>
      <c r="D290" s="874"/>
      <c r="E290" s="874"/>
      <c r="F290" s="874"/>
      <c r="G290" s="874"/>
      <c r="H290" s="216"/>
      <c r="I290" s="217"/>
      <c r="J290" s="217"/>
      <c r="K290" s="217"/>
      <c r="L290" s="220"/>
      <c r="M290" s="217"/>
      <c r="N290" s="220"/>
      <c r="O290" s="217"/>
      <c r="P290" s="227">
        <v>22010.28</v>
      </c>
      <c r="GO290" s="212"/>
      <c r="GQ290" s="223"/>
      <c r="GR290" s="223"/>
      <c r="GS290" s="223"/>
      <c r="GT290" s="223"/>
      <c r="GU290" s="223"/>
      <c r="GV290" s="223"/>
      <c r="GW290" s="173"/>
      <c r="GX290" s="223" t="s">
        <v>377</v>
      </c>
      <c r="GZ290" s="257"/>
      <c r="HB290" s="257"/>
    </row>
    <row r="291" spans="1:210" s="171" customFormat="1" ht="1.5" customHeight="1" x14ac:dyDescent="0.25">
      <c r="A291" s="246"/>
      <c r="B291" s="247"/>
      <c r="C291" s="247"/>
      <c r="D291" s="247"/>
      <c r="E291" s="247"/>
      <c r="F291" s="248"/>
      <c r="G291" s="248"/>
      <c r="H291" s="248"/>
      <c r="I291" s="248"/>
      <c r="J291" s="249"/>
      <c r="K291" s="248"/>
      <c r="L291" s="249"/>
      <c r="M291" s="250"/>
      <c r="N291" s="249"/>
      <c r="O291" s="251"/>
      <c r="P291" s="252"/>
      <c r="Q291" s="253"/>
      <c r="R291" s="254"/>
      <c r="GO291" s="212"/>
      <c r="GQ291" s="223"/>
      <c r="GR291" s="223"/>
      <c r="GS291" s="223"/>
      <c r="GT291" s="223"/>
      <c r="GU291" s="223"/>
      <c r="GV291" s="223"/>
      <c r="GW291" s="173"/>
      <c r="GX291" s="223"/>
      <c r="GZ291" s="257"/>
      <c r="HB291" s="257"/>
    </row>
    <row r="292" spans="1:210" s="171" customFormat="1" ht="15" x14ac:dyDescent="0.25">
      <c r="A292" s="224"/>
      <c r="B292" s="255"/>
      <c r="C292" s="872" t="s">
        <v>458</v>
      </c>
      <c r="D292" s="872"/>
      <c r="E292" s="872"/>
      <c r="F292" s="872"/>
      <c r="G292" s="872"/>
      <c r="H292" s="872"/>
      <c r="I292" s="872"/>
      <c r="J292" s="872"/>
      <c r="K292" s="872"/>
      <c r="L292" s="872"/>
      <c r="M292" s="872"/>
      <c r="N292" s="872"/>
      <c r="O292" s="872"/>
      <c r="P292" s="256"/>
      <c r="Q292" s="253"/>
      <c r="R292" s="254"/>
      <c r="GO292" s="212"/>
      <c r="GQ292" s="223"/>
      <c r="GR292" s="223"/>
      <c r="GS292" s="223"/>
      <c r="GT292" s="223"/>
      <c r="GU292" s="223"/>
      <c r="GV292" s="223"/>
      <c r="GW292" s="173"/>
      <c r="GX292" s="223"/>
      <c r="GZ292" s="257" t="s">
        <v>458</v>
      </c>
      <c r="HB292" s="257"/>
    </row>
    <row r="293" spans="1:210" s="171" customFormat="1" ht="15" x14ac:dyDescent="0.25">
      <c r="A293" s="224"/>
      <c r="B293" s="225"/>
      <c r="C293" s="871" t="s">
        <v>400</v>
      </c>
      <c r="D293" s="871"/>
      <c r="E293" s="871"/>
      <c r="F293" s="871"/>
      <c r="G293" s="871"/>
      <c r="H293" s="871"/>
      <c r="I293" s="871"/>
      <c r="J293" s="871"/>
      <c r="K293" s="871"/>
      <c r="L293" s="871"/>
      <c r="M293" s="871"/>
      <c r="N293" s="871"/>
      <c r="O293" s="871"/>
      <c r="P293" s="258">
        <v>1004368.55</v>
      </c>
      <c r="Q293" s="253"/>
      <c r="R293" s="254"/>
      <c r="GO293" s="212"/>
      <c r="GQ293" s="223"/>
      <c r="GR293" s="223"/>
      <c r="GS293" s="223"/>
      <c r="GT293" s="223"/>
      <c r="GU293" s="223"/>
      <c r="GV293" s="223"/>
      <c r="GW293" s="173"/>
      <c r="GX293" s="223"/>
      <c r="GZ293" s="257"/>
      <c r="HA293" s="259" t="s">
        <v>400</v>
      </c>
      <c r="HB293" s="257"/>
    </row>
    <row r="294" spans="1:210" s="171" customFormat="1" ht="15" x14ac:dyDescent="0.25">
      <c r="A294" s="224"/>
      <c r="B294" s="225"/>
      <c r="C294" s="871" t="s">
        <v>401</v>
      </c>
      <c r="D294" s="871"/>
      <c r="E294" s="871"/>
      <c r="F294" s="871"/>
      <c r="G294" s="871"/>
      <c r="H294" s="871"/>
      <c r="I294" s="871"/>
      <c r="J294" s="871"/>
      <c r="K294" s="871"/>
      <c r="L294" s="871"/>
      <c r="M294" s="871"/>
      <c r="N294" s="871"/>
      <c r="O294" s="871"/>
      <c r="P294" s="260"/>
      <c r="Q294" s="253"/>
      <c r="R294" s="254"/>
      <c r="GO294" s="212"/>
      <c r="GQ294" s="223"/>
      <c r="GR294" s="223"/>
      <c r="GS294" s="223"/>
      <c r="GT294" s="223"/>
      <c r="GU294" s="223"/>
      <c r="GV294" s="223"/>
      <c r="GW294" s="173"/>
      <c r="GX294" s="223"/>
      <c r="GZ294" s="257"/>
      <c r="HA294" s="259" t="s">
        <v>401</v>
      </c>
      <c r="HB294" s="257"/>
    </row>
    <row r="295" spans="1:210" s="171" customFormat="1" ht="15" x14ac:dyDescent="0.25">
      <c r="A295" s="224"/>
      <c r="B295" s="225"/>
      <c r="C295" s="871" t="s">
        <v>402</v>
      </c>
      <c r="D295" s="871"/>
      <c r="E295" s="871"/>
      <c r="F295" s="871"/>
      <c r="G295" s="871"/>
      <c r="H295" s="871"/>
      <c r="I295" s="871"/>
      <c r="J295" s="871"/>
      <c r="K295" s="871"/>
      <c r="L295" s="871"/>
      <c r="M295" s="871"/>
      <c r="N295" s="871"/>
      <c r="O295" s="871"/>
      <c r="P295" s="258">
        <v>553292.39</v>
      </c>
      <c r="Q295" s="253"/>
      <c r="R295" s="254"/>
      <c r="GO295" s="212"/>
      <c r="GQ295" s="223"/>
      <c r="GR295" s="223"/>
      <c r="GS295" s="223"/>
      <c r="GT295" s="223"/>
      <c r="GU295" s="223"/>
      <c r="GV295" s="223"/>
      <c r="GW295" s="173"/>
      <c r="GX295" s="223"/>
      <c r="GZ295" s="257"/>
      <c r="HA295" s="259" t="s">
        <v>402</v>
      </c>
      <c r="HB295" s="257"/>
    </row>
    <row r="296" spans="1:210" s="171" customFormat="1" ht="15" x14ac:dyDescent="0.25">
      <c r="A296" s="224"/>
      <c r="B296" s="225"/>
      <c r="C296" s="871" t="s">
        <v>403</v>
      </c>
      <c r="D296" s="871"/>
      <c r="E296" s="871"/>
      <c r="F296" s="871"/>
      <c r="G296" s="871"/>
      <c r="H296" s="871"/>
      <c r="I296" s="871"/>
      <c r="J296" s="871"/>
      <c r="K296" s="871"/>
      <c r="L296" s="871"/>
      <c r="M296" s="871"/>
      <c r="N296" s="871"/>
      <c r="O296" s="871"/>
      <c r="P296" s="258">
        <v>277157.83</v>
      </c>
      <c r="Q296" s="253"/>
      <c r="R296" s="254"/>
      <c r="GO296" s="212"/>
      <c r="GQ296" s="223"/>
      <c r="GR296" s="223"/>
      <c r="GS296" s="223"/>
      <c r="GT296" s="223"/>
      <c r="GU296" s="223"/>
      <c r="GV296" s="223"/>
      <c r="GW296" s="173"/>
      <c r="GX296" s="223"/>
      <c r="GZ296" s="257"/>
      <c r="HA296" s="259" t="s">
        <v>403</v>
      </c>
      <c r="HB296" s="257"/>
    </row>
    <row r="297" spans="1:210" s="171" customFormat="1" ht="15" x14ac:dyDescent="0.25">
      <c r="A297" s="224"/>
      <c r="B297" s="225"/>
      <c r="C297" s="871" t="s">
        <v>404</v>
      </c>
      <c r="D297" s="871"/>
      <c r="E297" s="871"/>
      <c r="F297" s="871"/>
      <c r="G297" s="871"/>
      <c r="H297" s="871"/>
      <c r="I297" s="871"/>
      <c r="J297" s="871"/>
      <c r="K297" s="871"/>
      <c r="L297" s="871"/>
      <c r="M297" s="871"/>
      <c r="N297" s="871"/>
      <c r="O297" s="871"/>
      <c r="P297" s="258">
        <v>71957.58</v>
      </c>
      <c r="Q297" s="253"/>
      <c r="R297" s="254"/>
      <c r="GO297" s="212"/>
      <c r="GQ297" s="223"/>
      <c r="GR297" s="223"/>
      <c r="GS297" s="223"/>
      <c r="GT297" s="223"/>
      <c r="GU297" s="223"/>
      <c r="GV297" s="223"/>
      <c r="GW297" s="173"/>
      <c r="GX297" s="223"/>
      <c r="GZ297" s="257"/>
      <c r="HA297" s="259" t="s">
        <v>404</v>
      </c>
      <c r="HB297" s="257"/>
    </row>
    <row r="298" spans="1:210" s="171" customFormat="1" ht="15" x14ac:dyDescent="0.25">
      <c r="A298" s="224"/>
      <c r="B298" s="225"/>
      <c r="C298" s="871" t="s">
        <v>405</v>
      </c>
      <c r="D298" s="871"/>
      <c r="E298" s="871"/>
      <c r="F298" s="871"/>
      <c r="G298" s="871"/>
      <c r="H298" s="871"/>
      <c r="I298" s="871"/>
      <c r="J298" s="871"/>
      <c r="K298" s="871"/>
      <c r="L298" s="871"/>
      <c r="M298" s="871"/>
      <c r="N298" s="871"/>
      <c r="O298" s="871"/>
      <c r="P298" s="258">
        <v>101960.75</v>
      </c>
      <c r="Q298" s="253"/>
      <c r="R298" s="254"/>
      <c r="GO298" s="212"/>
      <c r="GQ298" s="223"/>
      <c r="GR298" s="223"/>
      <c r="GS298" s="223"/>
      <c r="GT298" s="223"/>
      <c r="GU298" s="223"/>
      <c r="GV298" s="223"/>
      <c r="GW298" s="173"/>
      <c r="GX298" s="223"/>
      <c r="GZ298" s="257"/>
      <c r="HA298" s="259" t="s">
        <v>405</v>
      </c>
      <c r="HB298" s="257"/>
    </row>
    <row r="299" spans="1:210" s="171" customFormat="1" ht="15" x14ac:dyDescent="0.25">
      <c r="A299" s="224"/>
      <c r="B299" s="225"/>
      <c r="C299" s="871" t="s">
        <v>406</v>
      </c>
      <c r="D299" s="871"/>
      <c r="E299" s="871"/>
      <c r="F299" s="871"/>
      <c r="G299" s="871"/>
      <c r="H299" s="871"/>
      <c r="I299" s="871"/>
      <c r="J299" s="871"/>
      <c r="K299" s="871"/>
      <c r="L299" s="871"/>
      <c r="M299" s="871"/>
      <c r="N299" s="871"/>
      <c r="O299" s="871"/>
      <c r="P299" s="258">
        <v>1973506</v>
      </c>
      <c r="Q299" s="253"/>
      <c r="R299" s="254"/>
      <c r="GO299" s="212"/>
      <c r="GQ299" s="223"/>
      <c r="GR299" s="223"/>
      <c r="GS299" s="223"/>
      <c r="GT299" s="223"/>
      <c r="GU299" s="223"/>
      <c r="GV299" s="223"/>
      <c r="GW299" s="173"/>
      <c r="GX299" s="223"/>
      <c r="GZ299" s="257"/>
      <c r="HA299" s="259" t="s">
        <v>406</v>
      </c>
      <c r="HB299" s="257"/>
    </row>
    <row r="300" spans="1:210" s="171" customFormat="1" ht="15" x14ac:dyDescent="0.25">
      <c r="A300" s="224"/>
      <c r="B300" s="225"/>
      <c r="C300" s="871" t="s">
        <v>407</v>
      </c>
      <c r="D300" s="871"/>
      <c r="E300" s="871"/>
      <c r="F300" s="871"/>
      <c r="G300" s="871"/>
      <c r="H300" s="871"/>
      <c r="I300" s="871"/>
      <c r="J300" s="871"/>
      <c r="K300" s="871"/>
      <c r="L300" s="871"/>
      <c r="M300" s="871"/>
      <c r="N300" s="871"/>
      <c r="O300" s="871"/>
      <c r="P300" s="258">
        <v>1871545.25</v>
      </c>
      <c r="Q300" s="253"/>
      <c r="R300" s="254"/>
      <c r="GO300" s="212"/>
      <c r="GQ300" s="223"/>
      <c r="GR300" s="223"/>
      <c r="GS300" s="223"/>
      <c r="GT300" s="223"/>
      <c r="GU300" s="223"/>
      <c r="GV300" s="223"/>
      <c r="GW300" s="173"/>
      <c r="GX300" s="223"/>
      <c r="GZ300" s="257"/>
      <c r="HA300" s="259" t="s">
        <v>407</v>
      </c>
      <c r="HB300" s="257"/>
    </row>
    <row r="301" spans="1:210" s="171" customFormat="1" ht="15" x14ac:dyDescent="0.25">
      <c r="A301" s="224"/>
      <c r="B301" s="225"/>
      <c r="C301" s="871" t="s">
        <v>408</v>
      </c>
      <c r="D301" s="871"/>
      <c r="E301" s="871"/>
      <c r="F301" s="871"/>
      <c r="G301" s="871"/>
      <c r="H301" s="871"/>
      <c r="I301" s="871"/>
      <c r="J301" s="871"/>
      <c r="K301" s="871"/>
      <c r="L301" s="871"/>
      <c r="M301" s="871"/>
      <c r="N301" s="871"/>
      <c r="O301" s="871"/>
      <c r="P301" s="260"/>
      <c r="Q301" s="253"/>
      <c r="R301" s="254"/>
      <c r="GO301" s="212"/>
      <c r="GQ301" s="223"/>
      <c r="GR301" s="223"/>
      <c r="GS301" s="223"/>
      <c r="GT301" s="223"/>
      <c r="GU301" s="223"/>
      <c r="GV301" s="223"/>
      <c r="GW301" s="173"/>
      <c r="GX301" s="223"/>
      <c r="GZ301" s="257"/>
      <c r="HA301" s="259" t="s">
        <v>408</v>
      </c>
      <c r="HB301" s="257"/>
    </row>
    <row r="302" spans="1:210" s="171" customFormat="1" ht="15" x14ac:dyDescent="0.25">
      <c r="A302" s="224"/>
      <c r="B302" s="225"/>
      <c r="C302" s="871" t="s">
        <v>409</v>
      </c>
      <c r="D302" s="871"/>
      <c r="E302" s="871"/>
      <c r="F302" s="871"/>
      <c r="G302" s="871"/>
      <c r="H302" s="871"/>
      <c r="I302" s="871"/>
      <c r="J302" s="871"/>
      <c r="K302" s="871"/>
      <c r="L302" s="871"/>
      <c r="M302" s="871"/>
      <c r="N302" s="871"/>
      <c r="O302" s="871"/>
      <c r="P302" s="258">
        <v>553292.39</v>
      </c>
      <c r="Q302" s="253"/>
      <c r="R302" s="254"/>
      <c r="GO302" s="212"/>
      <c r="GQ302" s="223"/>
      <c r="GR302" s="223"/>
      <c r="GS302" s="223"/>
      <c r="GT302" s="223"/>
      <c r="GU302" s="223"/>
      <c r="GV302" s="223"/>
      <c r="GW302" s="173"/>
      <c r="GX302" s="223"/>
      <c r="GZ302" s="257"/>
      <c r="HA302" s="259" t="s">
        <v>409</v>
      </c>
      <c r="HB302" s="257"/>
    </row>
    <row r="303" spans="1:210" s="171" customFormat="1" ht="15" x14ac:dyDescent="0.25">
      <c r="A303" s="224"/>
      <c r="B303" s="225"/>
      <c r="C303" s="871" t="s">
        <v>410</v>
      </c>
      <c r="D303" s="871"/>
      <c r="E303" s="871"/>
      <c r="F303" s="871"/>
      <c r="G303" s="871"/>
      <c r="H303" s="871"/>
      <c r="I303" s="871"/>
      <c r="J303" s="871"/>
      <c r="K303" s="871"/>
      <c r="L303" s="871"/>
      <c r="M303" s="871"/>
      <c r="N303" s="871"/>
      <c r="O303" s="871"/>
      <c r="P303" s="258">
        <v>277157.83</v>
      </c>
      <c r="Q303" s="253"/>
      <c r="R303" s="254"/>
      <c r="GO303" s="212"/>
      <c r="GQ303" s="223"/>
      <c r="GR303" s="223"/>
      <c r="GS303" s="223"/>
      <c r="GT303" s="223"/>
      <c r="GU303" s="223"/>
      <c r="GV303" s="223"/>
      <c r="GW303" s="173"/>
      <c r="GX303" s="223"/>
      <c r="GZ303" s="257"/>
      <c r="HA303" s="259" t="s">
        <v>410</v>
      </c>
      <c r="HB303" s="257"/>
    </row>
    <row r="304" spans="1:210" s="171" customFormat="1" ht="15" x14ac:dyDescent="0.25">
      <c r="A304" s="224"/>
      <c r="B304" s="225"/>
      <c r="C304" s="871" t="s">
        <v>411</v>
      </c>
      <c r="D304" s="871"/>
      <c r="E304" s="871"/>
      <c r="F304" s="871"/>
      <c r="G304" s="871"/>
      <c r="H304" s="871"/>
      <c r="I304" s="871"/>
      <c r="J304" s="871"/>
      <c r="K304" s="871"/>
      <c r="L304" s="871"/>
      <c r="M304" s="871"/>
      <c r="N304" s="871"/>
      <c r="O304" s="871"/>
      <c r="P304" s="258">
        <v>71957.58</v>
      </c>
      <c r="Q304" s="253"/>
      <c r="R304" s="254"/>
      <c r="GO304" s="212"/>
      <c r="GQ304" s="223"/>
      <c r="GR304" s="223"/>
      <c r="GS304" s="223"/>
      <c r="GT304" s="223"/>
      <c r="GU304" s="223"/>
      <c r="GV304" s="223"/>
      <c r="GW304" s="173"/>
      <c r="GX304" s="223"/>
      <c r="GZ304" s="257"/>
      <c r="HA304" s="259" t="s">
        <v>411</v>
      </c>
      <c r="HB304" s="257"/>
    </row>
    <row r="305" spans="1:211" s="171" customFormat="1" ht="15" x14ac:dyDescent="0.25">
      <c r="A305" s="224"/>
      <c r="B305" s="225"/>
      <c r="C305" s="871" t="s">
        <v>412</v>
      </c>
      <c r="D305" s="871"/>
      <c r="E305" s="871"/>
      <c r="F305" s="871"/>
      <c r="G305" s="871"/>
      <c r="H305" s="871"/>
      <c r="I305" s="871"/>
      <c r="J305" s="871"/>
      <c r="K305" s="871"/>
      <c r="L305" s="871"/>
      <c r="M305" s="871"/>
      <c r="N305" s="871"/>
      <c r="O305" s="871"/>
      <c r="P305" s="258">
        <v>581482.47</v>
      </c>
      <c r="Q305" s="253"/>
      <c r="R305" s="254"/>
      <c r="GO305" s="212"/>
      <c r="GQ305" s="223"/>
      <c r="GR305" s="223"/>
      <c r="GS305" s="223"/>
      <c r="GT305" s="223"/>
      <c r="GU305" s="223"/>
      <c r="GV305" s="223"/>
      <c r="GW305" s="173"/>
      <c r="GX305" s="223"/>
      <c r="GZ305" s="257"/>
      <c r="HA305" s="259" t="s">
        <v>412</v>
      </c>
      <c r="HB305" s="257"/>
    </row>
    <row r="306" spans="1:211" s="171" customFormat="1" ht="15" x14ac:dyDescent="0.25">
      <c r="A306" s="224"/>
      <c r="B306" s="225"/>
      <c r="C306" s="871" t="s">
        <v>413</v>
      </c>
      <c r="D306" s="871"/>
      <c r="E306" s="871"/>
      <c r="F306" s="871"/>
      <c r="G306" s="871"/>
      <c r="H306" s="871"/>
      <c r="I306" s="871"/>
      <c r="J306" s="871"/>
      <c r="K306" s="871"/>
      <c r="L306" s="871"/>
      <c r="M306" s="871"/>
      <c r="N306" s="871"/>
      <c r="O306" s="871"/>
      <c r="P306" s="258">
        <v>387654.98</v>
      </c>
      <c r="Q306" s="253"/>
      <c r="R306" s="254"/>
      <c r="GO306" s="212"/>
      <c r="GQ306" s="223"/>
      <c r="GR306" s="223"/>
      <c r="GS306" s="223"/>
      <c r="GT306" s="223"/>
      <c r="GU306" s="223"/>
      <c r="GV306" s="223"/>
      <c r="GW306" s="173"/>
      <c r="GX306" s="223"/>
      <c r="GZ306" s="257"/>
      <c r="HA306" s="259" t="s">
        <v>413</v>
      </c>
      <c r="HB306" s="257"/>
    </row>
    <row r="307" spans="1:211" s="171" customFormat="1" ht="15" x14ac:dyDescent="0.25">
      <c r="A307" s="224"/>
      <c r="B307" s="225"/>
      <c r="C307" s="871" t="s">
        <v>414</v>
      </c>
      <c r="D307" s="871"/>
      <c r="E307" s="871"/>
      <c r="F307" s="871"/>
      <c r="G307" s="871"/>
      <c r="H307" s="871"/>
      <c r="I307" s="871"/>
      <c r="J307" s="871"/>
      <c r="K307" s="871"/>
      <c r="L307" s="871"/>
      <c r="M307" s="871"/>
      <c r="N307" s="871"/>
      <c r="O307" s="871"/>
      <c r="P307" s="258">
        <v>101960.75</v>
      </c>
      <c r="Q307" s="253"/>
      <c r="R307" s="254"/>
      <c r="GO307" s="212"/>
      <c r="GQ307" s="223"/>
      <c r="GR307" s="223"/>
      <c r="GS307" s="223"/>
      <c r="GT307" s="223"/>
      <c r="GU307" s="223"/>
      <c r="GV307" s="223"/>
      <c r="GW307" s="173"/>
      <c r="GX307" s="223"/>
      <c r="GZ307" s="257"/>
      <c r="HA307" s="259" t="s">
        <v>414</v>
      </c>
      <c r="HB307" s="257"/>
    </row>
    <row r="308" spans="1:211" s="171" customFormat="1" ht="15" x14ac:dyDescent="0.25">
      <c r="A308" s="224"/>
      <c r="B308" s="225"/>
      <c r="C308" s="871" t="s">
        <v>415</v>
      </c>
      <c r="D308" s="871"/>
      <c r="E308" s="871"/>
      <c r="F308" s="871"/>
      <c r="G308" s="871"/>
      <c r="H308" s="871"/>
      <c r="I308" s="871"/>
      <c r="J308" s="871"/>
      <c r="K308" s="871"/>
      <c r="L308" s="871"/>
      <c r="M308" s="871"/>
      <c r="N308" s="871"/>
      <c r="O308" s="871"/>
      <c r="P308" s="258">
        <v>625249.97</v>
      </c>
      <c r="Q308" s="253"/>
      <c r="R308" s="254"/>
      <c r="GO308" s="212"/>
      <c r="GQ308" s="223"/>
      <c r="GR308" s="223"/>
      <c r="GS308" s="223"/>
      <c r="GT308" s="223"/>
      <c r="GU308" s="223"/>
      <c r="GV308" s="223"/>
      <c r="GW308" s="173"/>
      <c r="GX308" s="223"/>
      <c r="GZ308" s="257"/>
      <c r="HA308" s="259" t="s">
        <v>415</v>
      </c>
      <c r="HB308" s="257"/>
    </row>
    <row r="309" spans="1:211" s="171" customFormat="1" ht="15" x14ac:dyDescent="0.25">
      <c r="A309" s="224"/>
      <c r="B309" s="225"/>
      <c r="C309" s="871" t="s">
        <v>416</v>
      </c>
      <c r="D309" s="871"/>
      <c r="E309" s="871"/>
      <c r="F309" s="871"/>
      <c r="G309" s="871"/>
      <c r="H309" s="871"/>
      <c r="I309" s="871"/>
      <c r="J309" s="871"/>
      <c r="K309" s="871"/>
      <c r="L309" s="871"/>
      <c r="M309" s="871"/>
      <c r="N309" s="871"/>
      <c r="O309" s="871"/>
      <c r="P309" s="258">
        <v>581482.47</v>
      </c>
      <c r="Q309" s="253"/>
      <c r="R309" s="254"/>
      <c r="GO309" s="212"/>
      <c r="GQ309" s="223"/>
      <c r="GR309" s="223"/>
      <c r="GS309" s="223"/>
      <c r="GT309" s="223"/>
      <c r="GU309" s="223"/>
      <c r="GV309" s="223"/>
      <c r="GW309" s="173"/>
      <c r="GX309" s="223"/>
      <c r="GZ309" s="257"/>
      <c r="HA309" s="259" t="s">
        <v>416</v>
      </c>
      <c r="HB309" s="257"/>
    </row>
    <row r="310" spans="1:211" s="171" customFormat="1" ht="15" x14ac:dyDescent="0.25">
      <c r="A310" s="224"/>
      <c r="B310" s="225"/>
      <c r="C310" s="871" t="s">
        <v>417</v>
      </c>
      <c r="D310" s="871"/>
      <c r="E310" s="871"/>
      <c r="F310" s="871"/>
      <c r="G310" s="871"/>
      <c r="H310" s="871"/>
      <c r="I310" s="871"/>
      <c r="J310" s="871"/>
      <c r="K310" s="871"/>
      <c r="L310" s="871"/>
      <c r="M310" s="871"/>
      <c r="N310" s="871"/>
      <c r="O310" s="871"/>
      <c r="P310" s="258">
        <v>387654.98</v>
      </c>
      <c r="Q310" s="253"/>
      <c r="R310" s="254"/>
      <c r="GO310" s="212"/>
      <c r="GQ310" s="223"/>
      <c r="GR310" s="223"/>
      <c r="GS310" s="223"/>
      <c r="GT310" s="223"/>
      <c r="GU310" s="223"/>
      <c r="GV310" s="223"/>
      <c r="GW310" s="173"/>
      <c r="GX310" s="223"/>
      <c r="GZ310" s="257"/>
      <c r="HA310" s="259" t="s">
        <v>417</v>
      </c>
      <c r="HB310" s="257"/>
    </row>
    <row r="311" spans="1:211" s="171" customFormat="1" ht="15" x14ac:dyDescent="0.25">
      <c r="A311" s="224"/>
      <c r="B311" s="255"/>
      <c r="C311" s="872" t="s">
        <v>459</v>
      </c>
      <c r="D311" s="872"/>
      <c r="E311" s="872"/>
      <c r="F311" s="872"/>
      <c r="G311" s="872"/>
      <c r="H311" s="872"/>
      <c r="I311" s="872"/>
      <c r="J311" s="872"/>
      <c r="K311" s="872"/>
      <c r="L311" s="872"/>
      <c r="M311" s="872"/>
      <c r="N311" s="872"/>
      <c r="O311" s="872"/>
      <c r="P311" s="261">
        <v>1973506</v>
      </c>
      <c r="Q311" s="253"/>
      <c r="R311" s="254"/>
      <c r="GO311" s="212"/>
      <c r="GQ311" s="223"/>
      <c r="GR311" s="223"/>
      <c r="GS311" s="223"/>
      <c r="GT311" s="223"/>
      <c r="GU311" s="223"/>
      <c r="GV311" s="223"/>
      <c r="GW311" s="173"/>
      <c r="GX311" s="223"/>
      <c r="GZ311" s="257"/>
      <c r="HB311" s="257" t="s">
        <v>459</v>
      </c>
    </row>
    <row r="312" spans="1:211" s="171" customFormat="1" ht="15" x14ac:dyDescent="0.25">
      <c r="A312" s="224"/>
      <c r="B312" s="225"/>
      <c r="C312" s="871" t="s">
        <v>419</v>
      </c>
      <c r="D312" s="871"/>
      <c r="E312" s="871"/>
      <c r="F312" s="871"/>
      <c r="G312" s="871"/>
      <c r="H312" s="871"/>
      <c r="I312" s="871"/>
      <c r="J312" s="871"/>
      <c r="K312" s="871"/>
      <c r="L312" s="871"/>
      <c r="M312" s="871"/>
      <c r="N312" s="871"/>
      <c r="O312" s="871"/>
      <c r="P312" s="260"/>
      <c r="Q312" s="253"/>
      <c r="R312" s="254"/>
      <c r="GO312" s="212"/>
      <c r="GQ312" s="223"/>
      <c r="GR312" s="223"/>
      <c r="GS312" s="223"/>
      <c r="GT312" s="223"/>
      <c r="GU312" s="223"/>
      <c r="GV312" s="223"/>
      <c r="GW312" s="173"/>
      <c r="GX312" s="223"/>
      <c r="GZ312" s="257"/>
      <c r="HA312" s="259" t="s">
        <v>419</v>
      </c>
      <c r="HB312" s="257"/>
    </row>
    <row r="313" spans="1:211" s="171" customFormat="1" ht="15" x14ac:dyDescent="0.25">
      <c r="A313" s="224"/>
      <c r="B313" s="225"/>
      <c r="C313" s="871" t="s">
        <v>420</v>
      </c>
      <c r="D313" s="871"/>
      <c r="E313" s="871"/>
      <c r="F313" s="871"/>
      <c r="G313" s="871"/>
      <c r="H313" s="871"/>
      <c r="I313" s="871"/>
      <c r="J313" s="871"/>
      <c r="K313" s="262" t="s">
        <v>460</v>
      </c>
      <c r="L313" s="263"/>
      <c r="M313" s="263"/>
      <c r="O313" s="264"/>
      <c r="P313" s="260"/>
      <c r="Q313" s="253"/>
      <c r="R313" s="254"/>
      <c r="GO313" s="212"/>
      <c r="GQ313" s="223"/>
      <c r="GR313" s="223"/>
      <c r="GS313" s="223"/>
      <c r="GT313" s="223"/>
      <c r="GU313" s="223"/>
      <c r="GV313" s="223"/>
      <c r="GW313" s="173"/>
      <c r="GX313" s="223"/>
      <c r="GZ313" s="257"/>
      <c r="HB313" s="257"/>
      <c r="HC313" s="259" t="s">
        <v>420</v>
      </c>
    </row>
    <row r="314" spans="1:211" s="171" customFormat="1" ht="15" x14ac:dyDescent="0.25">
      <c r="A314" s="224"/>
      <c r="B314" s="225"/>
      <c r="C314" s="871" t="s">
        <v>422</v>
      </c>
      <c r="D314" s="871"/>
      <c r="E314" s="871"/>
      <c r="F314" s="871"/>
      <c r="G314" s="871"/>
      <c r="H314" s="871"/>
      <c r="I314" s="871"/>
      <c r="J314" s="871"/>
      <c r="K314" s="262" t="s">
        <v>461</v>
      </c>
      <c r="L314" s="263"/>
      <c r="M314" s="263"/>
      <c r="O314" s="264"/>
      <c r="P314" s="260"/>
      <c r="Q314" s="253"/>
      <c r="R314" s="254"/>
      <c r="GO314" s="212"/>
      <c r="GQ314" s="223"/>
      <c r="GR314" s="223"/>
      <c r="GS314" s="223"/>
      <c r="GT314" s="223"/>
      <c r="GU314" s="223"/>
      <c r="GV314" s="223"/>
      <c r="GW314" s="173"/>
      <c r="GX314" s="223"/>
      <c r="GZ314" s="257"/>
      <c r="HB314" s="257"/>
      <c r="HC314" s="259" t="s">
        <v>422</v>
      </c>
    </row>
    <row r="315" spans="1:211" s="171" customFormat="1" ht="15" x14ac:dyDescent="0.25">
      <c r="A315" s="881" t="s">
        <v>462</v>
      </c>
      <c r="B315" s="882"/>
      <c r="C315" s="882"/>
      <c r="D315" s="882"/>
      <c r="E315" s="882"/>
      <c r="F315" s="882"/>
      <c r="G315" s="882"/>
      <c r="H315" s="882"/>
      <c r="I315" s="882"/>
      <c r="J315" s="882"/>
      <c r="K315" s="882"/>
      <c r="L315" s="882"/>
      <c r="M315" s="882"/>
      <c r="N315" s="882"/>
      <c r="O315" s="882"/>
      <c r="P315" s="883"/>
      <c r="GO315" s="212" t="s">
        <v>462</v>
      </c>
      <c r="GQ315" s="223"/>
      <c r="GR315" s="223"/>
      <c r="GS315" s="223"/>
      <c r="GT315" s="223"/>
      <c r="GU315" s="223"/>
      <c r="GV315" s="223"/>
      <c r="GW315" s="173"/>
      <c r="GX315" s="223"/>
      <c r="GZ315" s="257"/>
      <c r="HB315" s="257"/>
    </row>
    <row r="316" spans="1:211" s="171" customFormat="1" ht="15" x14ac:dyDescent="0.25">
      <c r="A316" s="214" t="s">
        <v>463</v>
      </c>
      <c r="B316" s="215" t="s">
        <v>367</v>
      </c>
      <c r="C316" s="873" t="s">
        <v>368</v>
      </c>
      <c r="D316" s="873"/>
      <c r="E316" s="873"/>
      <c r="F316" s="873"/>
      <c r="G316" s="873"/>
      <c r="H316" s="216" t="s">
        <v>369</v>
      </c>
      <c r="I316" s="217">
        <v>0.12</v>
      </c>
      <c r="J316" s="218">
        <v>1</v>
      </c>
      <c r="K316" s="265">
        <v>0.12</v>
      </c>
      <c r="L316" s="220"/>
      <c r="M316" s="217"/>
      <c r="N316" s="221"/>
      <c r="O316" s="217"/>
      <c r="P316" s="222"/>
      <c r="GO316" s="212"/>
      <c r="GQ316" s="223" t="s">
        <v>368</v>
      </c>
      <c r="GR316" s="223" t="s">
        <v>4</v>
      </c>
      <c r="GS316" s="223" t="s">
        <v>4</v>
      </c>
      <c r="GT316" s="223" t="s">
        <v>4</v>
      </c>
      <c r="GU316" s="223" t="s">
        <v>4</v>
      </c>
      <c r="GV316" s="223"/>
      <c r="GW316" s="173"/>
      <c r="GX316" s="223"/>
      <c r="GZ316" s="257"/>
      <c r="HB316" s="257"/>
    </row>
    <row r="317" spans="1:211" s="171" customFormat="1" ht="15" x14ac:dyDescent="0.25">
      <c r="A317" s="224"/>
      <c r="B317" s="225"/>
      <c r="C317" s="874" t="s">
        <v>370</v>
      </c>
      <c r="D317" s="874"/>
      <c r="E317" s="874"/>
      <c r="F317" s="874"/>
      <c r="G317" s="874"/>
      <c r="H317" s="216"/>
      <c r="I317" s="217"/>
      <c r="J317" s="217"/>
      <c r="K317" s="217"/>
      <c r="L317" s="220"/>
      <c r="M317" s="217"/>
      <c r="N317" s="226"/>
      <c r="O317" s="217"/>
      <c r="P317" s="227">
        <v>487.2</v>
      </c>
      <c r="Q317" s="228"/>
      <c r="R317" s="228"/>
      <c r="GO317" s="212"/>
      <c r="GQ317" s="223"/>
      <c r="GR317" s="223"/>
      <c r="GS317" s="223"/>
      <c r="GT317" s="223"/>
      <c r="GU317" s="223"/>
      <c r="GV317" s="223" t="s">
        <v>370</v>
      </c>
      <c r="GW317" s="173"/>
      <c r="GX317" s="223"/>
      <c r="GZ317" s="257"/>
      <c r="HB317" s="257"/>
    </row>
    <row r="318" spans="1:211" s="171" customFormat="1" ht="15" x14ac:dyDescent="0.25">
      <c r="A318" s="229"/>
      <c r="B318" s="230"/>
      <c r="C318" s="880" t="s">
        <v>371</v>
      </c>
      <c r="D318" s="880"/>
      <c r="E318" s="880"/>
      <c r="F318" s="880"/>
      <c r="G318" s="880"/>
      <c r="H318" s="231"/>
      <c r="I318" s="232"/>
      <c r="J318" s="232"/>
      <c r="K318" s="232"/>
      <c r="L318" s="233"/>
      <c r="M318" s="232"/>
      <c r="N318" s="233"/>
      <c r="O318" s="232"/>
      <c r="P318" s="234">
        <v>426.72</v>
      </c>
      <c r="GO318" s="212"/>
      <c r="GQ318" s="223"/>
      <c r="GR318" s="223"/>
      <c r="GS318" s="223"/>
      <c r="GT318" s="223"/>
      <c r="GU318" s="223"/>
      <c r="GV318" s="223"/>
      <c r="GW318" s="173" t="s">
        <v>371</v>
      </c>
      <c r="GX318" s="223"/>
      <c r="GZ318" s="257"/>
      <c r="HB318" s="257"/>
    </row>
    <row r="319" spans="1:211" s="171" customFormat="1" ht="33.75" x14ac:dyDescent="0.25">
      <c r="A319" s="229"/>
      <c r="B319" s="230" t="s">
        <v>372</v>
      </c>
      <c r="C319" s="880" t="s">
        <v>373</v>
      </c>
      <c r="D319" s="880"/>
      <c r="E319" s="880"/>
      <c r="F319" s="880"/>
      <c r="G319" s="880"/>
      <c r="H319" s="231" t="s">
        <v>374</v>
      </c>
      <c r="I319" s="235">
        <v>91</v>
      </c>
      <c r="J319" s="232"/>
      <c r="K319" s="235">
        <v>91</v>
      </c>
      <c r="L319" s="233"/>
      <c r="M319" s="232"/>
      <c r="N319" s="233"/>
      <c r="O319" s="232"/>
      <c r="P319" s="234">
        <v>388.32</v>
      </c>
      <c r="GO319" s="212"/>
      <c r="GQ319" s="223"/>
      <c r="GR319" s="223"/>
      <c r="GS319" s="223"/>
      <c r="GT319" s="223"/>
      <c r="GU319" s="223"/>
      <c r="GV319" s="223"/>
      <c r="GW319" s="173" t="s">
        <v>373</v>
      </c>
      <c r="GX319" s="223"/>
      <c r="GZ319" s="257"/>
      <c r="HB319" s="257"/>
    </row>
    <row r="320" spans="1:211" s="171" customFormat="1" ht="33.75" x14ac:dyDescent="0.25">
      <c r="A320" s="229"/>
      <c r="B320" s="230" t="s">
        <v>375</v>
      </c>
      <c r="C320" s="880" t="s">
        <v>376</v>
      </c>
      <c r="D320" s="880"/>
      <c r="E320" s="880"/>
      <c r="F320" s="880"/>
      <c r="G320" s="880"/>
      <c r="H320" s="231" t="s">
        <v>374</v>
      </c>
      <c r="I320" s="235">
        <v>52</v>
      </c>
      <c r="J320" s="232"/>
      <c r="K320" s="235">
        <v>52</v>
      </c>
      <c r="L320" s="233"/>
      <c r="M320" s="232"/>
      <c r="N320" s="233"/>
      <c r="O320" s="232"/>
      <c r="P320" s="234">
        <v>221.89</v>
      </c>
      <c r="GO320" s="212"/>
      <c r="GQ320" s="223"/>
      <c r="GR320" s="223"/>
      <c r="GS320" s="223"/>
      <c r="GT320" s="223"/>
      <c r="GU320" s="223"/>
      <c r="GV320" s="223"/>
      <c r="GW320" s="173" t="s">
        <v>376</v>
      </c>
      <c r="GX320" s="223"/>
      <c r="GZ320" s="257"/>
      <c r="HB320" s="257"/>
    </row>
    <row r="321" spans="1:210" s="171" customFormat="1" ht="15" x14ac:dyDescent="0.25">
      <c r="A321" s="236"/>
      <c r="B321" s="237"/>
      <c r="C321" s="874" t="s">
        <v>377</v>
      </c>
      <c r="D321" s="874"/>
      <c r="E321" s="874"/>
      <c r="F321" s="874"/>
      <c r="G321" s="874"/>
      <c r="H321" s="216"/>
      <c r="I321" s="217"/>
      <c r="J321" s="217"/>
      <c r="K321" s="217"/>
      <c r="L321" s="220"/>
      <c r="M321" s="217"/>
      <c r="N321" s="226">
        <v>9145.08</v>
      </c>
      <c r="O321" s="217"/>
      <c r="P321" s="227">
        <v>1097.4100000000001</v>
      </c>
      <c r="GO321" s="212"/>
      <c r="GQ321" s="223"/>
      <c r="GR321" s="223"/>
      <c r="GS321" s="223"/>
      <c r="GT321" s="223"/>
      <c r="GU321" s="223"/>
      <c r="GV321" s="223"/>
      <c r="GW321" s="173"/>
      <c r="GX321" s="223" t="s">
        <v>377</v>
      </c>
      <c r="GZ321" s="257"/>
      <c r="HB321" s="257"/>
    </row>
    <row r="322" spans="1:210" s="171" customFormat="1" ht="15" x14ac:dyDescent="0.25">
      <c r="A322" s="214" t="s">
        <v>464</v>
      </c>
      <c r="B322" s="215" t="s">
        <v>367</v>
      </c>
      <c r="C322" s="873" t="s">
        <v>368</v>
      </c>
      <c r="D322" s="873"/>
      <c r="E322" s="873"/>
      <c r="F322" s="873"/>
      <c r="G322" s="873"/>
      <c r="H322" s="216" t="s">
        <v>369</v>
      </c>
      <c r="I322" s="217">
        <v>0.28000000000000003</v>
      </c>
      <c r="J322" s="218">
        <v>1</v>
      </c>
      <c r="K322" s="265">
        <v>0.28000000000000003</v>
      </c>
      <c r="L322" s="220"/>
      <c r="M322" s="217"/>
      <c r="N322" s="221"/>
      <c r="O322" s="217"/>
      <c r="P322" s="222"/>
      <c r="GO322" s="212"/>
      <c r="GQ322" s="223" t="s">
        <v>368</v>
      </c>
      <c r="GR322" s="223" t="s">
        <v>4</v>
      </c>
      <c r="GS322" s="223" t="s">
        <v>4</v>
      </c>
      <c r="GT322" s="223" t="s">
        <v>4</v>
      </c>
      <c r="GU322" s="223" t="s">
        <v>4</v>
      </c>
      <c r="GV322" s="223"/>
      <c r="GW322" s="173"/>
      <c r="GX322" s="223"/>
      <c r="GZ322" s="257"/>
      <c r="HB322" s="257"/>
    </row>
    <row r="323" spans="1:210" s="171" customFormat="1" ht="15" x14ac:dyDescent="0.25">
      <c r="A323" s="224"/>
      <c r="B323" s="225"/>
      <c r="C323" s="874" t="s">
        <v>370</v>
      </c>
      <c r="D323" s="874"/>
      <c r="E323" s="874"/>
      <c r="F323" s="874"/>
      <c r="G323" s="874"/>
      <c r="H323" s="216"/>
      <c r="I323" s="217"/>
      <c r="J323" s="217"/>
      <c r="K323" s="217"/>
      <c r="L323" s="220"/>
      <c r="M323" s="217"/>
      <c r="N323" s="226"/>
      <c r="O323" s="217"/>
      <c r="P323" s="227">
        <v>1136.81</v>
      </c>
      <c r="Q323" s="228"/>
      <c r="R323" s="228"/>
      <c r="GO323" s="212"/>
      <c r="GQ323" s="223"/>
      <c r="GR323" s="223"/>
      <c r="GS323" s="223"/>
      <c r="GT323" s="223"/>
      <c r="GU323" s="223"/>
      <c r="GV323" s="223" t="s">
        <v>370</v>
      </c>
      <c r="GW323" s="173"/>
      <c r="GX323" s="223"/>
      <c r="GZ323" s="257"/>
      <c r="HB323" s="257"/>
    </row>
    <row r="324" spans="1:210" s="171" customFormat="1" ht="15" x14ac:dyDescent="0.25">
      <c r="A324" s="229"/>
      <c r="B324" s="230"/>
      <c r="C324" s="880" t="s">
        <v>371</v>
      </c>
      <c r="D324" s="880"/>
      <c r="E324" s="880"/>
      <c r="F324" s="880"/>
      <c r="G324" s="880"/>
      <c r="H324" s="231"/>
      <c r="I324" s="232"/>
      <c r="J324" s="232"/>
      <c r="K324" s="232"/>
      <c r="L324" s="233"/>
      <c r="M324" s="232"/>
      <c r="N324" s="233"/>
      <c r="O324" s="232"/>
      <c r="P324" s="234">
        <v>995.68</v>
      </c>
      <c r="GO324" s="212"/>
      <c r="GQ324" s="223"/>
      <c r="GR324" s="223"/>
      <c r="GS324" s="223"/>
      <c r="GT324" s="223"/>
      <c r="GU324" s="223"/>
      <c r="GV324" s="223"/>
      <c r="GW324" s="173" t="s">
        <v>371</v>
      </c>
      <c r="GX324" s="223"/>
      <c r="GZ324" s="257"/>
      <c r="HB324" s="257"/>
    </row>
    <row r="325" spans="1:210" s="171" customFormat="1" ht="33.75" x14ac:dyDescent="0.25">
      <c r="A325" s="229"/>
      <c r="B325" s="230" t="s">
        <v>372</v>
      </c>
      <c r="C325" s="880" t="s">
        <v>373</v>
      </c>
      <c r="D325" s="880"/>
      <c r="E325" s="880"/>
      <c r="F325" s="880"/>
      <c r="G325" s="880"/>
      <c r="H325" s="231" t="s">
        <v>374</v>
      </c>
      <c r="I325" s="235">
        <v>91</v>
      </c>
      <c r="J325" s="232"/>
      <c r="K325" s="235">
        <v>91</v>
      </c>
      <c r="L325" s="233"/>
      <c r="M325" s="232"/>
      <c r="N325" s="233"/>
      <c r="O325" s="232"/>
      <c r="P325" s="234">
        <v>906.07</v>
      </c>
      <c r="GO325" s="212"/>
      <c r="GQ325" s="223"/>
      <c r="GR325" s="223"/>
      <c r="GS325" s="223"/>
      <c r="GT325" s="223"/>
      <c r="GU325" s="223"/>
      <c r="GV325" s="223"/>
      <c r="GW325" s="173" t="s">
        <v>373</v>
      </c>
      <c r="GX325" s="223"/>
      <c r="GZ325" s="257"/>
      <c r="HB325" s="257"/>
    </row>
    <row r="326" spans="1:210" s="171" customFormat="1" ht="33.75" x14ac:dyDescent="0.25">
      <c r="A326" s="229"/>
      <c r="B326" s="230" t="s">
        <v>375</v>
      </c>
      <c r="C326" s="880" t="s">
        <v>376</v>
      </c>
      <c r="D326" s="880"/>
      <c r="E326" s="880"/>
      <c r="F326" s="880"/>
      <c r="G326" s="880"/>
      <c r="H326" s="231" t="s">
        <v>374</v>
      </c>
      <c r="I326" s="235">
        <v>52</v>
      </c>
      <c r="J326" s="232"/>
      <c r="K326" s="235">
        <v>52</v>
      </c>
      <c r="L326" s="233"/>
      <c r="M326" s="232"/>
      <c r="N326" s="233"/>
      <c r="O326" s="232"/>
      <c r="P326" s="234">
        <v>517.75</v>
      </c>
      <c r="GO326" s="212"/>
      <c r="GQ326" s="223"/>
      <c r="GR326" s="223"/>
      <c r="GS326" s="223"/>
      <c r="GT326" s="223"/>
      <c r="GU326" s="223"/>
      <c r="GV326" s="223"/>
      <c r="GW326" s="173" t="s">
        <v>376</v>
      </c>
      <c r="GX326" s="223"/>
      <c r="GZ326" s="257"/>
      <c r="HB326" s="257"/>
    </row>
    <row r="327" spans="1:210" s="171" customFormat="1" ht="15" x14ac:dyDescent="0.25">
      <c r="A327" s="236"/>
      <c r="B327" s="237"/>
      <c r="C327" s="874" t="s">
        <v>377</v>
      </c>
      <c r="D327" s="874"/>
      <c r="E327" s="874"/>
      <c r="F327" s="874"/>
      <c r="G327" s="874"/>
      <c r="H327" s="216"/>
      <c r="I327" s="217"/>
      <c r="J327" s="217"/>
      <c r="K327" s="217"/>
      <c r="L327" s="220"/>
      <c r="M327" s="217"/>
      <c r="N327" s="226">
        <v>9145.11</v>
      </c>
      <c r="O327" s="217"/>
      <c r="P327" s="227">
        <v>2560.63</v>
      </c>
      <c r="GO327" s="212"/>
      <c r="GQ327" s="223"/>
      <c r="GR327" s="223"/>
      <c r="GS327" s="223"/>
      <c r="GT327" s="223"/>
      <c r="GU327" s="223"/>
      <c r="GV327" s="223"/>
      <c r="GW327" s="173"/>
      <c r="GX327" s="223" t="s">
        <v>377</v>
      </c>
      <c r="GZ327" s="257"/>
      <c r="HB327" s="257"/>
    </row>
    <row r="328" spans="1:210" s="171" customFormat="1" ht="22.5" x14ac:dyDescent="0.25">
      <c r="A328" s="214" t="s">
        <v>465</v>
      </c>
      <c r="B328" s="215" t="s">
        <v>378</v>
      </c>
      <c r="C328" s="873" t="s">
        <v>379</v>
      </c>
      <c r="D328" s="873"/>
      <c r="E328" s="873"/>
      <c r="F328" s="873"/>
      <c r="G328" s="873"/>
      <c r="H328" s="216" t="s">
        <v>380</v>
      </c>
      <c r="I328" s="217">
        <v>1</v>
      </c>
      <c r="J328" s="218">
        <v>1</v>
      </c>
      <c r="K328" s="218">
        <v>1</v>
      </c>
      <c r="L328" s="220"/>
      <c r="M328" s="217"/>
      <c r="N328" s="239">
        <v>859.96</v>
      </c>
      <c r="O328" s="217"/>
      <c r="P328" s="238">
        <v>859.96</v>
      </c>
      <c r="GO328" s="212"/>
      <c r="GQ328" s="223" t="s">
        <v>379</v>
      </c>
      <c r="GR328" s="223" t="s">
        <v>4</v>
      </c>
      <c r="GS328" s="223" t="s">
        <v>4</v>
      </c>
      <c r="GT328" s="223" t="s">
        <v>4</v>
      </c>
      <c r="GU328" s="223" t="s">
        <v>4</v>
      </c>
      <c r="GV328" s="223"/>
      <c r="GW328" s="173"/>
      <c r="GX328" s="223"/>
      <c r="GZ328" s="257"/>
      <c r="HB328" s="257"/>
    </row>
    <row r="329" spans="1:210" s="171" customFormat="1" ht="15" x14ac:dyDescent="0.25">
      <c r="A329" s="236"/>
      <c r="B329" s="237"/>
      <c r="C329" s="874" t="s">
        <v>377</v>
      </c>
      <c r="D329" s="874"/>
      <c r="E329" s="874"/>
      <c r="F329" s="874"/>
      <c r="G329" s="874"/>
      <c r="H329" s="216"/>
      <c r="I329" s="217"/>
      <c r="J329" s="217"/>
      <c r="K329" s="217"/>
      <c r="L329" s="220"/>
      <c r="M329" s="217"/>
      <c r="N329" s="220"/>
      <c r="O329" s="217"/>
      <c r="P329" s="238">
        <v>859.96</v>
      </c>
      <c r="GO329" s="212"/>
      <c r="GQ329" s="223"/>
      <c r="GR329" s="223"/>
      <c r="GS329" s="223"/>
      <c r="GT329" s="223"/>
      <c r="GU329" s="223"/>
      <c r="GV329" s="223"/>
      <c r="GW329" s="173"/>
      <c r="GX329" s="223" t="s">
        <v>377</v>
      </c>
      <c r="GZ329" s="257"/>
      <c r="HB329" s="257"/>
    </row>
    <row r="330" spans="1:210" s="171" customFormat="1" ht="15" x14ac:dyDescent="0.25">
      <c r="A330" s="875" t="s">
        <v>381</v>
      </c>
      <c r="B330" s="876"/>
      <c r="C330" s="876"/>
      <c r="D330" s="876"/>
      <c r="E330" s="876"/>
      <c r="F330" s="876"/>
      <c r="G330" s="876"/>
      <c r="H330" s="876"/>
      <c r="I330" s="876"/>
      <c r="J330" s="876"/>
      <c r="K330" s="876"/>
      <c r="L330" s="876"/>
      <c r="M330" s="876"/>
      <c r="N330" s="876"/>
      <c r="O330" s="876"/>
      <c r="P330" s="877"/>
      <c r="GO330" s="212"/>
      <c r="GP330" s="213" t="s">
        <v>381</v>
      </c>
      <c r="GQ330" s="223"/>
      <c r="GR330" s="223"/>
      <c r="GS330" s="223"/>
      <c r="GT330" s="223"/>
      <c r="GU330" s="223"/>
      <c r="GV330" s="223"/>
      <c r="GW330" s="173"/>
      <c r="GX330" s="223"/>
      <c r="GZ330" s="257"/>
      <c r="HB330" s="257"/>
    </row>
    <row r="331" spans="1:210" s="171" customFormat="1" ht="67.5" x14ac:dyDescent="0.25">
      <c r="A331" s="214" t="s">
        <v>466</v>
      </c>
      <c r="B331" s="215" t="s">
        <v>382</v>
      </c>
      <c r="C331" s="873" t="s">
        <v>383</v>
      </c>
      <c r="D331" s="873"/>
      <c r="E331" s="873"/>
      <c r="F331" s="873"/>
      <c r="G331" s="873"/>
      <c r="H331" s="216" t="s">
        <v>380</v>
      </c>
      <c r="I331" s="217">
        <v>1</v>
      </c>
      <c r="J331" s="218">
        <v>1</v>
      </c>
      <c r="K331" s="218">
        <v>1</v>
      </c>
      <c r="L331" s="220"/>
      <c r="M331" s="217"/>
      <c r="N331" s="240">
        <v>1186.99</v>
      </c>
      <c r="O331" s="217"/>
      <c r="P331" s="227">
        <v>1186.99</v>
      </c>
      <c r="GO331" s="212"/>
      <c r="GQ331" s="223" t="s">
        <v>383</v>
      </c>
      <c r="GR331" s="223" t="s">
        <v>4</v>
      </c>
      <c r="GS331" s="223" t="s">
        <v>4</v>
      </c>
      <c r="GT331" s="223" t="s">
        <v>4</v>
      </c>
      <c r="GU331" s="223" t="s">
        <v>4</v>
      </c>
      <c r="GV331" s="223"/>
      <c r="GW331" s="173"/>
      <c r="GX331" s="223"/>
      <c r="GZ331" s="257"/>
      <c r="HB331" s="257"/>
    </row>
    <row r="332" spans="1:210" s="171" customFormat="1" ht="15" x14ac:dyDescent="0.25">
      <c r="A332" s="236"/>
      <c r="B332" s="237"/>
      <c r="C332" s="874" t="s">
        <v>377</v>
      </c>
      <c r="D332" s="874"/>
      <c r="E332" s="874"/>
      <c r="F332" s="874"/>
      <c r="G332" s="874"/>
      <c r="H332" s="216"/>
      <c r="I332" s="217"/>
      <c r="J332" s="217"/>
      <c r="K332" s="217"/>
      <c r="L332" s="220"/>
      <c r="M332" s="217"/>
      <c r="N332" s="220"/>
      <c r="O332" s="217"/>
      <c r="P332" s="227">
        <v>1186.99</v>
      </c>
      <c r="GO332" s="212"/>
      <c r="GQ332" s="223"/>
      <c r="GR332" s="223"/>
      <c r="GS332" s="223"/>
      <c r="GT332" s="223"/>
      <c r="GU332" s="223"/>
      <c r="GV332" s="223"/>
      <c r="GW332" s="173"/>
      <c r="GX332" s="223" t="s">
        <v>377</v>
      </c>
      <c r="GZ332" s="257"/>
      <c r="HB332" s="257"/>
    </row>
    <row r="333" spans="1:210" s="171" customFormat="1" ht="22.5" x14ac:dyDescent="0.25">
      <c r="A333" s="214" t="s">
        <v>467</v>
      </c>
      <c r="B333" s="215" t="s">
        <v>384</v>
      </c>
      <c r="C333" s="873" t="s">
        <v>385</v>
      </c>
      <c r="D333" s="873"/>
      <c r="E333" s="873"/>
      <c r="F333" s="873"/>
      <c r="G333" s="873"/>
      <c r="H333" s="216" t="s">
        <v>386</v>
      </c>
      <c r="I333" s="217">
        <v>14.71</v>
      </c>
      <c r="J333" s="218">
        <v>1</v>
      </c>
      <c r="K333" s="265">
        <v>14.71</v>
      </c>
      <c r="L333" s="220"/>
      <c r="M333" s="217"/>
      <c r="N333" s="221"/>
      <c r="O333" s="217"/>
      <c r="P333" s="222"/>
      <c r="GO333" s="212"/>
      <c r="GQ333" s="223" t="s">
        <v>385</v>
      </c>
      <c r="GR333" s="223" t="s">
        <v>4</v>
      </c>
      <c r="GS333" s="223" t="s">
        <v>4</v>
      </c>
      <c r="GT333" s="223" t="s">
        <v>4</v>
      </c>
      <c r="GU333" s="223" t="s">
        <v>4</v>
      </c>
      <c r="GV333" s="223"/>
      <c r="GW333" s="173"/>
      <c r="GX333" s="223"/>
      <c r="GZ333" s="257"/>
      <c r="HB333" s="257"/>
    </row>
    <row r="334" spans="1:210" s="171" customFormat="1" ht="15" x14ac:dyDescent="0.25">
      <c r="A334" s="242"/>
      <c r="B334" s="243"/>
      <c r="C334" s="878" t="s">
        <v>468</v>
      </c>
      <c r="D334" s="878"/>
      <c r="E334" s="878"/>
      <c r="F334" s="878"/>
      <c r="G334" s="878"/>
      <c r="H334" s="878"/>
      <c r="I334" s="878"/>
      <c r="J334" s="878"/>
      <c r="K334" s="878"/>
      <c r="L334" s="878"/>
      <c r="M334" s="878"/>
      <c r="N334" s="878"/>
      <c r="O334" s="878"/>
      <c r="P334" s="879"/>
      <c r="GO334" s="212"/>
      <c r="GQ334" s="223"/>
      <c r="GR334" s="223"/>
      <c r="GS334" s="223"/>
      <c r="GT334" s="223"/>
      <c r="GU334" s="223"/>
      <c r="GV334" s="223"/>
      <c r="GW334" s="173"/>
      <c r="GX334" s="223"/>
      <c r="GY334" s="244" t="s">
        <v>468</v>
      </c>
      <c r="GZ334" s="257"/>
      <c r="HB334" s="257"/>
    </row>
    <row r="335" spans="1:210" s="171" customFormat="1" ht="15" x14ac:dyDescent="0.25">
      <c r="A335" s="224"/>
      <c r="B335" s="225"/>
      <c r="C335" s="874" t="s">
        <v>370</v>
      </c>
      <c r="D335" s="874"/>
      <c r="E335" s="874"/>
      <c r="F335" s="874"/>
      <c r="G335" s="874"/>
      <c r="H335" s="216"/>
      <c r="I335" s="217"/>
      <c r="J335" s="217"/>
      <c r="K335" s="217"/>
      <c r="L335" s="220"/>
      <c r="M335" s="217"/>
      <c r="N335" s="226"/>
      <c r="O335" s="217"/>
      <c r="P335" s="227">
        <v>164399.26999999999</v>
      </c>
      <c r="Q335" s="228"/>
      <c r="R335" s="228"/>
      <c r="GO335" s="212"/>
      <c r="GQ335" s="223"/>
      <c r="GR335" s="223"/>
      <c r="GS335" s="223"/>
      <c r="GT335" s="223"/>
      <c r="GU335" s="223"/>
      <c r="GV335" s="223" t="s">
        <v>370</v>
      </c>
      <c r="GW335" s="173"/>
      <c r="GX335" s="223"/>
      <c r="GZ335" s="257"/>
      <c r="HB335" s="257"/>
    </row>
    <row r="336" spans="1:210" s="171" customFormat="1" ht="15" x14ac:dyDescent="0.25">
      <c r="A336" s="229"/>
      <c r="B336" s="230"/>
      <c r="C336" s="880" t="s">
        <v>371</v>
      </c>
      <c r="D336" s="880"/>
      <c r="E336" s="880"/>
      <c r="F336" s="880"/>
      <c r="G336" s="880"/>
      <c r="H336" s="231"/>
      <c r="I336" s="232"/>
      <c r="J336" s="232"/>
      <c r="K336" s="232"/>
      <c r="L336" s="233"/>
      <c r="M336" s="232"/>
      <c r="N336" s="233"/>
      <c r="O336" s="232"/>
      <c r="P336" s="245">
        <v>113907.09</v>
      </c>
      <c r="GO336" s="212"/>
      <c r="GQ336" s="223"/>
      <c r="GR336" s="223"/>
      <c r="GS336" s="223"/>
      <c r="GT336" s="223"/>
      <c r="GU336" s="223"/>
      <c r="GV336" s="223"/>
      <c r="GW336" s="173" t="s">
        <v>371</v>
      </c>
      <c r="GX336" s="223"/>
      <c r="GZ336" s="257"/>
      <c r="HB336" s="257"/>
    </row>
    <row r="337" spans="1:210" s="171" customFormat="1" ht="15" x14ac:dyDescent="0.25">
      <c r="A337" s="229"/>
      <c r="B337" s="230" t="s">
        <v>388</v>
      </c>
      <c r="C337" s="880" t="s">
        <v>389</v>
      </c>
      <c r="D337" s="880"/>
      <c r="E337" s="880"/>
      <c r="F337" s="880"/>
      <c r="G337" s="880"/>
      <c r="H337" s="231" t="s">
        <v>374</v>
      </c>
      <c r="I337" s="235">
        <v>93</v>
      </c>
      <c r="J337" s="232"/>
      <c r="K337" s="235">
        <v>93</v>
      </c>
      <c r="L337" s="233"/>
      <c r="M337" s="232"/>
      <c r="N337" s="233"/>
      <c r="O337" s="232"/>
      <c r="P337" s="245">
        <v>105933.59</v>
      </c>
      <c r="GO337" s="212"/>
      <c r="GQ337" s="223"/>
      <c r="GR337" s="223"/>
      <c r="GS337" s="223"/>
      <c r="GT337" s="223"/>
      <c r="GU337" s="223"/>
      <c r="GV337" s="223"/>
      <c r="GW337" s="173" t="s">
        <v>389</v>
      </c>
      <c r="GX337" s="223"/>
      <c r="GZ337" s="257"/>
      <c r="HB337" s="257"/>
    </row>
    <row r="338" spans="1:210" s="171" customFormat="1" ht="15" x14ac:dyDescent="0.25">
      <c r="A338" s="229"/>
      <c r="B338" s="230" t="s">
        <v>390</v>
      </c>
      <c r="C338" s="880" t="s">
        <v>391</v>
      </c>
      <c r="D338" s="880"/>
      <c r="E338" s="880"/>
      <c r="F338" s="880"/>
      <c r="G338" s="880"/>
      <c r="H338" s="231" t="s">
        <v>374</v>
      </c>
      <c r="I338" s="235">
        <v>62</v>
      </c>
      <c r="J338" s="232"/>
      <c r="K338" s="235">
        <v>62</v>
      </c>
      <c r="L338" s="233"/>
      <c r="M338" s="232"/>
      <c r="N338" s="233"/>
      <c r="O338" s="232"/>
      <c r="P338" s="245">
        <v>70622.399999999994</v>
      </c>
      <c r="GO338" s="212"/>
      <c r="GQ338" s="223"/>
      <c r="GR338" s="223"/>
      <c r="GS338" s="223"/>
      <c r="GT338" s="223"/>
      <c r="GU338" s="223"/>
      <c r="GV338" s="223"/>
      <c r="GW338" s="173" t="s">
        <v>391</v>
      </c>
      <c r="GX338" s="223"/>
      <c r="GZ338" s="257"/>
      <c r="HB338" s="257"/>
    </row>
    <row r="339" spans="1:210" s="171" customFormat="1" ht="15" x14ac:dyDescent="0.25">
      <c r="A339" s="236"/>
      <c r="B339" s="237"/>
      <c r="C339" s="874" t="s">
        <v>377</v>
      </c>
      <c r="D339" s="874"/>
      <c r="E339" s="874"/>
      <c r="F339" s="874"/>
      <c r="G339" s="874"/>
      <c r="H339" s="216"/>
      <c r="I339" s="217"/>
      <c r="J339" s="217"/>
      <c r="K339" s="217"/>
      <c r="L339" s="220"/>
      <c r="M339" s="217"/>
      <c r="N339" s="226">
        <v>23178.47</v>
      </c>
      <c r="O339" s="217"/>
      <c r="P339" s="227">
        <v>340955.26</v>
      </c>
      <c r="GO339" s="212"/>
      <c r="GQ339" s="223"/>
      <c r="GR339" s="223"/>
      <c r="GS339" s="223"/>
      <c r="GT339" s="223"/>
      <c r="GU339" s="223"/>
      <c r="GV339" s="223"/>
      <c r="GW339" s="173"/>
      <c r="GX339" s="223" t="s">
        <v>377</v>
      </c>
      <c r="GZ339" s="257"/>
      <c r="HB339" s="257"/>
    </row>
    <row r="340" spans="1:210" s="171" customFormat="1" ht="56.25" x14ac:dyDescent="0.25">
      <c r="A340" s="214" t="s">
        <v>469</v>
      </c>
      <c r="B340" s="215" t="s">
        <v>392</v>
      </c>
      <c r="C340" s="873" t="s">
        <v>393</v>
      </c>
      <c r="D340" s="873"/>
      <c r="E340" s="873"/>
      <c r="F340" s="873"/>
      <c r="G340" s="873"/>
      <c r="H340" s="216" t="s">
        <v>380</v>
      </c>
      <c r="I340" s="217">
        <v>14.71</v>
      </c>
      <c r="J340" s="218">
        <v>1</v>
      </c>
      <c r="K340" s="265">
        <v>14.71</v>
      </c>
      <c r="L340" s="220"/>
      <c r="M340" s="217"/>
      <c r="N340" s="239">
        <v>272.58999999999997</v>
      </c>
      <c r="O340" s="217"/>
      <c r="P340" s="227">
        <v>4009.8</v>
      </c>
      <c r="GO340" s="212"/>
      <c r="GQ340" s="223" t="s">
        <v>393</v>
      </c>
      <c r="GR340" s="223" t="s">
        <v>4</v>
      </c>
      <c r="GS340" s="223" t="s">
        <v>4</v>
      </c>
      <c r="GT340" s="223" t="s">
        <v>4</v>
      </c>
      <c r="GU340" s="223" t="s">
        <v>4</v>
      </c>
      <c r="GV340" s="223"/>
      <c r="GW340" s="173"/>
      <c r="GX340" s="223"/>
      <c r="GZ340" s="257"/>
      <c r="HB340" s="257"/>
    </row>
    <row r="341" spans="1:210" s="171" customFormat="1" ht="15" x14ac:dyDescent="0.25">
      <c r="A341" s="236"/>
      <c r="B341" s="237"/>
      <c r="C341" s="874" t="s">
        <v>377</v>
      </c>
      <c r="D341" s="874"/>
      <c r="E341" s="874"/>
      <c r="F341" s="874"/>
      <c r="G341" s="874"/>
      <c r="H341" s="216"/>
      <c r="I341" s="217"/>
      <c r="J341" s="217"/>
      <c r="K341" s="217"/>
      <c r="L341" s="220"/>
      <c r="M341" s="217"/>
      <c r="N341" s="220"/>
      <c r="O341" s="217"/>
      <c r="P341" s="227">
        <v>4009.8</v>
      </c>
      <c r="GO341" s="212"/>
      <c r="GQ341" s="223"/>
      <c r="GR341" s="223"/>
      <c r="GS341" s="223"/>
      <c r="GT341" s="223"/>
      <c r="GU341" s="223"/>
      <c r="GV341" s="223"/>
      <c r="GW341" s="173"/>
      <c r="GX341" s="223" t="s">
        <v>377</v>
      </c>
      <c r="GZ341" s="257"/>
      <c r="HB341" s="257"/>
    </row>
    <row r="342" spans="1:210" s="171" customFormat="1" ht="15" x14ac:dyDescent="0.25">
      <c r="A342" s="875" t="s">
        <v>394</v>
      </c>
      <c r="B342" s="876"/>
      <c r="C342" s="876"/>
      <c r="D342" s="876"/>
      <c r="E342" s="876"/>
      <c r="F342" s="876"/>
      <c r="G342" s="876"/>
      <c r="H342" s="876"/>
      <c r="I342" s="876"/>
      <c r="J342" s="876"/>
      <c r="K342" s="876"/>
      <c r="L342" s="876"/>
      <c r="M342" s="876"/>
      <c r="N342" s="876"/>
      <c r="O342" s="876"/>
      <c r="P342" s="877"/>
      <c r="GO342" s="212"/>
      <c r="GP342" s="213" t="s">
        <v>394</v>
      </c>
      <c r="GQ342" s="223"/>
      <c r="GR342" s="223"/>
      <c r="GS342" s="223"/>
      <c r="GT342" s="223"/>
      <c r="GU342" s="223"/>
      <c r="GV342" s="223"/>
      <c r="GW342" s="173"/>
      <c r="GX342" s="223"/>
      <c r="GZ342" s="257"/>
      <c r="HB342" s="257"/>
    </row>
    <row r="343" spans="1:210" s="171" customFormat="1" ht="67.5" x14ac:dyDescent="0.25">
      <c r="A343" s="214" t="s">
        <v>470</v>
      </c>
      <c r="B343" s="215" t="s">
        <v>395</v>
      </c>
      <c r="C343" s="873" t="s">
        <v>396</v>
      </c>
      <c r="D343" s="873"/>
      <c r="E343" s="873"/>
      <c r="F343" s="873"/>
      <c r="G343" s="873"/>
      <c r="H343" s="216" t="s">
        <v>380</v>
      </c>
      <c r="I343" s="217">
        <v>14.71</v>
      </c>
      <c r="J343" s="218">
        <v>1</v>
      </c>
      <c r="K343" s="265">
        <v>14.71</v>
      </c>
      <c r="L343" s="220"/>
      <c r="M343" s="217"/>
      <c r="N343" s="239">
        <v>717.57</v>
      </c>
      <c r="O343" s="217"/>
      <c r="P343" s="227">
        <v>10555.45</v>
      </c>
      <c r="GO343" s="212"/>
      <c r="GQ343" s="223" t="s">
        <v>396</v>
      </c>
      <c r="GR343" s="223" t="s">
        <v>4</v>
      </c>
      <c r="GS343" s="223" t="s">
        <v>4</v>
      </c>
      <c r="GT343" s="223" t="s">
        <v>4</v>
      </c>
      <c r="GU343" s="223" t="s">
        <v>4</v>
      </c>
      <c r="GV343" s="223"/>
      <c r="GW343" s="173"/>
      <c r="GX343" s="223"/>
      <c r="GZ343" s="257"/>
      <c r="HB343" s="257"/>
    </row>
    <row r="344" spans="1:210" s="171" customFormat="1" ht="15" x14ac:dyDescent="0.25">
      <c r="A344" s="236"/>
      <c r="B344" s="237"/>
      <c r="C344" s="874" t="s">
        <v>377</v>
      </c>
      <c r="D344" s="874"/>
      <c r="E344" s="874"/>
      <c r="F344" s="874"/>
      <c r="G344" s="874"/>
      <c r="H344" s="216"/>
      <c r="I344" s="217"/>
      <c r="J344" s="217"/>
      <c r="K344" s="217"/>
      <c r="L344" s="220"/>
      <c r="M344" s="217"/>
      <c r="N344" s="220"/>
      <c r="O344" s="217"/>
      <c r="P344" s="227">
        <v>10555.45</v>
      </c>
      <c r="GO344" s="212"/>
      <c r="GQ344" s="223"/>
      <c r="GR344" s="223"/>
      <c r="GS344" s="223"/>
      <c r="GT344" s="223"/>
      <c r="GU344" s="223"/>
      <c r="GV344" s="223"/>
      <c r="GW344" s="173"/>
      <c r="GX344" s="223" t="s">
        <v>377</v>
      </c>
      <c r="GZ344" s="257"/>
      <c r="HB344" s="257"/>
    </row>
    <row r="345" spans="1:210" s="171" customFormat="1" ht="56.25" x14ac:dyDescent="0.25">
      <c r="A345" s="214" t="s">
        <v>471</v>
      </c>
      <c r="B345" s="215" t="s">
        <v>397</v>
      </c>
      <c r="C345" s="873" t="s">
        <v>398</v>
      </c>
      <c r="D345" s="873"/>
      <c r="E345" s="873"/>
      <c r="F345" s="873"/>
      <c r="G345" s="873"/>
      <c r="H345" s="216" t="s">
        <v>380</v>
      </c>
      <c r="I345" s="217">
        <v>14.71</v>
      </c>
      <c r="J345" s="218">
        <v>1</v>
      </c>
      <c r="K345" s="265">
        <v>14.71</v>
      </c>
      <c r="L345" s="220"/>
      <c r="M345" s="217"/>
      <c r="N345" s="239">
        <v>272.58999999999997</v>
      </c>
      <c r="O345" s="217"/>
      <c r="P345" s="227">
        <v>4009.8</v>
      </c>
      <c r="GO345" s="212"/>
      <c r="GQ345" s="223" t="s">
        <v>398</v>
      </c>
      <c r="GR345" s="223" t="s">
        <v>4</v>
      </c>
      <c r="GS345" s="223" t="s">
        <v>4</v>
      </c>
      <c r="GT345" s="223" t="s">
        <v>4</v>
      </c>
      <c r="GU345" s="223" t="s">
        <v>4</v>
      </c>
      <c r="GV345" s="223"/>
      <c r="GW345" s="173"/>
      <c r="GX345" s="223"/>
      <c r="GZ345" s="257"/>
      <c r="HB345" s="257"/>
    </row>
    <row r="346" spans="1:210" s="171" customFormat="1" ht="15" x14ac:dyDescent="0.25">
      <c r="A346" s="236"/>
      <c r="B346" s="237"/>
      <c r="C346" s="874" t="s">
        <v>377</v>
      </c>
      <c r="D346" s="874"/>
      <c r="E346" s="874"/>
      <c r="F346" s="874"/>
      <c r="G346" s="874"/>
      <c r="H346" s="216"/>
      <c r="I346" s="217"/>
      <c r="J346" s="217"/>
      <c r="K346" s="217"/>
      <c r="L346" s="220"/>
      <c r="M346" s="217"/>
      <c r="N346" s="220"/>
      <c r="O346" s="217"/>
      <c r="P346" s="227">
        <v>4009.8</v>
      </c>
      <c r="GO346" s="212"/>
      <c r="GQ346" s="223"/>
      <c r="GR346" s="223"/>
      <c r="GS346" s="223"/>
      <c r="GT346" s="223"/>
      <c r="GU346" s="223"/>
      <c r="GV346" s="223"/>
      <c r="GW346" s="173"/>
      <c r="GX346" s="223" t="s">
        <v>377</v>
      </c>
      <c r="GZ346" s="257"/>
      <c r="HB346" s="257"/>
    </row>
    <row r="347" spans="1:210" s="171" customFormat="1" ht="1.5" customHeight="1" x14ac:dyDescent="0.25">
      <c r="A347" s="246"/>
      <c r="B347" s="247"/>
      <c r="C347" s="247"/>
      <c r="D347" s="247"/>
      <c r="E347" s="247"/>
      <c r="F347" s="248"/>
      <c r="G347" s="248"/>
      <c r="H347" s="248"/>
      <c r="I347" s="248"/>
      <c r="J347" s="249"/>
      <c r="K347" s="248"/>
      <c r="L347" s="249"/>
      <c r="M347" s="250"/>
      <c r="N347" s="249"/>
      <c r="O347" s="251"/>
      <c r="P347" s="252"/>
      <c r="Q347" s="253"/>
      <c r="R347" s="254"/>
      <c r="GO347" s="212"/>
      <c r="GQ347" s="223"/>
      <c r="GR347" s="223"/>
      <c r="GS347" s="223"/>
      <c r="GT347" s="223"/>
      <c r="GU347" s="223"/>
      <c r="GV347" s="223"/>
      <c r="GW347" s="173"/>
      <c r="GX347" s="223"/>
      <c r="GZ347" s="257"/>
      <c r="HB347" s="257"/>
    </row>
    <row r="348" spans="1:210" s="171" customFormat="1" ht="15" x14ac:dyDescent="0.25">
      <c r="A348" s="224"/>
      <c r="B348" s="255"/>
      <c r="C348" s="872" t="s">
        <v>472</v>
      </c>
      <c r="D348" s="872"/>
      <c r="E348" s="872"/>
      <c r="F348" s="872"/>
      <c r="G348" s="872"/>
      <c r="H348" s="872"/>
      <c r="I348" s="872"/>
      <c r="J348" s="872"/>
      <c r="K348" s="872"/>
      <c r="L348" s="872"/>
      <c r="M348" s="872"/>
      <c r="N348" s="872"/>
      <c r="O348" s="872"/>
      <c r="P348" s="256"/>
      <c r="Q348" s="253"/>
      <c r="R348" s="254"/>
      <c r="GO348" s="212"/>
      <c r="GQ348" s="223"/>
      <c r="GR348" s="223"/>
      <c r="GS348" s="223"/>
      <c r="GT348" s="223"/>
      <c r="GU348" s="223"/>
      <c r="GV348" s="223"/>
      <c r="GW348" s="173"/>
      <c r="GX348" s="223"/>
      <c r="GZ348" s="257" t="s">
        <v>472</v>
      </c>
      <c r="HB348" s="257"/>
    </row>
    <row r="349" spans="1:210" s="171" customFormat="1" ht="15" x14ac:dyDescent="0.25">
      <c r="A349" s="224"/>
      <c r="B349" s="225"/>
      <c r="C349" s="871" t="s">
        <v>400</v>
      </c>
      <c r="D349" s="871"/>
      <c r="E349" s="871"/>
      <c r="F349" s="871"/>
      <c r="G349" s="871"/>
      <c r="H349" s="871"/>
      <c r="I349" s="871"/>
      <c r="J349" s="871"/>
      <c r="K349" s="871"/>
      <c r="L349" s="871"/>
      <c r="M349" s="871"/>
      <c r="N349" s="871"/>
      <c r="O349" s="871"/>
      <c r="P349" s="258">
        <v>186645.28</v>
      </c>
      <c r="Q349" s="253"/>
      <c r="R349" s="254"/>
      <c r="GO349" s="212"/>
      <c r="GQ349" s="223"/>
      <c r="GR349" s="223"/>
      <c r="GS349" s="223"/>
      <c r="GT349" s="223"/>
      <c r="GU349" s="223"/>
      <c r="GV349" s="223"/>
      <c r="GW349" s="173"/>
      <c r="GX349" s="223"/>
      <c r="GZ349" s="257"/>
      <c r="HA349" s="259" t="s">
        <v>400</v>
      </c>
      <c r="HB349" s="257"/>
    </row>
    <row r="350" spans="1:210" s="171" customFormat="1" ht="15" x14ac:dyDescent="0.25">
      <c r="A350" s="224"/>
      <c r="B350" s="225"/>
      <c r="C350" s="871" t="s">
        <v>401</v>
      </c>
      <c r="D350" s="871"/>
      <c r="E350" s="871"/>
      <c r="F350" s="871"/>
      <c r="G350" s="871"/>
      <c r="H350" s="871"/>
      <c r="I350" s="871"/>
      <c r="J350" s="871"/>
      <c r="K350" s="871"/>
      <c r="L350" s="871"/>
      <c r="M350" s="871"/>
      <c r="N350" s="871"/>
      <c r="O350" s="871"/>
      <c r="P350" s="260"/>
      <c r="Q350" s="253"/>
      <c r="R350" s="254"/>
      <c r="GO350" s="212"/>
      <c r="GQ350" s="223"/>
      <c r="GR350" s="223"/>
      <c r="GS350" s="223"/>
      <c r="GT350" s="223"/>
      <c r="GU350" s="223"/>
      <c r="GV350" s="223"/>
      <c r="GW350" s="173"/>
      <c r="GX350" s="223"/>
      <c r="GZ350" s="257"/>
      <c r="HA350" s="259" t="s">
        <v>401</v>
      </c>
      <c r="HB350" s="257"/>
    </row>
    <row r="351" spans="1:210" s="171" customFormat="1" ht="15" x14ac:dyDescent="0.25">
      <c r="A351" s="224"/>
      <c r="B351" s="225"/>
      <c r="C351" s="871" t="s">
        <v>402</v>
      </c>
      <c r="D351" s="871"/>
      <c r="E351" s="871"/>
      <c r="F351" s="871"/>
      <c r="G351" s="871"/>
      <c r="H351" s="871"/>
      <c r="I351" s="871"/>
      <c r="J351" s="871"/>
      <c r="K351" s="871"/>
      <c r="L351" s="871"/>
      <c r="M351" s="871"/>
      <c r="N351" s="871"/>
      <c r="O351" s="871"/>
      <c r="P351" s="258">
        <v>102220.36</v>
      </c>
      <c r="Q351" s="253"/>
      <c r="R351" s="254"/>
      <c r="GO351" s="212"/>
      <c r="GQ351" s="223"/>
      <c r="GR351" s="223"/>
      <c r="GS351" s="223"/>
      <c r="GT351" s="223"/>
      <c r="GU351" s="223"/>
      <c r="GV351" s="223"/>
      <c r="GW351" s="173"/>
      <c r="GX351" s="223"/>
      <c r="GZ351" s="257"/>
      <c r="HA351" s="259" t="s">
        <v>402</v>
      </c>
      <c r="HB351" s="257"/>
    </row>
    <row r="352" spans="1:210" s="171" customFormat="1" ht="15" x14ac:dyDescent="0.25">
      <c r="A352" s="224"/>
      <c r="B352" s="225"/>
      <c r="C352" s="871" t="s">
        <v>403</v>
      </c>
      <c r="D352" s="871"/>
      <c r="E352" s="871"/>
      <c r="F352" s="871"/>
      <c r="G352" s="871"/>
      <c r="H352" s="871"/>
      <c r="I352" s="871"/>
      <c r="J352" s="871"/>
      <c r="K352" s="871"/>
      <c r="L352" s="871"/>
      <c r="M352" s="871"/>
      <c r="N352" s="871"/>
      <c r="O352" s="871"/>
      <c r="P352" s="258">
        <v>50693.79</v>
      </c>
      <c r="Q352" s="253"/>
      <c r="R352" s="254"/>
      <c r="GO352" s="212"/>
      <c r="GQ352" s="223"/>
      <c r="GR352" s="223"/>
      <c r="GS352" s="223"/>
      <c r="GT352" s="223"/>
      <c r="GU352" s="223"/>
      <c r="GV352" s="223"/>
      <c r="GW352" s="173"/>
      <c r="GX352" s="223"/>
      <c r="GZ352" s="257"/>
      <c r="HA352" s="259" t="s">
        <v>403</v>
      </c>
      <c r="HB352" s="257"/>
    </row>
    <row r="353" spans="1:210" s="171" customFormat="1" ht="15" x14ac:dyDescent="0.25">
      <c r="A353" s="224"/>
      <c r="B353" s="225"/>
      <c r="C353" s="871" t="s">
        <v>404</v>
      </c>
      <c r="D353" s="871"/>
      <c r="E353" s="871"/>
      <c r="F353" s="871"/>
      <c r="G353" s="871"/>
      <c r="H353" s="871"/>
      <c r="I353" s="871"/>
      <c r="J353" s="871"/>
      <c r="K353" s="871"/>
      <c r="L353" s="871"/>
      <c r="M353" s="871"/>
      <c r="N353" s="871"/>
      <c r="O353" s="871"/>
      <c r="P353" s="258">
        <v>13109.13</v>
      </c>
      <c r="Q353" s="253"/>
      <c r="R353" s="254"/>
      <c r="GO353" s="212"/>
      <c r="GQ353" s="223"/>
      <c r="GR353" s="223"/>
      <c r="GS353" s="223"/>
      <c r="GT353" s="223"/>
      <c r="GU353" s="223"/>
      <c r="GV353" s="223"/>
      <c r="GW353" s="173"/>
      <c r="GX353" s="223"/>
      <c r="GZ353" s="257"/>
      <c r="HA353" s="259" t="s">
        <v>404</v>
      </c>
      <c r="HB353" s="257"/>
    </row>
    <row r="354" spans="1:210" s="171" customFormat="1" ht="15" x14ac:dyDescent="0.25">
      <c r="A354" s="224"/>
      <c r="B354" s="225"/>
      <c r="C354" s="871" t="s">
        <v>405</v>
      </c>
      <c r="D354" s="871"/>
      <c r="E354" s="871"/>
      <c r="F354" s="871"/>
      <c r="G354" s="871"/>
      <c r="H354" s="871"/>
      <c r="I354" s="871"/>
      <c r="J354" s="871"/>
      <c r="K354" s="871"/>
      <c r="L354" s="871"/>
      <c r="M354" s="871"/>
      <c r="N354" s="871"/>
      <c r="O354" s="871"/>
      <c r="P354" s="258">
        <v>20622</v>
      </c>
      <c r="Q354" s="253"/>
      <c r="R354" s="254"/>
      <c r="GO354" s="212"/>
      <c r="GQ354" s="223"/>
      <c r="GR354" s="223"/>
      <c r="GS354" s="223"/>
      <c r="GT354" s="223"/>
      <c r="GU354" s="223"/>
      <c r="GV354" s="223"/>
      <c r="GW354" s="173"/>
      <c r="GX354" s="223"/>
      <c r="GZ354" s="257"/>
      <c r="HA354" s="259" t="s">
        <v>405</v>
      </c>
      <c r="HB354" s="257"/>
    </row>
    <row r="355" spans="1:210" s="171" customFormat="1" ht="15" x14ac:dyDescent="0.25">
      <c r="A355" s="224"/>
      <c r="B355" s="225"/>
      <c r="C355" s="871" t="s">
        <v>406</v>
      </c>
      <c r="D355" s="871"/>
      <c r="E355" s="871"/>
      <c r="F355" s="871"/>
      <c r="G355" s="871"/>
      <c r="H355" s="871"/>
      <c r="I355" s="871"/>
      <c r="J355" s="871"/>
      <c r="K355" s="871"/>
      <c r="L355" s="871"/>
      <c r="M355" s="871"/>
      <c r="N355" s="871"/>
      <c r="O355" s="871"/>
      <c r="P355" s="258">
        <v>365235.3</v>
      </c>
      <c r="Q355" s="253"/>
      <c r="R355" s="254"/>
      <c r="GO355" s="212"/>
      <c r="GQ355" s="223"/>
      <c r="GR355" s="223"/>
      <c r="GS355" s="223"/>
      <c r="GT355" s="223"/>
      <c r="GU355" s="223"/>
      <c r="GV355" s="223"/>
      <c r="GW355" s="173"/>
      <c r="GX355" s="223"/>
      <c r="GZ355" s="257"/>
      <c r="HA355" s="259" t="s">
        <v>406</v>
      </c>
      <c r="HB355" s="257"/>
    </row>
    <row r="356" spans="1:210" s="171" customFormat="1" ht="15" x14ac:dyDescent="0.25">
      <c r="A356" s="224"/>
      <c r="B356" s="225"/>
      <c r="C356" s="871" t="s">
        <v>407</v>
      </c>
      <c r="D356" s="871"/>
      <c r="E356" s="871"/>
      <c r="F356" s="871"/>
      <c r="G356" s="871"/>
      <c r="H356" s="871"/>
      <c r="I356" s="871"/>
      <c r="J356" s="871"/>
      <c r="K356" s="871"/>
      <c r="L356" s="871"/>
      <c r="M356" s="871"/>
      <c r="N356" s="871"/>
      <c r="O356" s="871"/>
      <c r="P356" s="258">
        <v>344613.3</v>
      </c>
      <c r="Q356" s="253"/>
      <c r="R356" s="254"/>
      <c r="GO356" s="212"/>
      <c r="GQ356" s="223"/>
      <c r="GR356" s="223"/>
      <c r="GS356" s="223"/>
      <c r="GT356" s="223"/>
      <c r="GU356" s="223"/>
      <c r="GV356" s="223"/>
      <c r="GW356" s="173"/>
      <c r="GX356" s="223"/>
      <c r="GZ356" s="257"/>
      <c r="HA356" s="259" t="s">
        <v>407</v>
      </c>
      <c r="HB356" s="257"/>
    </row>
    <row r="357" spans="1:210" s="171" customFormat="1" ht="15" x14ac:dyDescent="0.25">
      <c r="A357" s="224"/>
      <c r="B357" s="225"/>
      <c r="C357" s="871" t="s">
        <v>408</v>
      </c>
      <c r="D357" s="871"/>
      <c r="E357" s="871"/>
      <c r="F357" s="871"/>
      <c r="G357" s="871"/>
      <c r="H357" s="871"/>
      <c r="I357" s="871"/>
      <c r="J357" s="871"/>
      <c r="K357" s="871"/>
      <c r="L357" s="871"/>
      <c r="M357" s="871"/>
      <c r="N357" s="871"/>
      <c r="O357" s="871"/>
      <c r="P357" s="260"/>
      <c r="Q357" s="253"/>
      <c r="R357" s="254"/>
      <c r="GO357" s="212"/>
      <c r="GQ357" s="223"/>
      <c r="GR357" s="223"/>
      <c r="GS357" s="223"/>
      <c r="GT357" s="223"/>
      <c r="GU357" s="223"/>
      <c r="GV357" s="223"/>
      <c r="GW357" s="173"/>
      <c r="GX357" s="223"/>
      <c r="GZ357" s="257"/>
      <c r="HA357" s="259" t="s">
        <v>408</v>
      </c>
      <c r="HB357" s="257"/>
    </row>
    <row r="358" spans="1:210" s="171" customFormat="1" ht="15" x14ac:dyDescent="0.25">
      <c r="A358" s="224"/>
      <c r="B358" s="225"/>
      <c r="C358" s="871" t="s">
        <v>409</v>
      </c>
      <c r="D358" s="871"/>
      <c r="E358" s="871"/>
      <c r="F358" s="871"/>
      <c r="G358" s="871"/>
      <c r="H358" s="871"/>
      <c r="I358" s="871"/>
      <c r="J358" s="871"/>
      <c r="K358" s="871"/>
      <c r="L358" s="871"/>
      <c r="M358" s="871"/>
      <c r="N358" s="871"/>
      <c r="O358" s="871"/>
      <c r="P358" s="258">
        <v>102220.36</v>
      </c>
      <c r="Q358" s="253"/>
      <c r="R358" s="254"/>
      <c r="GO358" s="212"/>
      <c r="GQ358" s="223"/>
      <c r="GR358" s="223"/>
      <c r="GS358" s="223"/>
      <c r="GT358" s="223"/>
      <c r="GU358" s="223"/>
      <c r="GV358" s="223"/>
      <c r="GW358" s="173"/>
      <c r="GX358" s="223"/>
      <c r="GZ358" s="257"/>
      <c r="HA358" s="259" t="s">
        <v>409</v>
      </c>
      <c r="HB358" s="257"/>
    </row>
    <row r="359" spans="1:210" s="171" customFormat="1" ht="15" x14ac:dyDescent="0.25">
      <c r="A359" s="224"/>
      <c r="B359" s="225"/>
      <c r="C359" s="871" t="s">
        <v>410</v>
      </c>
      <c r="D359" s="871"/>
      <c r="E359" s="871"/>
      <c r="F359" s="871"/>
      <c r="G359" s="871"/>
      <c r="H359" s="871"/>
      <c r="I359" s="871"/>
      <c r="J359" s="871"/>
      <c r="K359" s="871"/>
      <c r="L359" s="871"/>
      <c r="M359" s="871"/>
      <c r="N359" s="871"/>
      <c r="O359" s="871"/>
      <c r="P359" s="258">
        <v>50693.79</v>
      </c>
      <c r="Q359" s="253"/>
      <c r="R359" s="254"/>
      <c r="GO359" s="212"/>
      <c r="GQ359" s="223"/>
      <c r="GR359" s="223"/>
      <c r="GS359" s="223"/>
      <c r="GT359" s="223"/>
      <c r="GU359" s="223"/>
      <c r="GV359" s="223"/>
      <c r="GW359" s="173"/>
      <c r="GX359" s="223"/>
      <c r="GZ359" s="257"/>
      <c r="HA359" s="259" t="s">
        <v>410</v>
      </c>
      <c r="HB359" s="257"/>
    </row>
    <row r="360" spans="1:210" s="171" customFormat="1" ht="15" x14ac:dyDescent="0.25">
      <c r="A360" s="224"/>
      <c r="B360" s="225"/>
      <c r="C360" s="871" t="s">
        <v>411</v>
      </c>
      <c r="D360" s="871"/>
      <c r="E360" s="871"/>
      <c r="F360" s="871"/>
      <c r="G360" s="871"/>
      <c r="H360" s="871"/>
      <c r="I360" s="871"/>
      <c r="J360" s="871"/>
      <c r="K360" s="871"/>
      <c r="L360" s="871"/>
      <c r="M360" s="871"/>
      <c r="N360" s="871"/>
      <c r="O360" s="871"/>
      <c r="P360" s="258">
        <v>13109.13</v>
      </c>
      <c r="Q360" s="253"/>
      <c r="R360" s="254"/>
      <c r="GO360" s="212"/>
      <c r="GQ360" s="223"/>
      <c r="GR360" s="223"/>
      <c r="GS360" s="223"/>
      <c r="GT360" s="223"/>
      <c r="GU360" s="223"/>
      <c r="GV360" s="223"/>
      <c r="GW360" s="173"/>
      <c r="GX360" s="223"/>
      <c r="GZ360" s="257"/>
      <c r="HA360" s="259" t="s">
        <v>411</v>
      </c>
      <c r="HB360" s="257"/>
    </row>
    <row r="361" spans="1:210" s="171" customFormat="1" ht="15" x14ac:dyDescent="0.25">
      <c r="A361" s="224"/>
      <c r="B361" s="225"/>
      <c r="C361" s="871" t="s">
        <v>412</v>
      </c>
      <c r="D361" s="871"/>
      <c r="E361" s="871"/>
      <c r="F361" s="871"/>
      <c r="G361" s="871"/>
      <c r="H361" s="871"/>
      <c r="I361" s="871"/>
      <c r="J361" s="871"/>
      <c r="K361" s="871"/>
      <c r="L361" s="871"/>
      <c r="M361" s="871"/>
      <c r="N361" s="871"/>
      <c r="O361" s="871"/>
      <c r="P361" s="258">
        <v>107227.98</v>
      </c>
      <c r="Q361" s="253"/>
      <c r="R361" s="254"/>
      <c r="GO361" s="212"/>
      <c r="GQ361" s="223"/>
      <c r="GR361" s="223"/>
      <c r="GS361" s="223"/>
      <c r="GT361" s="223"/>
      <c r="GU361" s="223"/>
      <c r="GV361" s="223"/>
      <c r="GW361" s="173"/>
      <c r="GX361" s="223"/>
      <c r="GZ361" s="257"/>
      <c r="HA361" s="259" t="s">
        <v>412</v>
      </c>
      <c r="HB361" s="257"/>
    </row>
    <row r="362" spans="1:210" s="171" customFormat="1" ht="15" x14ac:dyDescent="0.25">
      <c r="A362" s="224"/>
      <c r="B362" s="225"/>
      <c r="C362" s="871" t="s">
        <v>413</v>
      </c>
      <c r="D362" s="871"/>
      <c r="E362" s="871"/>
      <c r="F362" s="871"/>
      <c r="G362" s="871"/>
      <c r="H362" s="871"/>
      <c r="I362" s="871"/>
      <c r="J362" s="871"/>
      <c r="K362" s="871"/>
      <c r="L362" s="871"/>
      <c r="M362" s="871"/>
      <c r="N362" s="871"/>
      <c r="O362" s="871"/>
      <c r="P362" s="258">
        <v>71362.039999999994</v>
      </c>
      <c r="Q362" s="253"/>
      <c r="R362" s="254"/>
      <c r="GO362" s="212"/>
      <c r="GQ362" s="223"/>
      <c r="GR362" s="223"/>
      <c r="GS362" s="223"/>
      <c r="GT362" s="223"/>
      <c r="GU362" s="223"/>
      <c r="GV362" s="223"/>
      <c r="GW362" s="173"/>
      <c r="GX362" s="223"/>
      <c r="GZ362" s="257"/>
      <c r="HA362" s="259" t="s">
        <v>413</v>
      </c>
      <c r="HB362" s="257"/>
    </row>
    <row r="363" spans="1:210" s="171" customFormat="1" ht="15" x14ac:dyDescent="0.25">
      <c r="A363" s="224"/>
      <c r="B363" s="225"/>
      <c r="C363" s="871" t="s">
        <v>414</v>
      </c>
      <c r="D363" s="871"/>
      <c r="E363" s="871"/>
      <c r="F363" s="871"/>
      <c r="G363" s="871"/>
      <c r="H363" s="871"/>
      <c r="I363" s="871"/>
      <c r="J363" s="871"/>
      <c r="K363" s="871"/>
      <c r="L363" s="871"/>
      <c r="M363" s="871"/>
      <c r="N363" s="871"/>
      <c r="O363" s="871"/>
      <c r="P363" s="258">
        <v>20622</v>
      </c>
      <c r="Q363" s="253"/>
      <c r="R363" s="254"/>
      <c r="GO363" s="212"/>
      <c r="GQ363" s="223"/>
      <c r="GR363" s="223"/>
      <c r="GS363" s="223"/>
      <c r="GT363" s="223"/>
      <c r="GU363" s="223"/>
      <c r="GV363" s="223"/>
      <c r="GW363" s="173"/>
      <c r="GX363" s="223"/>
      <c r="GZ363" s="257"/>
      <c r="HA363" s="259" t="s">
        <v>414</v>
      </c>
      <c r="HB363" s="257"/>
    </row>
    <row r="364" spans="1:210" s="171" customFormat="1" ht="15" x14ac:dyDescent="0.25">
      <c r="A364" s="224"/>
      <c r="B364" s="225"/>
      <c r="C364" s="871" t="s">
        <v>415</v>
      </c>
      <c r="D364" s="871"/>
      <c r="E364" s="871"/>
      <c r="F364" s="871"/>
      <c r="G364" s="871"/>
      <c r="H364" s="871"/>
      <c r="I364" s="871"/>
      <c r="J364" s="871"/>
      <c r="K364" s="871"/>
      <c r="L364" s="871"/>
      <c r="M364" s="871"/>
      <c r="N364" s="871"/>
      <c r="O364" s="871"/>
      <c r="P364" s="258">
        <v>115329.49</v>
      </c>
      <c r="Q364" s="253"/>
      <c r="R364" s="254"/>
      <c r="GO364" s="212"/>
      <c r="GQ364" s="223"/>
      <c r="GR364" s="223"/>
      <c r="GS364" s="223"/>
      <c r="GT364" s="223"/>
      <c r="GU364" s="223"/>
      <c r="GV364" s="223"/>
      <c r="GW364" s="173"/>
      <c r="GX364" s="223"/>
      <c r="GZ364" s="257"/>
      <c r="HA364" s="259" t="s">
        <v>415</v>
      </c>
      <c r="HB364" s="257"/>
    </row>
    <row r="365" spans="1:210" s="171" customFormat="1" ht="15" x14ac:dyDescent="0.25">
      <c r="A365" s="224"/>
      <c r="B365" s="225"/>
      <c r="C365" s="871" t="s">
        <v>416</v>
      </c>
      <c r="D365" s="871"/>
      <c r="E365" s="871"/>
      <c r="F365" s="871"/>
      <c r="G365" s="871"/>
      <c r="H365" s="871"/>
      <c r="I365" s="871"/>
      <c r="J365" s="871"/>
      <c r="K365" s="871"/>
      <c r="L365" s="871"/>
      <c r="M365" s="871"/>
      <c r="N365" s="871"/>
      <c r="O365" s="871"/>
      <c r="P365" s="258">
        <v>107227.98</v>
      </c>
      <c r="Q365" s="253"/>
      <c r="R365" s="254"/>
      <c r="GO365" s="212"/>
      <c r="GQ365" s="223"/>
      <c r="GR365" s="223"/>
      <c r="GS365" s="223"/>
      <c r="GT365" s="223"/>
      <c r="GU365" s="223"/>
      <c r="GV365" s="223"/>
      <c r="GW365" s="173"/>
      <c r="GX365" s="223"/>
      <c r="GZ365" s="257"/>
      <c r="HA365" s="259" t="s">
        <v>416</v>
      </c>
      <c r="HB365" s="257"/>
    </row>
    <row r="366" spans="1:210" s="171" customFormat="1" ht="15" x14ac:dyDescent="0.25">
      <c r="A366" s="224"/>
      <c r="B366" s="225"/>
      <c r="C366" s="871" t="s">
        <v>417</v>
      </c>
      <c r="D366" s="871"/>
      <c r="E366" s="871"/>
      <c r="F366" s="871"/>
      <c r="G366" s="871"/>
      <c r="H366" s="871"/>
      <c r="I366" s="871"/>
      <c r="J366" s="871"/>
      <c r="K366" s="871"/>
      <c r="L366" s="871"/>
      <c r="M366" s="871"/>
      <c r="N366" s="871"/>
      <c r="O366" s="871"/>
      <c r="P366" s="258">
        <v>71362.039999999994</v>
      </c>
      <c r="Q366" s="253"/>
      <c r="R366" s="254"/>
      <c r="GO366" s="212"/>
      <c r="GQ366" s="223"/>
      <c r="GR366" s="223"/>
      <c r="GS366" s="223"/>
      <c r="GT366" s="223"/>
      <c r="GU366" s="223"/>
      <c r="GV366" s="223"/>
      <c r="GW366" s="173"/>
      <c r="GX366" s="223"/>
      <c r="GZ366" s="257"/>
      <c r="HA366" s="259" t="s">
        <v>417</v>
      </c>
      <c r="HB366" s="257"/>
    </row>
    <row r="367" spans="1:210" s="171" customFormat="1" ht="15" x14ac:dyDescent="0.25">
      <c r="A367" s="224"/>
      <c r="B367" s="255"/>
      <c r="C367" s="872" t="s">
        <v>473</v>
      </c>
      <c r="D367" s="872"/>
      <c r="E367" s="872"/>
      <c r="F367" s="872"/>
      <c r="G367" s="872"/>
      <c r="H367" s="872"/>
      <c r="I367" s="872"/>
      <c r="J367" s="872"/>
      <c r="K367" s="872"/>
      <c r="L367" s="872"/>
      <c r="M367" s="872"/>
      <c r="N367" s="872"/>
      <c r="O367" s="872"/>
      <c r="P367" s="261">
        <v>365235.3</v>
      </c>
      <c r="Q367" s="253"/>
      <c r="R367" s="254"/>
      <c r="GO367" s="212"/>
      <c r="GQ367" s="223"/>
      <c r="GR367" s="223"/>
      <c r="GS367" s="223"/>
      <c r="GT367" s="223"/>
      <c r="GU367" s="223"/>
      <c r="GV367" s="223"/>
      <c r="GW367" s="173"/>
      <c r="GX367" s="223"/>
      <c r="GZ367" s="257"/>
      <c r="HB367" s="257" t="s">
        <v>473</v>
      </c>
    </row>
    <row r="368" spans="1:210" s="171" customFormat="1" ht="15" x14ac:dyDescent="0.25">
      <c r="A368" s="224"/>
      <c r="B368" s="225"/>
      <c r="C368" s="871" t="s">
        <v>419</v>
      </c>
      <c r="D368" s="871"/>
      <c r="E368" s="871"/>
      <c r="F368" s="871"/>
      <c r="G368" s="871"/>
      <c r="H368" s="871"/>
      <c r="I368" s="871"/>
      <c r="J368" s="871"/>
      <c r="K368" s="871"/>
      <c r="L368" s="871"/>
      <c r="M368" s="871"/>
      <c r="N368" s="871"/>
      <c r="O368" s="871"/>
      <c r="P368" s="260"/>
      <c r="Q368" s="253"/>
      <c r="R368" s="254"/>
      <c r="GO368" s="212"/>
      <c r="GQ368" s="223"/>
      <c r="GR368" s="223"/>
      <c r="GS368" s="223"/>
      <c r="GT368" s="223"/>
      <c r="GU368" s="223"/>
      <c r="GV368" s="223"/>
      <c r="GW368" s="173"/>
      <c r="GX368" s="223"/>
      <c r="GZ368" s="257"/>
      <c r="HA368" s="259" t="s">
        <v>419</v>
      </c>
      <c r="HB368" s="257"/>
    </row>
    <row r="369" spans="1:211" s="171" customFormat="1" ht="15" x14ac:dyDescent="0.25">
      <c r="A369" s="224"/>
      <c r="B369" s="225"/>
      <c r="C369" s="871" t="s">
        <v>420</v>
      </c>
      <c r="D369" s="871"/>
      <c r="E369" s="871"/>
      <c r="F369" s="871"/>
      <c r="G369" s="871"/>
      <c r="H369" s="871"/>
      <c r="I369" s="871"/>
      <c r="J369" s="871"/>
      <c r="K369" s="262" t="s">
        <v>474</v>
      </c>
      <c r="L369" s="263"/>
      <c r="M369" s="263"/>
      <c r="O369" s="264"/>
      <c r="P369" s="260"/>
      <c r="Q369" s="253"/>
      <c r="R369" s="254"/>
      <c r="GO369" s="212"/>
      <c r="GQ369" s="223"/>
      <c r="GR369" s="223"/>
      <c r="GS369" s="223"/>
      <c r="GT369" s="223"/>
      <c r="GU369" s="223"/>
      <c r="GV369" s="223"/>
      <c r="GW369" s="173"/>
      <c r="GX369" s="223"/>
      <c r="GZ369" s="257"/>
      <c r="HB369" s="257"/>
      <c r="HC369" s="259" t="s">
        <v>420</v>
      </c>
    </row>
    <row r="370" spans="1:211" s="171" customFormat="1" ht="15" x14ac:dyDescent="0.25">
      <c r="A370" s="224"/>
      <c r="B370" s="225"/>
      <c r="C370" s="871" t="s">
        <v>422</v>
      </c>
      <c r="D370" s="871"/>
      <c r="E370" s="871"/>
      <c r="F370" s="871"/>
      <c r="G370" s="871"/>
      <c r="H370" s="871"/>
      <c r="I370" s="871"/>
      <c r="J370" s="871"/>
      <c r="K370" s="262" t="s">
        <v>475</v>
      </c>
      <c r="L370" s="263"/>
      <c r="M370" s="263"/>
      <c r="O370" s="264"/>
      <c r="P370" s="260"/>
      <c r="Q370" s="253"/>
      <c r="R370" s="254"/>
      <c r="GO370" s="212"/>
      <c r="GQ370" s="223"/>
      <c r="GR370" s="223"/>
      <c r="GS370" s="223"/>
      <c r="GT370" s="223"/>
      <c r="GU370" s="223"/>
      <c r="GV370" s="223"/>
      <c r="GW370" s="173"/>
      <c r="GX370" s="223"/>
      <c r="GZ370" s="257"/>
      <c r="HB370" s="257"/>
      <c r="HC370" s="259" t="s">
        <v>422</v>
      </c>
    </row>
    <row r="371" spans="1:211" s="171" customFormat="1" ht="15" x14ac:dyDescent="0.25">
      <c r="A371" s="881" t="s">
        <v>476</v>
      </c>
      <c r="B371" s="882"/>
      <c r="C371" s="882"/>
      <c r="D371" s="882"/>
      <c r="E371" s="882"/>
      <c r="F371" s="882"/>
      <c r="G371" s="882"/>
      <c r="H371" s="882"/>
      <c r="I371" s="882"/>
      <c r="J371" s="882"/>
      <c r="K371" s="882"/>
      <c r="L371" s="882"/>
      <c r="M371" s="882"/>
      <c r="N371" s="882"/>
      <c r="O371" s="882"/>
      <c r="P371" s="883"/>
      <c r="GO371" s="212" t="s">
        <v>476</v>
      </c>
      <c r="GQ371" s="223"/>
      <c r="GR371" s="223"/>
      <c r="GS371" s="223"/>
      <c r="GT371" s="223"/>
      <c r="GU371" s="223"/>
      <c r="GV371" s="223"/>
      <c r="GW371" s="173"/>
      <c r="GX371" s="223"/>
      <c r="GZ371" s="257"/>
      <c r="HB371" s="257"/>
    </row>
    <row r="372" spans="1:211" s="171" customFormat="1" ht="15" x14ac:dyDescent="0.25">
      <c r="A372" s="214" t="s">
        <v>477</v>
      </c>
      <c r="B372" s="215" t="s">
        <v>367</v>
      </c>
      <c r="C372" s="873" t="s">
        <v>368</v>
      </c>
      <c r="D372" s="873"/>
      <c r="E372" s="873"/>
      <c r="F372" s="873"/>
      <c r="G372" s="873"/>
      <c r="H372" s="216" t="s">
        <v>369</v>
      </c>
      <c r="I372" s="217">
        <v>0.17</v>
      </c>
      <c r="J372" s="218">
        <v>1</v>
      </c>
      <c r="K372" s="265">
        <v>0.17</v>
      </c>
      <c r="L372" s="220"/>
      <c r="M372" s="217"/>
      <c r="N372" s="221"/>
      <c r="O372" s="217"/>
      <c r="P372" s="222"/>
      <c r="GO372" s="212"/>
      <c r="GQ372" s="223" t="s">
        <v>368</v>
      </c>
      <c r="GR372" s="223" t="s">
        <v>4</v>
      </c>
      <c r="GS372" s="223" t="s">
        <v>4</v>
      </c>
      <c r="GT372" s="223" t="s">
        <v>4</v>
      </c>
      <c r="GU372" s="223" t="s">
        <v>4</v>
      </c>
      <c r="GV372" s="223"/>
      <c r="GW372" s="173"/>
      <c r="GX372" s="223"/>
      <c r="GZ372" s="257"/>
      <c r="HB372" s="257"/>
    </row>
    <row r="373" spans="1:211" s="171" customFormat="1" ht="15" x14ac:dyDescent="0.25">
      <c r="A373" s="224"/>
      <c r="B373" s="225"/>
      <c r="C373" s="874" t="s">
        <v>370</v>
      </c>
      <c r="D373" s="874"/>
      <c r="E373" s="874"/>
      <c r="F373" s="874"/>
      <c r="G373" s="874"/>
      <c r="H373" s="216"/>
      <c r="I373" s="217"/>
      <c r="J373" s="217"/>
      <c r="K373" s="217"/>
      <c r="L373" s="220"/>
      <c r="M373" s="217"/>
      <c r="N373" s="226"/>
      <c r="O373" s="217"/>
      <c r="P373" s="227">
        <v>690.21</v>
      </c>
      <c r="Q373" s="228"/>
      <c r="R373" s="228"/>
      <c r="GO373" s="212"/>
      <c r="GQ373" s="223"/>
      <c r="GR373" s="223"/>
      <c r="GS373" s="223"/>
      <c r="GT373" s="223"/>
      <c r="GU373" s="223"/>
      <c r="GV373" s="223" t="s">
        <v>370</v>
      </c>
      <c r="GW373" s="173"/>
      <c r="GX373" s="223"/>
      <c r="GZ373" s="257"/>
      <c r="HB373" s="257"/>
    </row>
    <row r="374" spans="1:211" s="171" customFormat="1" ht="15" x14ac:dyDescent="0.25">
      <c r="A374" s="229"/>
      <c r="B374" s="230"/>
      <c r="C374" s="880" t="s">
        <v>371</v>
      </c>
      <c r="D374" s="880"/>
      <c r="E374" s="880"/>
      <c r="F374" s="880"/>
      <c r="G374" s="880"/>
      <c r="H374" s="231"/>
      <c r="I374" s="232"/>
      <c r="J374" s="232"/>
      <c r="K374" s="232"/>
      <c r="L374" s="233"/>
      <c r="M374" s="232"/>
      <c r="N374" s="233"/>
      <c r="O374" s="232"/>
      <c r="P374" s="234">
        <v>604.52</v>
      </c>
      <c r="GO374" s="212"/>
      <c r="GQ374" s="223"/>
      <c r="GR374" s="223"/>
      <c r="GS374" s="223"/>
      <c r="GT374" s="223"/>
      <c r="GU374" s="223"/>
      <c r="GV374" s="223"/>
      <c r="GW374" s="173" t="s">
        <v>371</v>
      </c>
      <c r="GX374" s="223"/>
      <c r="GZ374" s="257"/>
      <c r="HB374" s="257"/>
    </row>
    <row r="375" spans="1:211" s="171" customFormat="1" ht="33.75" x14ac:dyDescent="0.25">
      <c r="A375" s="229"/>
      <c r="B375" s="230" t="s">
        <v>372</v>
      </c>
      <c r="C375" s="880" t="s">
        <v>373</v>
      </c>
      <c r="D375" s="880"/>
      <c r="E375" s="880"/>
      <c r="F375" s="880"/>
      <c r="G375" s="880"/>
      <c r="H375" s="231" t="s">
        <v>374</v>
      </c>
      <c r="I375" s="235">
        <v>91</v>
      </c>
      <c r="J375" s="232"/>
      <c r="K375" s="235">
        <v>91</v>
      </c>
      <c r="L375" s="233"/>
      <c r="M375" s="232"/>
      <c r="N375" s="233"/>
      <c r="O375" s="232"/>
      <c r="P375" s="234">
        <v>550.11</v>
      </c>
      <c r="GO375" s="212"/>
      <c r="GQ375" s="223"/>
      <c r="GR375" s="223"/>
      <c r="GS375" s="223"/>
      <c r="GT375" s="223"/>
      <c r="GU375" s="223"/>
      <c r="GV375" s="223"/>
      <c r="GW375" s="173" t="s">
        <v>373</v>
      </c>
      <c r="GX375" s="223"/>
      <c r="GZ375" s="257"/>
      <c r="HB375" s="257"/>
    </row>
    <row r="376" spans="1:211" s="171" customFormat="1" ht="33.75" x14ac:dyDescent="0.25">
      <c r="A376" s="229"/>
      <c r="B376" s="230" t="s">
        <v>375</v>
      </c>
      <c r="C376" s="880" t="s">
        <v>376</v>
      </c>
      <c r="D376" s="880"/>
      <c r="E376" s="880"/>
      <c r="F376" s="880"/>
      <c r="G376" s="880"/>
      <c r="H376" s="231" t="s">
        <v>374</v>
      </c>
      <c r="I376" s="235">
        <v>52</v>
      </c>
      <c r="J376" s="232"/>
      <c r="K376" s="235">
        <v>52</v>
      </c>
      <c r="L376" s="233"/>
      <c r="M376" s="232"/>
      <c r="N376" s="233"/>
      <c r="O376" s="232"/>
      <c r="P376" s="234">
        <v>314.35000000000002</v>
      </c>
      <c r="GO376" s="212"/>
      <c r="GQ376" s="223"/>
      <c r="GR376" s="223"/>
      <c r="GS376" s="223"/>
      <c r="GT376" s="223"/>
      <c r="GU376" s="223"/>
      <c r="GV376" s="223"/>
      <c r="GW376" s="173" t="s">
        <v>376</v>
      </c>
      <c r="GX376" s="223"/>
      <c r="GZ376" s="257"/>
      <c r="HB376" s="257"/>
    </row>
    <row r="377" spans="1:211" s="171" customFormat="1" ht="15" x14ac:dyDescent="0.25">
      <c r="A377" s="236"/>
      <c r="B377" s="237"/>
      <c r="C377" s="874" t="s">
        <v>377</v>
      </c>
      <c r="D377" s="874"/>
      <c r="E377" s="874"/>
      <c r="F377" s="874"/>
      <c r="G377" s="874"/>
      <c r="H377" s="216"/>
      <c r="I377" s="217"/>
      <c r="J377" s="217"/>
      <c r="K377" s="217"/>
      <c r="L377" s="220"/>
      <c r="M377" s="217"/>
      <c r="N377" s="226">
        <v>9145.1200000000008</v>
      </c>
      <c r="O377" s="217"/>
      <c r="P377" s="227">
        <v>1554.67</v>
      </c>
      <c r="GO377" s="212"/>
      <c r="GQ377" s="223"/>
      <c r="GR377" s="223"/>
      <c r="GS377" s="223"/>
      <c r="GT377" s="223"/>
      <c r="GU377" s="223"/>
      <c r="GV377" s="223"/>
      <c r="GW377" s="173"/>
      <c r="GX377" s="223" t="s">
        <v>377</v>
      </c>
      <c r="GZ377" s="257"/>
      <c r="HB377" s="257"/>
    </row>
    <row r="378" spans="1:211" s="171" customFormat="1" ht="15" x14ac:dyDescent="0.25">
      <c r="A378" s="214" t="s">
        <v>478</v>
      </c>
      <c r="B378" s="215" t="s">
        <v>367</v>
      </c>
      <c r="C378" s="873" t="s">
        <v>368</v>
      </c>
      <c r="D378" s="873"/>
      <c r="E378" s="873"/>
      <c r="F378" s="873"/>
      <c r="G378" s="873"/>
      <c r="H378" s="216" t="s">
        <v>369</v>
      </c>
      <c r="I378" s="217">
        <v>0.42</v>
      </c>
      <c r="J378" s="218">
        <v>1</v>
      </c>
      <c r="K378" s="265">
        <v>0.42</v>
      </c>
      <c r="L378" s="220"/>
      <c r="M378" s="217"/>
      <c r="N378" s="221"/>
      <c r="O378" s="217"/>
      <c r="P378" s="222"/>
      <c r="GO378" s="212"/>
      <c r="GQ378" s="223" t="s">
        <v>368</v>
      </c>
      <c r="GR378" s="223" t="s">
        <v>4</v>
      </c>
      <c r="GS378" s="223" t="s">
        <v>4</v>
      </c>
      <c r="GT378" s="223" t="s">
        <v>4</v>
      </c>
      <c r="GU378" s="223" t="s">
        <v>4</v>
      </c>
      <c r="GV378" s="223"/>
      <c r="GW378" s="173"/>
      <c r="GX378" s="223"/>
      <c r="GZ378" s="257"/>
      <c r="HB378" s="257"/>
    </row>
    <row r="379" spans="1:211" s="171" customFormat="1" ht="15" x14ac:dyDescent="0.25">
      <c r="A379" s="224"/>
      <c r="B379" s="225"/>
      <c r="C379" s="874" t="s">
        <v>370</v>
      </c>
      <c r="D379" s="874"/>
      <c r="E379" s="874"/>
      <c r="F379" s="874"/>
      <c r="G379" s="874"/>
      <c r="H379" s="216"/>
      <c r="I379" s="217"/>
      <c r="J379" s="217"/>
      <c r="K379" s="217"/>
      <c r="L379" s="220"/>
      <c r="M379" s="217"/>
      <c r="N379" s="226"/>
      <c r="O379" s="217"/>
      <c r="P379" s="227">
        <v>1705.21</v>
      </c>
      <c r="Q379" s="228"/>
      <c r="R379" s="228"/>
      <c r="GO379" s="212"/>
      <c r="GQ379" s="223"/>
      <c r="GR379" s="223"/>
      <c r="GS379" s="223"/>
      <c r="GT379" s="223"/>
      <c r="GU379" s="223"/>
      <c r="GV379" s="223" t="s">
        <v>370</v>
      </c>
      <c r="GW379" s="173"/>
      <c r="GX379" s="223"/>
      <c r="GZ379" s="257"/>
      <c r="HB379" s="257"/>
    </row>
    <row r="380" spans="1:211" s="171" customFormat="1" ht="15" x14ac:dyDescent="0.25">
      <c r="A380" s="229"/>
      <c r="B380" s="230"/>
      <c r="C380" s="880" t="s">
        <v>371</v>
      </c>
      <c r="D380" s="880"/>
      <c r="E380" s="880"/>
      <c r="F380" s="880"/>
      <c r="G380" s="880"/>
      <c r="H380" s="231"/>
      <c r="I380" s="232"/>
      <c r="J380" s="232"/>
      <c r="K380" s="232"/>
      <c r="L380" s="233"/>
      <c r="M380" s="232"/>
      <c r="N380" s="233"/>
      <c r="O380" s="232"/>
      <c r="P380" s="245">
        <v>1493.52</v>
      </c>
      <c r="GO380" s="212"/>
      <c r="GQ380" s="223"/>
      <c r="GR380" s="223"/>
      <c r="GS380" s="223"/>
      <c r="GT380" s="223"/>
      <c r="GU380" s="223"/>
      <c r="GV380" s="223"/>
      <c r="GW380" s="173" t="s">
        <v>371</v>
      </c>
      <c r="GX380" s="223"/>
      <c r="GZ380" s="257"/>
      <c r="HB380" s="257"/>
    </row>
    <row r="381" spans="1:211" s="171" customFormat="1" ht="33.75" x14ac:dyDescent="0.25">
      <c r="A381" s="229"/>
      <c r="B381" s="230" t="s">
        <v>372</v>
      </c>
      <c r="C381" s="880" t="s">
        <v>373</v>
      </c>
      <c r="D381" s="880"/>
      <c r="E381" s="880"/>
      <c r="F381" s="880"/>
      <c r="G381" s="880"/>
      <c r="H381" s="231" t="s">
        <v>374</v>
      </c>
      <c r="I381" s="235">
        <v>91</v>
      </c>
      <c r="J381" s="232"/>
      <c r="K381" s="235">
        <v>91</v>
      </c>
      <c r="L381" s="233"/>
      <c r="M381" s="232"/>
      <c r="N381" s="233"/>
      <c r="O381" s="232"/>
      <c r="P381" s="245">
        <v>1359.1</v>
      </c>
      <c r="GO381" s="212"/>
      <c r="GQ381" s="223"/>
      <c r="GR381" s="223"/>
      <c r="GS381" s="223"/>
      <c r="GT381" s="223"/>
      <c r="GU381" s="223"/>
      <c r="GV381" s="223"/>
      <c r="GW381" s="173" t="s">
        <v>373</v>
      </c>
      <c r="GX381" s="223"/>
      <c r="GZ381" s="257"/>
      <c r="HB381" s="257"/>
    </row>
    <row r="382" spans="1:211" s="171" customFormat="1" ht="33.75" x14ac:dyDescent="0.25">
      <c r="A382" s="229"/>
      <c r="B382" s="230" t="s">
        <v>375</v>
      </c>
      <c r="C382" s="880" t="s">
        <v>376</v>
      </c>
      <c r="D382" s="880"/>
      <c r="E382" s="880"/>
      <c r="F382" s="880"/>
      <c r="G382" s="880"/>
      <c r="H382" s="231" t="s">
        <v>374</v>
      </c>
      <c r="I382" s="235">
        <v>52</v>
      </c>
      <c r="J382" s="232"/>
      <c r="K382" s="235">
        <v>52</v>
      </c>
      <c r="L382" s="233"/>
      <c r="M382" s="232"/>
      <c r="N382" s="233"/>
      <c r="O382" s="232"/>
      <c r="P382" s="234">
        <v>776.63</v>
      </c>
      <c r="GO382" s="212"/>
      <c r="GQ382" s="223"/>
      <c r="GR382" s="223"/>
      <c r="GS382" s="223"/>
      <c r="GT382" s="223"/>
      <c r="GU382" s="223"/>
      <c r="GV382" s="223"/>
      <c r="GW382" s="173" t="s">
        <v>376</v>
      </c>
      <c r="GX382" s="223"/>
      <c r="GZ382" s="257"/>
      <c r="HB382" s="257"/>
    </row>
    <row r="383" spans="1:211" s="171" customFormat="1" ht="15" x14ac:dyDescent="0.25">
      <c r="A383" s="236"/>
      <c r="B383" s="237"/>
      <c r="C383" s="874" t="s">
        <v>377</v>
      </c>
      <c r="D383" s="874"/>
      <c r="E383" s="874"/>
      <c r="F383" s="874"/>
      <c r="G383" s="874"/>
      <c r="H383" s="216"/>
      <c r="I383" s="217"/>
      <c r="J383" s="217"/>
      <c r="K383" s="217"/>
      <c r="L383" s="220"/>
      <c r="M383" s="217"/>
      <c r="N383" s="226">
        <v>9145.1</v>
      </c>
      <c r="O383" s="217"/>
      <c r="P383" s="227">
        <v>3840.94</v>
      </c>
      <c r="GO383" s="212"/>
      <c r="GQ383" s="223"/>
      <c r="GR383" s="223"/>
      <c r="GS383" s="223"/>
      <c r="GT383" s="223"/>
      <c r="GU383" s="223"/>
      <c r="GV383" s="223"/>
      <c r="GW383" s="173"/>
      <c r="GX383" s="223" t="s">
        <v>377</v>
      </c>
      <c r="GZ383" s="257"/>
      <c r="HB383" s="257"/>
    </row>
    <row r="384" spans="1:211" s="171" customFormat="1" ht="22.5" x14ac:dyDescent="0.25">
      <c r="A384" s="214" t="s">
        <v>479</v>
      </c>
      <c r="B384" s="215" t="s">
        <v>378</v>
      </c>
      <c r="C384" s="873" t="s">
        <v>379</v>
      </c>
      <c r="D384" s="873"/>
      <c r="E384" s="873"/>
      <c r="F384" s="873"/>
      <c r="G384" s="873"/>
      <c r="H384" s="216" t="s">
        <v>380</v>
      </c>
      <c r="I384" s="217">
        <v>1.5</v>
      </c>
      <c r="J384" s="218">
        <v>1</v>
      </c>
      <c r="K384" s="219">
        <v>1.5</v>
      </c>
      <c r="L384" s="220"/>
      <c r="M384" s="217"/>
      <c r="N384" s="239">
        <v>859.96</v>
      </c>
      <c r="O384" s="217"/>
      <c r="P384" s="227">
        <v>1289.94</v>
      </c>
      <c r="GO384" s="212"/>
      <c r="GQ384" s="223" t="s">
        <v>379</v>
      </c>
      <c r="GR384" s="223" t="s">
        <v>4</v>
      </c>
      <c r="GS384" s="223" t="s">
        <v>4</v>
      </c>
      <c r="GT384" s="223" t="s">
        <v>4</v>
      </c>
      <c r="GU384" s="223" t="s">
        <v>4</v>
      </c>
      <c r="GV384" s="223"/>
      <c r="GW384" s="173"/>
      <c r="GX384" s="223"/>
      <c r="GZ384" s="257"/>
      <c r="HB384" s="257"/>
    </row>
    <row r="385" spans="1:210" s="171" customFormat="1" ht="15" x14ac:dyDescent="0.25">
      <c r="A385" s="236"/>
      <c r="B385" s="237"/>
      <c r="C385" s="874" t="s">
        <v>377</v>
      </c>
      <c r="D385" s="874"/>
      <c r="E385" s="874"/>
      <c r="F385" s="874"/>
      <c r="G385" s="874"/>
      <c r="H385" s="216"/>
      <c r="I385" s="217"/>
      <c r="J385" s="217"/>
      <c r="K385" s="217"/>
      <c r="L385" s="220"/>
      <c r="M385" s="217"/>
      <c r="N385" s="220"/>
      <c r="O385" s="217"/>
      <c r="P385" s="227">
        <v>1289.94</v>
      </c>
      <c r="GO385" s="212"/>
      <c r="GQ385" s="223"/>
      <c r="GR385" s="223"/>
      <c r="GS385" s="223"/>
      <c r="GT385" s="223"/>
      <c r="GU385" s="223"/>
      <c r="GV385" s="223"/>
      <c r="GW385" s="173"/>
      <c r="GX385" s="223" t="s">
        <v>377</v>
      </c>
      <c r="GZ385" s="257"/>
      <c r="HB385" s="257"/>
    </row>
    <row r="386" spans="1:210" s="171" customFormat="1" ht="15" x14ac:dyDescent="0.25">
      <c r="A386" s="875" t="s">
        <v>381</v>
      </c>
      <c r="B386" s="876"/>
      <c r="C386" s="876"/>
      <c r="D386" s="876"/>
      <c r="E386" s="876"/>
      <c r="F386" s="876"/>
      <c r="G386" s="876"/>
      <c r="H386" s="876"/>
      <c r="I386" s="876"/>
      <c r="J386" s="876"/>
      <c r="K386" s="876"/>
      <c r="L386" s="876"/>
      <c r="M386" s="876"/>
      <c r="N386" s="876"/>
      <c r="O386" s="876"/>
      <c r="P386" s="877"/>
      <c r="GO386" s="212"/>
      <c r="GP386" s="213" t="s">
        <v>381</v>
      </c>
      <c r="GQ386" s="223"/>
      <c r="GR386" s="223"/>
      <c r="GS386" s="223"/>
      <c r="GT386" s="223"/>
      <c r="GU386" s="223"/>
      <c r="GV386" s="223"/>
      <c r="GW386" s="173"/>
      <c r="GX386" s="223"/>
      <c r="GZ386" s="257"/>
      <c r="HB386" s="257"/>
    </row>
    <row r="387" spans="1:210" s="171" customFormat="1" ht="67.5" x14ac:dyDescent="0.25">
      <c r="A387" s="214" t="s">
        <v>480</v>
      </c>
      <c r="B387" s="215" t="s">
        <v>382</v>
      </c>
      <c r="C387" s="873" t="s">
        <v>383</v>
      </c>
      <c r="D387" s="873"/>
      <c r="E387" s="873"/>
      <c r="F387" s="873"/>
      <c r="G387" s="873"/>
      <c r="H387" s="216" t="s">
        <v>380</v>
      </c>
      <c r="I387" s="217">
        <v>1.5</v>
      </c>
      <c r="J387" s="218">
        <v>1</v>
      </c>
      <c r="K387" s="219">
        <v>1.5</v>
      </c>
      <c r="L387" s="220"/>
      <c r="M387" s="217"/>
      <c r="N387" s="240">
        <v>1186.99</v>
      </c>
      <c r="O387" s="217"/>
      <c r="P387" s="227">
        <v>1780.49</v>
      </c>
      <c r="GO387" s="212"/>
      <c r="GQ387" s="223" t="s">
        <v>383</v>
      </c>
      <c r="GR387" s="223" t="s">
        <v>4</v>
      </c>
      <c r="GS387" s="223" t="s">
        <v>4</v>
      </c>
      <c r="GT387" s="223" t="s">
        <v>4</v>
      </c>
      <c r="GU387" s="223" t="s">
        <v>4</v>
      </c>
      <c r="GV387" s="223"/>
      <c r="GW387" s="173"/>
      <c r="GX387" s="223"/>
      <c r="GZ387" s="257"/>
      <c r="HB387" s="257"/>
    </row>
    <row r="388" spans="1:210" s="171" customFormat="1" ht="15" x14ac:dyDescent="0.25">
      <c r="A388" s="236"/>
      <c r="B388" s="237"/>
      <c r="C388" s="874" t="s">
        <v>377</v>
      </c>
      <c r="D388" s="874"/>
      <c r="E388" s="874"/>
      <c r="F388" s="874"/>
      <c r="G388" s="874"/>
      <c r="H388" s="216"/>
      <c r="I388" s="217"/>
      <c r="J388" s="217"/>
      <c r="K388" s="217"/>
      <c r="L388" s="220"/>
      <c r="M388" s="217"/>
      <c r="N388" s="220"/>
      <c r="O388" s="217"/>
      <c r="P388" s="227">
        <v>1780.49</v>
      </c>
      <c r="GO388" s="212"/>
      <c r="GQ388" s="223"/>
      <c r="GR388" s="223"/>
      <c r="GS388" s="223"/>
      <c r="GT388" s="223"/>
      <c r="GU388" s="223"/>
      <c r="GV388" s="223"/>
      <c r="GW388" s="173"/>
      <c r="GX388" s="223" t="s">
        <v>377</v>
      </c>
      <c r="GZ388" s="257"/>
      <c r="HB388" s="257"/>
    </row>
    <row r="389" spans="1:210" s="171" customFormat="1" ht="22.5" x14ac:dyDescent="0.25">
      <c r="A389" s="214" t="s">
        <v>481</v>
      </c>
      <c r="B389" s="215" t="s">
        <v>384</v>
      </c>
      <c r="C389" s="873" t="s">
        <v>385</v>
      </c>
      <c r="D389" s="873"/>
      <c r="E389" s="873"/>
      <c r="F389" s="873"/>
      <c r="G389" s="873"/>
      <c r="H389" s="216" t="s">
        <v>386</v>
      </c>
      <c r="I389" s="217">
        <v>29.754000000000001</v>
      </c>
      <c r="J389" s="218">
        <v>1</v>
      </c>
      <c r="K389" s="241">
        <v>29.754000000000001</v>
      </c>
      <c r="L389" s="220"/>
      <c r="M389" s="217"/>
      <c r="N389" s="221"/>
      <c r="O389" s="217"/>
      <c r="P389" s="222"/>
      <c r="GO389" s="212"/>
      <c r="GQ389" s="223" t="s">
        <v>385</v>
      </c>
      <c r="GR389" s="223" t="s">
        <v>4</v>
      </c>
      <c r="GS389" s="223" t="s">
        <v>4</v>
      </c>
      <c r="GT389" s="223" t="s">
        <v>4</v>
      </c>
      <c r="GU389" s="223" t="s">
        <v>4</v>
      </c>
      <c r="GV389" s="223"/>
      <c r="GW389" s="173"/>
      <c r="GX389" s="223"/>
      <c r="GZ389" s="257"/>
      <c r="HB389" s="257"/>
    </row>
    <row r="390" spans="1:210" s="171" customFormat="1" ht="15" x14ac:dyDescent="0.25">
      <c r="A390" s="242"/>
      <c r="B390" s="243"/>
      <c r="C390" s="878" t="s">
        <v>482</v>
      </c>
      <c r="D390" s="878"/>
      <c r="E390" s="878"/>
      <c r="F390" s="878"/>
      <c r="G390" s="878"/>
      <c r="H390" s="878"/>
      <c r="I390" s="878"/>
      <c r="J390" s="878"/>
      <c r="K390" s="878"/>
      <c r="L390" s="878"/>
      <c r="M390" s="878"/>
      <c r="N390" s="878"/>
      <c r="O390" s="878"/>
      <c r="P390" s="879"/>
      <c r="GO390" s="212"/>
      <c r="GQ390" s="223"/>
      <c r="GR390" s="223"/>
      <c r="GS390" s="223"/>
      <c r="GT390" s="223"/>
      <c r="GU390" s="223"/>
      <c r="GV390" s="223"/>
      <c r="GW390" s="173"/>
      <c r="GX390" s="223"/>
      <c r="GY390" s="244" t="s">
        <v>482</v>
      </c>
      <c r="GZ390" s="257"/>
      <c r="HB390" s="257"/>
    </row>
    <row r="391" spans="1:210" s="171" customFormat="1" ht="15" x14ac:dyDescent="0.25">
      <c r="A391" s="224"/>
      <c r="B391" s="225"/>
      <c r="C391" s="874" t="s">
        <v>370</v>
      </c>
      <c r="D391" s="874"/>
      <c r="E391" s="874"/>
      <c r="F391" s="874"/>
      <c r="G391" s="874"/>
      <c r="H391" s="216"/>
      <c r="I391" s="217"/>
      <c r="J391" s="217"/>
      <c r="K391" s="217"/>
      <c r="L391" s="220"/>
      <c r="M391" s="217"/>
      <c r="N391" s="226"/>
      <c r="O391" s="217"/>
      <c r="P391" s="227">
        <v>332531.33</v>
      </c>
      <c r="Q391" s="228"/>
      <c r="R391" s="228"/>
      <c r="GO391" s="212"/>
      <c r="GQ391" s="223"/>
      <c r="GR391" s="223"/>
      <c r="GS391" s="223"/>
      <c r="GT391" s="223"/>
      <c r="GU391" s="223"/>
      <c r="GV391" s="223" t="s">
        <v>370</v>
      </c>
      <c r="GW391" s="173"/>
      <c r="GX391" s="223"/>
      <c r="GZ391" s="257"/>
      <c r="HB391" s="257"/>
    </row>
    <row r="392" spans="1:210" s="171" customFormat="1" ht="15" x14ac:dyDescent="0.25">
      <c r="A392" s="229"/>
      <c r="B392" s="230"/>
      <c r="C392" s="880" t="s">
        <v>371</v>
      </c>
      <c r="D392" s="880"/>
      <c r="E392" s="880"/>
      <c r="F392" s="880"/>
      <c r="G392" s="880"/>
      <c r="H392" s="231"/>
      <c r="I392" s="232"/>
      <c r="J392" s="232"/>
      <c r="K392" s="232"/>
      <c r="L392" s="233"/>
      <c r="M392" s="232"/>
      <c r="N392" s="233"/>
      <c r="O392" s="232"/>
      <c r="P392" s="245">
        <v>230400.51</v>
      </c>
      <c r="GO392" s="212"/>
      <c r="GQ392" s="223"/>
      <c r="GR392" s="223"/>
      <c r="GS392" s="223"/>
      <c r="GT392" s="223"/>
      <c r="GU392" s="223"/>
      <c r="GV392" s="223"/>
      <c r="GW392" s="173" t="s">
        <v>371</v>
      </c>
      <c r="GX392" s="223"/>
      <c r="GZ392" s="257"/>
      <c r="HB392" s="257"/>
    </row>
    <row r="393" spans="1:210" s="171" customFormat="1" ht="15" x14ac:dyDescent="0.25">
      <c r="A393" s="229"/>
      <c r="B393" s="230" t="s">
        <v>388</v>
      </c>
      <c r="C393" s="880" t="s">
        <v>389</v>
      </c>
      <c r="D393" s="880"/>
      <c r="E393" s="880"/>
      <c r="F393" s="880"/>
      <c r="G393" s="880"/>
      <c r="H393" s="231" t="s">
        <v>374</v>
      </c>
      <c r="I393" s="235">
        <v>93</v>
      </c>
      <c r="J393" s="232"/>
      <c r="K393" s="235">
        <v>93</v>
      </c>
      <c r="L393" s="233"/>
      <c r="M393" s="232"/>
      <c r="N393" s="233"/>
      <c r="O393" s="232"/>
      <c r="P393" s="245">
        <v>214272.47</v>
      </c>
      <c r="GO393" s="212"/>
      <c r="GQ393" s="223"/>
      <c r="GR393" s="223"/>
      <c r="GS393" s="223"/>
      <c r="GT393" s="223"/>
      <c r="GU393" s="223"/>
      <c r="GV393" s="223"/>
      <c r="GW393" s="173" t="s">
        <v>389</v>
      </c>
      <c r="GX393" s="223"/>
      <c r="GZ393" s="257"/>
      <c r="HB393" s="257"/>
    </row>
    <row r="394" spans="1:210" s="171" customFormat="1" ht="15" x14ac:dyDescent="0.25">
      <c r="A394" s="229"/>
      <c r="B394" s="230" t="s">
        <v>390</v>
      </c>
      <c r="C394" s="880" t="s">
        <v>391</v>
      </c>
      <c r="D394" s="880"/>
      <c r="E394" s="880"/>
      <c r="F394" s="880"/>
      <c r="G394" s="880"/>
      <c r="H394" s="231" t="s">
        <v>374</v>
      </c>
      <c r="I394" s="235">
        <v>62</v>
      </c>
      <c r="J394" s="232"/>
      <c r="K394" s="235">
        <v>62</v>
      </c>
      <c r="L394" s="233"/>
      <c r="M394" s="232"/>
      <c r="N394" s="233"/>
      <c r="O394" s="232"/>
      <c r="P394" s="245">
        <v>142848.32000000001</v>
      </c>
      <c r="GO394" s="212"/>
      <c r="GQ394" s="223"/>
      <c r="GR394" s="223"/>
      <c r="GS394" s="223"/>
      <c r="GT394" s="223"/>
      <c r="GU394" s="223"/>
      <c r="GV394" s="223"/>
      <c r="GW394" s="173" t="s">
        <v>391</v>
      </c>
      <c r="GX394" s="223"/>
      <c r="GZ394" s="257"/>
      <c r="HB394" s="257"/>
    </row>
    <row r="395" spans="1:210" s="171" customFormat="1" ht="15" x14ac:dyDescent="0.25">
      <c r="A395" s="236"/>
      <c r="B395" s="237"/>
      <c r="C395" s="874" t="s">
        <v>377</v>
      </c>
      <c r="D395" s="874"/>
      <c r="E395" s="874"/>
      <c r="F395" s="874"/>
      <c r="G395" s="874"/>
      <c r="H395" s="216"/>
      <c r="I395" s="217"/>
      <c r="J395" s="217"/>
      <c r="K395" s="217"/>
      <c r="L395" s="220"/>
      <c r="M395" s="217"/>
      <c r="N395" s="226">
        <v>23178.47</v>
      </c>
      <c r="O395" s="217"/>
      <c r="P395" s="227">
        <v>689652.12</v>
      </c>
      <c r="GO395" s="212"/>
      <c r="GQ395" s="223"/>
      <c r="GR395" s="223"/>
      <c r="GS395" s="223"/>
      <c r="GT395" s="223"/>
      <c r="GU395" s="223"/>
      <c r="GV395" s="223"/>
      <c r="GW395" s="173"/>
      <c r="GX395" s="223" t="s">
        <v>377</v>
      </c>
      <c r="GZ395" s="257"/>
      <c r="HB395" s="257"/>
    </row>
    <row r="396" spans="1:210" s="171" customFormat="1" ht="56.25" x14ac:dyDescent="0.25">
      <c r="A396" s="214" t="s">
        <v>483</v>
      </c>
      <c r="B396" s="215" t="s">
        <v>392</v>
      </c>
      <c r="C396" s="873" t="s">
        <v>393</v>
      </c>
      <c r="D396" s="873"/>
      <c r="E396" s="873"/>
      <c r="F396" s="873"/>
      <c r="G396" s="873"/>
      <c r="H396" s="216" t="s">
        <v>380</v>
      </c>
      <c r="I396" s="217">
        <v>29.754000000000001</v>
      </c>
      <c r="J396" s="218">
        <v>1</v>
      </c>
      <c r="K396" s="241">
        <v>29.754000000000001</v>
      </c>
      <c r="L396" s="220"/>
      <c r="M396" s="217"/>
      <c r="N396" s="239">
        <v>272.58999999999997</v>
      </c>
      <c r="O396" s="217"/>
      <c r="P396" s="227">
        <v>8110.64</v>
      </c>
      <c r="GO396" s="212"/>
      <c r="GQ396" s="223" t="s">
        <v>393</v>
      </c>
      <c r="GR396" s="223" t="s">
        <v>4</v>
      </c>
      <c r="GS396" s="223" t="s">
        <v>4</v>
      </c>
      <c r="GT396" s="223" t="s">
        <v>4</v>
      </c>
      <c r="GU396" s="223" t="s">
        <v>4</v>
      </c>
      <c r="GV396" s="223"/>
      <c r="GW396" s="173"/>
      <c r="GX396" s="223"/>
      <c r="GZ396" s="257"/>
      <c r="HB396" s="257"/>
    </row>
    <row r="397" spans="1:210" s="171" customFormat="1" ht="15" x14ac:dyDescent="0.25">
      <c r="A397" s="236"/>
      <c r="B397" s="237"/>
      <c r="C397" s="874" t="s">
        <v>377</v>
      </c>
      <c r="D397" s="874"/>
      <c r="E397" s="874"/>
      <c r="F397" s="874"/>
      <c r="G397" s="874"/>
      <c r="H397" s="216"/>
      <c r="I397" s="217"/>
      <c r="J397" s="217"/>
      <c r="K397" s="217"/>
      <c r="L397" s="220"/>
      <c r="M397" s="217"/>
      <c r="N397" s="220"/>
      <c r="O397" s="217"/>
      <c r="P397" s="227">
        <v>8110.64</v>
      </c>
      <c r="GO397" s="212"/>
      <c r="GQ397" s="223"/>
      <c r="GR397" s="223"/>
      <c r="GS397" s="223"/>
      <c r="GT397" s="223"/>
      <c r="GU397" s="223"/>
      <c r="GV397" s="223"/>
      <c r="GW397" s="173"/>
      <c r="GX397" s="223" t="s">
        <v>377</v>
      </c>
      <c r="GZ397" s="257"/>
      <c r="HB397" s="257"/>
    </row>
    <row r="398" spans="1:210" s="171" customFormat="1" ht="15" x14ac:dyDescent="0.25">
      <c r="A398" s="875" t="s">
        <v>394</v>
      </c>
      <c r="B398" s="876"/>
      <c r="C398" s="876"/>
      <c r="D398" s="876"/>
      <c r="E398" s="876"/>
      <c r="F398" s="876"/>
      <c r="G398" s="876"/>
      <c r="H398" s="876"/>
      <c r="I398" s="876"/>
      <c r="J398" s="876"/>
      <c r="K398" s="876"/>
      <c r="L398" s="876"/>
      <c r="M398" s="876"/>
      <c r="N398" s="876"/>
      <c r="O398" s="876"/>
      <c r="P398" s="877"/>
      <c r="GO398" s="212"/>
      <c r="GP398" s="213" t="s">
        <v>394</v>
      </c>
      <c r="GQ398" s="223"/>
      <c r="GR398" s="223"/>
      <c r="GS398" s="223"/>
      <c r="GT398" s="223"/>
      <c r="GU398" s="223"/>
      <c r="GV398" s="223"/>
      <c r="GW398" s="173"/>
      <c r="GX398" s="223"/>
      <c r="GZ398" s="257"/>
      <c r="HB398" s="257"/>
    </row>
    <row r="399" spans="1:210" s="171" customFormat="1" ht="67.5" x14ac:dyDescent="0.25">
      <c r="A399" s="214" t="s">
        <v>484</v>
      </c>
      <c r="B399" s="215" t="s">
        <v>395</v>
      </c>
      <c r="C399" s="873" t="s">
        <v>396</v>
      </c>
      <c r="D399" s="873"/>
      <c r="E399" s="873"/>
      <c r="F399" s="873"/>
      <c r="G399" s="873"/>
      <c r="H399" s="216" t="s">
        <v>380</v>
      </c>
      <c r="I399" s="217">
        <v>29.754000000000001</v>
      </c>
      <c r="J399" s="218">
        <v>1</v>
      </c>
      <c r="K399" s="241">
        <v>29.754000000000001</v>
      </c>
      <c r="L399" s="220"/>
      <c r="M399" s="217"/>
      <c r="N399" s="239">
        <v>717.57</v>
      </c>
      <c r="O399" s="217"/>
      <c r="P399" s="227">
        <v>21350.58</v>
      </c>
      <c r="GO399" s="212"/>
      <c r="GQ399" s="223" t="s">
        <v>396</v>
      </c>
      <c r="GR399" s="223" t="s">
        <v>4</v>
      </c>
      <c r="GS399" s="223" t="s">
        <v>4</v>
      </c>
      <c r="GT399" s="223" t="s">
        <v>4</v>
      </c>
      <c r="GU399" s="223" t="s">
        <v>4</v>
      </c>
      <c r="GV399" s="223"/>
      <c r="GW399" s="173"/>
      <c r="GX399" s="223"/>
      <c r="GZ399" s="257"/>
      <c r="HB399" s="257"/>
    </row>
    <row r="400" spans="1:210" s="171" customFormat="1" ht="15" x14ac:dyDescent="0.25">
      <c r="A400" s="236"/>
      <c r="B400" s="237"/>
      <c r="C400" s="874" t="s">
        <v>377</v>
      </c>
      <c r="D400" s="874"/>
      <c r="E400" s="874"/>
      <c r="F400" s="874"/>
      <c r="G400" s="874"/>
      <c r="H400" s="216"/>
      <c r="I400" s="217"/>
      <c r="J400" s="217"/>
      <c r="K400" s="217"/>
      <c r="L400" s="220"/>
      <c r="M400" s="217"/>
      <c r="N400" s="220"/>
      <c r="O400" s="217"/>
      <c r="P400" s="227">
        <v>21350.58</v>
      </c>
      <c r="GO400" s="212"/>
      <c r="GQ400" s="223"/>
      <c r="GR400" s="223"/>
      <c r="GS400" s="223"/>
      <c r="GT400" s="223"/>
      <c r="GU400" s="223"/>
      <c r="GV400" s="223"/>
      <c r="GW400" s="173"/>
      <c r="GX400" s="223" t="s">
        <v>377</v>
      </c>
      <c r="GZ400" s="257"/>
      <c r="HB400" s="257"/>
    </row>
    <row r="401" spans="1:210" s="171" customFormat="1" ht="56.25" x14ac:dyDescent="0.25">
      <c r="A401" s="214" t="s">
        <v>485</v>
      </c>
      <c r="B401" s="215" t="s">
        <v>397</v>
      </c>
      <c r="C401" s="873" t="s">
        <v>398</v>
      </c>
      <c r="D401" s="873"/>
      <c r="E401" s="873"/>
      <c r="F401" s="873"/>
      <c r="G401" s="873"/>
      <c r="H401" s="216" t="s">
        <v>380</v>
      </c>
      <c r="I401" s="217">
        <v>29.754000000000001</v>
      </c>
      <c r="J401" s="218">
        <v>1</v>
      </c>
      <c r="K401" s="241">
        <v>29.754000000000001</v>
      </c>
      <c r="L401" s="220"/>
      <c r="M401" s="217"/>
      <c r="N401" s="239">
        <v>272.58999999999997</v>
      </c>
      <c r="O401" s="217"/>
      <c r="P401" s="227">
        <v>8110.64</v>
      </c>
      <c r="GO401" s="212"/>
      <c r="GQ401" s="223" t="s">
        <v>398</v>
      </c>
      <c r="GR401" s="223" t="s">
        <v>4</v>
      </c>
      <c r="GS401" s="223" t="s">
        <v>4</v>
      </c>
      <c r="GT401" s="223" t="s">
        <v>4</v>
      </c>
      <c r="GU401" s="223" t="s">
        <v>4</v>
      </c>
      <c r="GV401" s="223"/>
      <c r="GW401" s="173"/>
      <c r="GX401" s="223"/>
      <c r="GZ401" s="257"/>
      <c r="HB401" s="257"/>
    </row>
    <row r="402" spans="1:210" s="171" customFormat="1" ht="15" x14ac:dyDescent="0.25">
      <c r="A402" s="236"/>
      <c r="B402" s="237"/>
      <c r="C402" s="874" t="s">
        <v>377</v>
      </c>
      <c r="D402" s="874"/>
      <c r="E402" s="874"/>
      <c r="F402" s="874"/>
      <c r="G402" s="874"/>
      <c r="H402" s="216"/>
      <c r="I402" s="217"/>
      <c r="J402" s="217"/>
      <c r="K402" s="217"/>
      <c r="L402" s="220"/>
      <c r="M402" s="217"/>
      <c r="N402" s="220"/>
      <c r="O402" s="217"/>
      <c r="P402" s="227">
        <v>8110.64</v>
      </c>
      <c r="GO402" s="212"/>
      <c r="GQ402" s="223"/>
      <c r="GR402" s="223"/>
      <c r="GS402" s="223"/>
      <c r="GT402" s="223"/>
      <c r="GU402" s="223"/>
      <c r="GV402" s="223"/>
      <c r="GW402" s="173"/>
      <c r="GX402" s="223" t="s">
        <v>377</v>
      </c>
      <c r="GZ402" s="257"/>
      <c r="HB402" s="257"/>
    </row>
    <row r="403" spans="1:210" s="171" customFormat="1" ht="1.5" customHeight="1" x14ac:dyDescent="0.25">
      <c r="A403" s="246"/>
      <c r="B403" s="247"/>
      <c r="C403" s="247"/>
      <c r="D403" s="247"/>
      <c r="E403" s="247"/>
      <c r="F403" s="248"/>
      <c r="G403" s="248"/>
      <c r="H403" s="248"/>
      <c r="I403" s="248"/>
      <c r="J403" s="249"/>
      <c r="K403" s="248"/>
      <c r="L403" s="249"/>
      <c r="M403" s="250"/>
      <c r="N403" s="249"/>
      <c r="O403" s="251"/>
      <c r="P403" s="252"/>
      <c r="Q403" s="253"/>
      <c r="R403" s="254"/>
      <c r="GO403" s="212"/>
      <c r="GQ403" s="223"/>
      <c r="GR403" s="223"/>
      <c r="GS403" s="223"/>
      <c r="GT403" s="223"/>
      <c r="GU403" s="223"/>
      <c r="GV403" s="223"/>
      <c r="GW403" s="173"/>
      <c r="GX403" s="223"/>
      <c r="GZ403" s="257"/>
      <c r="HB403" s="257"/>
    </row>
    <row r="404" spans="1:210" s="171" customFormat="1" ht="15" x14ac:dyDescent="0.25">
      <c r="A404" s="224"/>
      <c r="B404" s="255"/>
      <c r="C404" s="872" t="s">
        <v>486</v>
      </c>
      <c r="D404" s="872"/>
      <c r="E404" s="872"/>
      <c r="F404" s="872"/>
      <c r="G404" s="872"/>
      <c r="H404" s="872"/>
      <c r="I404" s="872"/>
      <c r="J404" s="872"/>
      <c r="K404" s="872"/>
      <c r="L404" s="872"/>
      <c r="M404" s="872"/>
      <c r="N404" s="872"/>
      <c r="O404" s="872"/>
      <c r="P404" s="256"/>
      <c r="Q404" s="253"/>
      <c r="R404" s="254"/>
      <c r="GO404" s="212"/>
      <c r="GQ404" s="223"/>
      <c r="GR404" s="223"/>
      <c r="GS404" s="223"/>
      <c r="GT404" s="223"/>
      <c r="GU404" s="223"/>
      <c r="GV404" s="223"/>
      <c r="GW404" s="173"/>
      <c r="GX404" s="223"/>
      <c r="GZ404" s="257" t="s">
        <v>486</v>
      </c>
      <c r="HB404" s="257"/>
    </row>
    <row r="405" spans="1:210" s="171" customFormat="1" ht="15" x14ac:dyDescent="0.25">
      <c r="A405" s="224"/>
      <c r="B405" s="225"/>
      <c r="C405" s="871" t="s">
        <v>400</v>
      </c>
      <c r="D405" s="871"/>
      <c r="E405" s="871"/>
      <c r="F405" s="871"/>
      <c r="G405" s="871"/>
      <c r="H405" s="871"/>
      <c r="I405" s="871"/>
      <c r="J405" s="871"/>
      <c r="K405" s="871"/>
      <c r="L405" s="871"/>
      <c r="M405" s="871"/>
      <c r="N405" s="871"/>
      <c r="O405" s="871"/>
      <c r="P405" s="258">
        <v>375569.04</v>
      </c>
      <c r="Q405" s="253"/>
      <c r="R405" s="254"/>
      <c r="GO405" s="212"/>
      <c r="GQ405" s="223"/>
      <c r="GR405" s="223"/>
      <c r="GS405" s="223"/>
      <c r="GT405" s="223"/>
      <c r="GU405" s="223"/>
      <c r="GV405" s="223"/>
      <c r="GW405" s="173"/>
      <c r="GX405" s="223"/>
      <c r="GZ405" s="257"/>
      <c r="HA405" s="259" t="s">
        <v>400</v>
      </c>
      <c r="HB405" s="257"/>
    </row>
    <row r="406" spans="1:210" s="171" customFormat="1" ht="15" x14ac:dyDescent="0.25">
      <c r="A406" s="224"/>
      <c r="B406" s="225"/>
      <c r="C406" s="871" t="s">
        <v>401</v>
      </c>
      <c r="D406" s="871"/>
      <c r="E406" s="871"/>
      <c r="F406" s="871"/>
      <c r="G406" s="871"/>
      <c r="H406" s="871"/>
      <c r="I406" s="871"/>
      <c r="J406" s="871"/>
      <c r="K406" s="871"/>
      <c r="L406" s="871"/>
      <c r="M406" s="871"/>
      <c r="N406" s="871"/>
      <c r="O406" s="871"/>
      <c r="P406" s="260"/>
      <c r="Q406" s="253"/>
      <c r="R406" s="254"/>
      <c r="GO406" s="212"/>
      <c r="GQ406" s="223"/>
      <c r="GR406" s="223"/>
      <c r="GS406" s="223"/>
      <c r="GT406" s="223"/>
      <c r="GU406" s="223"/>
      <c r="GV406" s="223"/>
      <c r="GW406" s="173"/>
      <c r="GX406" s="223"/>
      <c r="GZ406" s="257"/>
      <c r="HA406" s="259" t="s">
        <v>401</v>
      </c>
      <c r="HB406" s="257"/>
    </row>
    <row r="407" spans="1:210" s="171" customFormat="1" ht="15" x14ac:dyDescent="0.25">
      <c r="A407" s="224"/>
      <c r="B407" s="225"/>
      <c r="C407" s="871" t="s">
        <v>402</v>
      </c>
      <c r="D407" s="871"/>
      <c r="E407" s="871"/>
      <c r="F407" s="871"/>
      <c r="G407" s="871"/>
      <c r="H407" s="871"/>
      <c r="I407" s="871"/>
      <c r="J407" s="871"/>
      <c r="K407" s="871"/>
      <c r="L407" s="871"/>
      <c r="M407" s="871"/>
      <c r="N407" s="871"/>
      <c r="O407" s="871"/>
      <c r="P407" s="258">
        <v>205982.64</v>
      </c>
      <c r="Q407" s="253"/>
      <c r="R407" s="254"/>
      <c r="GO407" s="212"/>
      <c r="GQ407" s="223"/>
      <c r="GR407" s="223"/>
      <c r="GS407" s="223"/>
      <c r="GT407" s="223"/>
      <c r="GU407" s="223"/>
      <c r="GV407" s="223"/>
      <c r="GW407" s="173"/>
      <c r="GX407" s="223"/>
      <c r="GZ407" s="257"/>
      <c r="HA407" s="259" t="s">
        <v>402</v>
      </c>
      <c r="HB407" s="257"/>
    </row>
    <row r="408" spans="1:210" s="171" customFormat="1" ht="15" x14ac:dyDescent="0.25">
      <c r="A408" s="224"/>
      <c r="B408" s="225"/>
      <c r="C408" s="871" t="s">
        <v>403</v>
      </c>
      <c r="D408" s="871"/>
      <c r="E408" s="871"/>
      <c r="F408" s="871"/>
      <c r="G408" s="871"/>
      <c r="H408" s="871"/>
      <c r="I408" s="871"/>
      <c r="J408" s="871"/>
      <c r="K408" s="871"/>
      <c r="L408" s="871"/>
      <c r="M408" s="871"/>
      <c r="N408" s="871"/>
      <c r="O408" s="871"/>
      <c r="P408" s="258">
        <v>102428.2</v>
      </c>
      <c r="Q408" s="253"/>
      <c r="R408" s="254"/>
      <c r="GO408" s="212"/>
      <c r="GQ408" s="223"/>
      <c r="GR408" s="223"/>
      <c r="GS408" s="223"/>
      <c r="GT408" s="223"/>
      <c r="GU408" s="223"/>
      <c r="GV408" s="223"/>
      <c r="GW408" s="173"/>
      <c r="GX408" s="223"/>
      <c r="GZ408" s="257"/>
      <c r="HA408" s="259" t="s">
        <v>403</v>
      </c>
      <c r="HB408" s="257"/>
    </row>
    <row r="409" spans="1:210" s="171" customFormat="1" ht="15" x14ac:dyDescent="0.25">
      <c r="A409" s="224"/>
      <c r="B409" s="225"/>
      <c r="C409" s="871" t="s">
        <v>404</v>
      </c>
      <c r="D409" s="871"/>
      <c r="E409" s="871"/>
      <c r="F409" s="871"/>
      <c r="G409" s="871"/>
      <c r="H409" s="871"/>
      <c r="I409" s="871"/>
      <c r="J409" s="871"/>
      <c r="K409" s="871"/>
      <c r="L409" s="871"/>
      <c r="M409" s="871"/>
      <c r="N409" s="871"/>
      <c r="O409" s="871"/>
      <c r="P409" s="258">
        <v>26515.91</v>
      </c>
      <c r="Q409" s="253"/>
      <c r="R409" s="254"/>
      <c r="GO409" s="212"/>
      <c r="GQ409" s="223"/>
      <c r="GR409" s="223"/>
      <c r="GS409" s="223"/>
      <c r="GT409" s="223"/>
      <c r="GU409" s="223"/>
      <c r="GV409" s="223"/>
      <c r="GW409" s="173"/>
      <c r="GX409" s="223"/>
      <c r="GZ409" s="257"/>
      <c r="HA409" s="259" t="s">
        <v>404</v>
      </c>
      <c r="HB409" s="257"/>
    </row>
    <row r="410" spans="1:210" s="171" customFormat="1" ht="15" x14ac:dyDescent="0.25">
      <c r="A410" s="224"/>
      <c r="B410" s="225"/>
      <c r="C410" s="871" t="s">
        <v>405</v>
      </c>
      <c r="D410" s="871"/>
      <c r="E410" s="871"/>
      <c r="F410" s="871"/>
      <c r="G410" s="871"/>
      <c r="H410" s="871"/>
      <c r="I410" s="871"/>
      <c r="J410" s="871"/>
      <c r="K410" s="871"/>
      <c r="L410" s="871"/>
      <c r="M410" s="871"/>
      <c r="N410" s="871"/>
      <c r="O410" s="871"/>
      <c r="P410" s="258">
        <v>40642.29</v>
      </c>
      <c r="Q410" s="253"/>
      <c r="R410" s="254"/>
      <c r="GO410" s="212"/>
      <c r="GQ410" s="223"/>
      <c r="GR410" s="223"/>
      <c r="GS410" s="223"/>
      <c r="GT410" s="223"/>
      <c r="GU410" s="223"/>
      <c r="GV410" s="223"/>
      <c r="GW410" s="173"/>
      <c r="GX410" s="223"/>
      <c r="GZ410" s="257"/>
      <c r="HA410" s="259" t="s">
        <v>405</v>
      </c>
      <c r="HB410" s="257"/>
    </row>
    <row r="411" spans="1:210" s="171" customFormat="1" ht="15" x14ac:dyDescent="0.25">
      <c r="A411" s="224"/>
      <c r="B411" s="225"/>
      <c r="C411" s="871" t="s">
        <v>406</v>
      </c>
      <c r="D411" s="871"/>
      <c r="E411" s="871"/>
      <c r="F411" s="871"/>
      <c r="G411" s="871"/>
      <c r="H411" s="871"/>
      <c r="I411" s="871"/>
      <c r="J411" s="871"/>
      <c r="K411" s="871"/>
      <c r="L411" s="871"/>
      <c r="M411" s="871"/>
      <c r="N411" s="871"/>
      <c r="O411" s="871"/>
      <c r="P411" s="258">
        <v>735690.02</v>
      </c>
      <c r="Q411" s="253"/>
      <c r="R411" s="254"/>
      <c r="GO411" s="212"/>
      <c r="GQ411" s="223"/>
      <c r="GR411" s="223"/>
      <c r="GS411" s="223"/>
      <c r="GT411" s="223"/>
      <c r="GU411" s="223"/>
      <c r="GV411" s="223"/>
      <c r="GW411" s="173"/>
      <c r="GX411" s="223"/>
      <c r="GZ411" s="257"/>
      <c r="HA411" s="259" t="s">
        <v>406</v>
      </c>
      <c r="HB411" s="257"/>
    </row>
    <row r="412" spans="1:210" s="171" customFormat="1" ht="15" x14ac:dyDescent="0.25">
      <c r="A412" s="224"/>
      <c r="B412" s="225"/>
      <c r="C412" s="871" t="s">
        <v>407</v>
      </c>
      <c r="D412" s="871"/>
      <c r="E412" s="871"/>
      <c r="F412" s="871"/>
      <c r="G412" s="871"/>
      <c r="H412" s="871"/>
      <c r="I412" s="871"/>
      <c r="J412" s="871"/>
      <c r="K412" s="871"/>
      <c r="L412" s="871"/>
      <c r="M412" s="871"/>
      <c r="N412" s="871"/>
      <c r="O412" s="871"/>
      <c r="P412" s="258">
        <v>695047.73</v>
      </c>
      <c r="Q412" s="253"/>
      <c r="R412" s="254"/>
      <c r="GO412" s="212"/>
      <c r="GQ412" s="223"/>
      <c r="GR412" s="223"/>
      <c r="GS412" s="223"/>
      <c r="GT412" s="223"/>
      <c r="GU412" s="223"/>
      <c r="GV412" s="223"/>
      <c r="GW412" s="173"/>
      <c r="GX412" s="223"/>
      <c r="GZ412" s="257"/>
      <c r="HA412" s="259" t="s">
        <v>407</v>
      </c>
      <c r="HB412" s="257"/>
    </row>
    <row r="413" spans="1:210" s="171" customFormat="1" ht="15" x14ac:dyDescent="0.25">
      <c r="A413" s="224"/>
      <c r="B413" s="225"/>
      <c r="C413" s="871" t="s">
        <v>408</v>
      </c>
      <c r="D413" s="871"/>
      <c r="E413" s="871"/>
      <c r="F413" s="871"/>
      <c r="G413" s="871"/>
      <c r="H413" s="871"/>
      <c r="I413" s="871"/>
      <c r="J413" s="871"/>
      <c r="K413" s="871"/>
      <c r="L413" s="871"/>
      <c r="M413" s="871"/>
      <c r="N413" s="871"/>
      <c r="O413" s="871"/>
      <c r="P413" s="260"/>
      <c r="Q413" s="253"/>
      <c r="R413" s="254"/>
      <c r="GO413" s="212"/>
      <c r="GQ413" s="223"/>
      <c r="GR413" s="223"/>
      <c r="GS413" s="223"/>
      <c r="GT413" s="223"/>
      <c r="GU413" s="223"/>
      <c r="GV413" s="223"/>
      <c r="GW413" s="173"/>
      <c r="GX413" s="223"/>
      <c r="GZ413" s="257"/>
      <c r="HA413" s="259" t="s">
        <v>408</v>
      </c>
      <c r="HB413" s="257"/>
    </row>
    <row r="414" spans="1:210" s="171" customFormat="1" ht="15" x14ac:dyDescent="0.25">
      <c r="A414" s="224"/>
      <c r="B414" s="225"/>
      <c r="C414" s="871" t="s">
        <v>409</v>
      </c>
      <c r="D414" s="871"/>
      <c r="E414" s="871"/>
      <c r="F414" s="871"/>
      <c r="G414" s="871"/>
      <c r="H414" s="871"/>
      <c r="I414" s="871"/>
      <c r="J414" s="871"/>
      <c r="K414" s="871"/>
      <c r="L414" s="871"/>
      <c r="M414" s="871"/>
      <c r="N414" s="871"/>
      <c r="O414" s="871"/>
      <c r="P414" s="258">
        <v>205982.64</v>
      </c>
      <c r="Q414" s="253"/>
      <c r="R414" s="254"/>
      <c r="GO414" s="212"/>
      <c r="GQ414" s="223"/>
      <c r="GR414" s="223"/>
      <c r="GS414" s="223"/>
      <c r="GT414" s="223"/>
      <c r="GU414" s="223"/>
      <c r="GV414" s="223"/>
      <c r="GW414" s="173"/>
      <c r="GX414" s="223"/>
      <c r="GZ414" s="257"/>
      <c r="HA414" s="259" t="s">
        <v>409</v>
      </c>
      <c r="HB414" s="257"/>
    </row>
    <row r="415" spans="1:210" s="171" customFormat="1" ht="15" x14ac:dyDescent="0.25">
      <c r="A415" s="224"/>
      <c r="B415" s="225"/>
      <c r="C415" s="871" t="s">
        <v>410</v>
      </c>
      <c r="D415" s="871"/>
      <c r="E415" s="871"/>
      <c r="F415" s="871"/>
      <c r="G415" s="871"/>
      <c r="H415" s="871"/>
      <c r="I415" s="871"/>
      <c r="J415" s="871"/>
      <c r="K415" s="871"/>
      <c r="L415" s="871"/>
      <c r="M415" s="871"/>
      <c r="N415" s="871"/>
      <c r="O415" s="871"/>
      <c r="P415" s="258">
        <v>102428.2</v>
      </c>
      <c r="Q415" s="253"/>
      <c r="R415" s="254"/>
      <c r="GO415" s="212"/>
      <c r="GQ415" s="223"/>
      <c r="GR415" s="223"/>
      <c r="GS415" s="223"/>
      <c r="GT415" s="223"/>
      <c r="GU415" s="223"/>
      <c r="GV415" s="223"/>
      <c r="GW415" s="173"/>
      <c r="GX415" s="223"/>
      <c r="GZ415" s="257"/>
      <c r="HA415" s="259" t="s">
        <v>410</v>
      </c>
      <c r="HB415" s="257"/>
    </row>
    <row r="416" spans="1:210" s="171" customFormat="1" ht="15" x14ac:dyDescent="0.25">
      <c r="A416" s="224"/>
      <c r="B416" s="225"/>
      <c r="C416" s="871" t="s">
        <v>411</v>
      </c>
      <c r="D416" s="871"/>
      <c r="E416" s="871"/>
      <c r="F416" s="871"/>
      <c r="G416" s="871"/>
      <c r="H416" s="871"/>
      <c r="I416" s="871"/>
      <c r="J416" s="871"/>
      <c r="K416" s="871"/>
      <c r="L416" s="871"/>
      <c r="M416" s="871"/>
      <c r="N416" s="871"/>
      <c r="O416" s="871"/>
      <c r="P416" s="258">
        <v>26515.91</v>
      </c>
      <c r="Q416" s="253"/>
      <c r="R416" s="254"/>
      <c r="GO416" s="212"/>
      <c r="GQ416" s="223"/>
      <c r="GR416" s="223"/>
      <c r="GS416" s="223"/>
      <c r="GT416" s="223"/>
      <c r="GU416" s="223"/>
      <c r="GV416" s="223"/>
      <c r="GW416" s="173"/>
      <c r="GX416" s="223"/>
      <c r="GZ416" s="257"/>
      <c r="HA416" s="259" t="s">
        <v>411</v>
      </c>
      <c r="HB416" s="257"/>
    </row>
    <row r="417" spans="1:211" s="171" customFormat="1" ht="15" x14ac:dyDescent="0.25">
      <c r="A417" s="224"/>
      <c r="B417" s="225"/>
      <c r="C417" s="871" t="s">
        <v>412</v>
      </c>
      <c r="D417" s="871"/>
      <c r="E417" s="871"/>
      <c r="F417" s="871"/>
      <c r="G417" s="871"/>
      <c r="H417" s="871"/>
      <c r="I417" s="871"/>
      <c r="J417" s="871"/>
      <c r="K417" s="871"/>
      <c r="L417" s="871"/>
      <c r="M417" s="871"/>
      <c r="N417" s="871"/>
      <c r="O417" s="871"/>
      <c r="P417" s="258">
        <v>216181.68</v>
      </c>
      <c r="Q417" s="253"/>
      <c r="R417" s="254"/>
      <c r="GO417" s="212"/>
      <c r="GQ417" s="223"/>
      <c r="GR417" s="223"/>
      <c r="GS417" s="223"/>
      <c r="GT417" s="223"/>
      <c r="GU417" s="223"/>
      <c r="GV417" s="223"/>
      <c r="GW417" s="173"/>
      <c r="GX417" s="223"/>
      <c r="GZ417" s="257"/>
      <c r="HA417" s="259" t="s">
        <v>412</v>
      </c>
      <c r="HB417" s="257"/>
    </row>
    <row r="418" spans="1:211" s="171" customFormat="1" ht="15" x14ac:dyDescent="0.25">
      <c r="A418" s="224"/>
      <c r="B418" s="225"/>
      <c r="C418" s="871" t="s">
        <v>413</v>
      </c>
      <c r="D418" s="871"/>
      <c r="E418" s="871"/>
      <c r="F418" s="871"/>
      <c r="G418" s="871"/>
      <c r="H418" s="871"/>
      <c r="I418" s="871"/>
      <c r="J418" s="871"/>
      <c r="K418" s="871"/>
      <c r="L418" s="871"/>
      <c r="M418" s="871"/>
      <c r="N418" s="871"/>
      <c r="O418" s="871"/>
      <c r="P418" s="258">
        <v>143939.29999999999</v>
      </c>
      <c r="Q418" s="253"/>
      <c r="R418" s="254"/>
      <c r="GO418" s="212"/>
      <c r="GQ418" s="223"/>
      <c r="GR418" s="223"/>
      <c r="GS418" s="223"/>
      <c r="GT418" s="223"/>
      <c r="GU418" s="223"/>
      <c r="GV418" s="223"/>
      <c r="GW418" s="173"/>
      <c r="GX418" s="223"/>
      <c r="GZ418" s="257"/>
      <c r="HA418" s="259" t="s">
        <v>413</v>
      </c>
      <c r="HB418" s="257"/>
    </row>
    <row r="419" spans="1:211" s="171" customFormat="1" ht="15" x14ac:dyDescent="0.25">
      <c r="A419" s="224"/>
      <c r="B419" s="225"/>
      <c r="C419" s="871" t="s">
        <v>414</v>
      </c>
      <c r="D419" s="871"/>
      <c r="E419" s="871"/>
      <c r="F419" s="871"/>
      <c r="G419" s="871"/>
      <c r="H419" s="871"/>
      <c r="I419" s="871"/>
      <c r="J419" s="871"/>
      <c r="K419" s="871"/>
      <c r="L419" s="871"/>
      <c r="M419" s="871"/>
      <c r="N419" s="871"/>
      <c r="O419" s="871"/>
      <c r="P419" s="258">
        <v>40642.29</v>
      </c>
      <c r="Q419" s="253"/>
      <c r="R419" s="254"/>
      <c r="GO419" s="212"/>
      <c r="GQ419" s="223"/>
      <c r="GR419" s="223"/>
      <c r="GS419" s="223"/>
      <c r="GT419" s="223"/>
      <c r="GU419" s="223"/>
      <c r="GV419" s="223"/>
      <c r="GW419" s="173"/>
      <c r="GX419" s="223"/>
      <c r="GZ419" s="257"/>
      <c r="HA419" s="259" t="s">
        <v>414</v>
      </c>
      <c r="HB419" s="257"/>
    </row>
    <row r="420" spans="1:211" s="171" customFormat="1" ht="15" x14ac:dyDescent="0.25">
      <c r="A420" s="224"/>
      <c r="B420" s="225"/>
      <c r="C420" s="871" t="s">
        <v>415</v>
      </c>
      <c r="D420" s="871"/>
      <c r="E420" s="871"/>
      <c r="F420" s="871"/>
      <c r="G420" s="871"/>
      <c r="H420" s="871"/>
      <c r="I420" s="871"/>
      <c r="J420" s="871"/>
      <c r="K420" s="871"/>
      <c r="L420" s="871"/>
      <c r="M420" s="871"/>
      <c r="N420" s="871"/>
      <c r="O420" s="871"/>
      <c r="P420" s="258">
        <v>232498.55</v>
      </c>
      <c r="Q420" s="253"/>
      <c r="R420" s="254"/>
      <c r="GO420" s="212"/>
      <c r="GQ420" s="223"/>
      <c r="GR420" s="223"/>
      <c r="GS420" s="223"/>
      <c r="GT420" s="223"/>
      <c r="GU420" s="223"/>
      <c r="GV420" s="223"/>
      <c r="GW420" s="173"/>
      <c r="GX420" s="223"/>
      <c r="GZ420" s="257"/>
      <c r="HA420" s="259" t="s">
        <v>415</v>
      </c>
      <c r="HB420" s="257"/>
    </row>
    <row r="421" spans="1:211" s="171" customFormat="1" ht="15" x14ac:dyDescent="0.25">
      <c r="A421" s="224"/>
      <c r="B421" s="225"/>
      <c r="C421" s="871" t="s">
        <v>416</v>
      </c>
      <c r="D421" s="871"/>
      <c r="E421" s="871"/>
      <c r="F421" s="871"/>
      <c r="G421" s="871"/>
      <c r="H421" s="871"/>
      <c r="I421" s="871"/>
      <c r="J421" s="871"/>
      <c r="K421" s="871"/>
      <c r="L421" s="871"/>
      <c r="M421" s="871"/>
      <c r="N421" s="871"/>
      <c r="O421" s="871"/>
      <c r="P421" s="258">
        <v>216181.68</v>
      </c>
      <c r="Q421" s="253"/>
      <c r="R421" s="254"/>
      <c r="GO421" s="212"/>
      <c r="GQ421" s="223"/>
      <c r="GR421" s="223"/>
      <c r="GS421" s="223"/>
      <c r="GT421" s="223"/>
      <c r="GU421" s="223"/>
      <c r="GV421" s="223"/>
      <c r="GW421" s="173"/>
      <c r="GX421" s="223"/>
      <c r="GZ421" s="257"/>
      <c r="HA421" s="259" t="s">
        <v>416</v>
      </c>
      <c r="HB421" s="257"/>
    </row>
    <row r="422" spans="1:211" s="171" customFormat="1" ht="15" x14ac:dyDescent="0.25">
      <c r="A422" s="224"/>
      <c r="B422" s="225"/>
      <c r="C422" s="871" t="s">
        <v>417</v>
      </c>
      <c r="D422" s="871"/>
      <c r="E422" s="871"/>
      <c r="F422" s="871"/>
      <c r="G422" s="871"/>
      <c r="H422" s="871"/>
      <c r="I422" s="871"/>
      <c r="J422" s="871"/>
      <c r="K422" s="871"/>
      <c r="L422" s="871"/>
      <c r="M422" s="871"/>
      <c r="N422" s="871"/>
      <c r="O422" s="871"/>
      <c r="P422" s="258">
        <v>143939.29999999999</v>
      </c>
      <c r="Q422" s="253"/>
      <c r="R422" s="254"/>
      <c r="GO422" s="212"/>
      <c r="GQ422" s="223"/>
      <c r="GR422" s="223"/>
      <c r="GS422" s="223"/>
      <c r="GT422" s="223"/>
      <c r="GU422" s="223"/>
      <c r="GV422" s="223"/>
      <c r="GW422" s="173"/>
      <c r="GX422" s="223"/>
      <c r="GZ422" s="257"/>
      <c r="HA422" s="259" t="s">
        <v>417</v>
      </c>
      <c r="HB422" s="257"/>
    </row>
    <row r="423" spans="1:211" s="171" customFormat="1" ht="15" x14ac:dyDescent="0.25">
      <c r="A423" s="224"/>
      <c r="B423" s="255"/>
      <c r="C423" s="872" t="s">
        <v>487</v>
      </c>
      <c r="D423" s="872"/>
      <c r="E423" s="872"/>
      <c r="F423" s="872"/>
      <c r="G423" s="872"/>
      <c r="H423" s="872"/>
      <c r="I423" s="872"/>
      <c r="J423" s="872"/>
      <c r="K423" s="872"/>
      <c r="L423" s="872"/>
      <c r="M423" s="872"/>
      <c r="N423" s="872"/>
      <c r="O423" s="872"/>
      <c r="P423" s="261">
        <v>735690.02</v>
      </c>
      <c r="Q423" s="253"/>
      <c r="R423" s="254"/>
      <c r="GO423" s="212"/>
      <c r="GQ423" s="223"/>
      <c r="GR423" s="223"/>
      <c r="GS423" s="223"/>
      <c r="GT423" s="223"/>
      <c r="GU423" s="223"/>
      <c r="GV423" s="223"/>
      <c r="GW423" s="173"/>
      <c r="GX423" s="223"/>
      <c r="GZ423" s="257"/>
      <c r="HB423" s="257" t="s">
        <v>487</v>
      </c>
    </row>
    <row r="424" spans="1:211" s="171" customFormat="1" ht="15" x14ac:dyDescent="0.25">
      <c r="A424" s="224"/>
      <c r="B424" s="225"/>
      <c r="C424" s="871" t="s">
        <v>419</v>
      </c>
      <c r="D424" s="871"/>
      <c r="E424" s="871"/>
      <c r="F424" s="871"/>
      <c r="G424" s="871"/>
      <c r="H424" s="871"/>
      <c r="I424" s="871"/>
      <c r="J424" s="871"/>
      <c r="K424" s="871"/>
      <c r="L424" s="871"/>
      <c r="M424" s="871"/>
      <c r="N424" s="871"/>
      <c r="O424" s="871"/>
      <c r="P424" s="260"/>
      <c r="Q424" s="253"/>
      <c r="R424" s="254"/>
      <c r="GO424" s="212"/>
      <c r="GQ424" s="223"/>
      <c r="GR424" s="223"/>
      <c r="GS424" s="223"/>
      <c r="GT424" s="223"/>
      <c r="GU424" s="223"/>
      <c r="GV424" s="223"/>
      <c r="GW424" s="173"/>
      <c r="GX424" s="223"/>
      <c r="GZ424" s="257"/>
      <c r="HA424" s="259" t="s">
        <v>419</v>
      </c>
      <c r="HB424" s="257"/>
    </row>
    <row r="425" spans="1:211" s="171" customFormat="1" ht="15" x14ac:dyDescent="0.25">
      <c r="A425" s="224"/>
      <c r="B425" s="225"/>
      <c r="C425" s="871" t="s">
        <v>420</v>
      </c>
      <c r="D425" s="871"/>
      <c r="E425" s="871"/>
      <c r="F425" s="871"/>
      <c r="G425" s="871"/>
      <c r="H425" s="871"/>
      <c r="I425" s="871"/>
      <c r="J425" s="871"/>
      <c r="K425" s="262" t="s">
        <v>488</v>
      </c>
      <c r="L425" s="263"/>
      <c r="M425" s="263"/>
      <c r="O425" s="264"/>
      <c r="P425" s="260"/>
      <c r="Q425" s="253"/>
      <c r="R425" s="254"/>
      <c r="GO425" s="212"/>
      <c r="GQ425" s="223"/>
      <c r="GR425" s="223"/>
      <c r="GS425" s="223"/>
      <c r="GT425" s="223"/>
      <c r="GU425" s="223"/>
      <c r="GV425" s="223"/>
      <c r="GW425" s="173"/>
      <c r="GX425" s="223"/>
      <c r="GZ425" s="257"/>
      <c r="HB425" s="257"/>
      <c r="HC425" s="259" t="s">
        <v>420</v>
      </c>
    </row>
    <row r="426" spans="1:211" s="171" customFormat="1" ht="15" x14ac:dyDescent="0.25">
      <c r="A426" s="224"/>
      <c r="B426" s="225"/>
      <c r="C426" s="871" t="s">
        <v>422</v>
      </c>
      <c r="D426" s="871"/>
      <c r="E426" s="871"/>
      <c r="F426" s="871"/>
      <c r="G426" s="871"/>
      <c r="H426" s="871"/>
      <c r="I426" s="871"/>
      <c r="J426" s="871"/>
      <c r="K426" s="262" t="s">
        <v>489</v>
      </c>
      <c r="L426" s="263"/>
      <c r="M426" s="263"/>
      <c r="O426" s="264"/>
      <c r="P426" s="260"/>
      <c r="Q426" s="253"/>
      <c r="R426" s="254"/>
      <c r="GO426" s="212"/>
      <c r="GQ426" s="223"/>
      <c r="GR426" s="223"/>
      <c r="GS426" s="223"/>
      <c r="GT426" s="223"/>
      <c r="GU426" s="223"/>
      <c r="GV426" s="223"/>
      <c r="GW426" s="173"/>
      <c r="GX426" s="223"/>
      <c r="GZ426" s="257"/>
      <c r="HB426" s="257"/>
      <c r="HC426" s="259" t="s">
        <v>422</v>
      </c>
    </row>
    <row r="427" spans="1:211" s="171" customFormat="1" ht="15" x14ac:dyDescent="0.25">
      <c r="A427" s="881" t="s">
        <v>490</v>
      </c>
      <c r="B427" s="882"/>
      <c r="C427" s="882"/>
      <c r="D427" s="882"/>
      <c r="E427" s="882"/>
      <c r="F427" s="882"/>
      <c r="G427" s="882"/>
      <c r="H427" s="882"/>
      <c r="I427" s="882"/>
      <c r="J427" s="882"/>
      <c r="K427" s="882"/>
      <c r="L427" s="882"/>
      <c r="M427" s="882"/>
      <c r="N427" s="882"/>
      <c r="O427" s="882"/>
      <c r="P427" s="883"/>
      <c r="GO427" s="212" t="s">
        <v>490</v>
      </c>
      <c r="GQ427" s="223"/>
      <c r="GR427" s="223"/>
      <c r="GS427" s="223"/>
      <c r="GT427" s="223"/>
      <c r="GU427" s="223"/>
      <c r="GV427" s="223"/>
      <c r="GW427" s="173"/>
      <c r="GX427" s="223"/>
      <c r="GZ427" s="257"/>
      <c r="HB427" s="257"/>
    </row>
    <row r="428" spans="1:211" s="171" customFormat="1" ht="15" x14ac:dyDescent="0.25">
      <c r="A428" s="875" t="s">
        <v>431</v>
      </c>
      <c r="B428" s="876"/>
      <c r="C428" s="876"/>
      <c r="D428" s="876"/>
      <c r="E428" s="876"/>
      <c r="F428" s="876"/>
      <c r="G428" s="876"/>
      <c r="H428" s="876"/>
      <c r="I428" s="876"/>
      <c r="J428" s="876"/>
      <c r="K428" s="876"/>
      <c r="L428" s="876"/>
      <c r="M428" s="876"/>
      <c r="N428" s="876"/>
      <c r="O428" s="876"/>
      <c r="P428" s="877"/>
      <c r="GO428" s="212"/>
      <c r="GP428" s="213" t="s">
        <v>431</v>
      </c>
      <c r="GQ428" s="223"/>
      <c r="GR428" s="223"/>
      <c r="GS428" s="223"/>
      <c r="GT428" s="223"/>
      <c r="GU428" s="223"/>
      <c r="GV428" s="223"/>
      <c r="GW428" s="173"/>
      <c r="GX428" s="223"/>
      <c r="GZ428" s="257"/>
      <c r="HB428" s="257"/>
    </row>
    <row r="429" spans="1:211" s="171" customFormat="1" ht="15" x14ac:dyDescent="0.25">
      <c r="A429" s="214" t="s">
        <v>491</v>
      </c>
      <c r="B429" s="215" t="s">
        <v>367</v>
      </c>
      <c r="C429" s="873" t="s">
        <v>368</v>
      </c>
      <c r="D429" s="873"/>
      <c r="E429" s="873"/>
      <c r="F429" s="873"/>
      <c r="G429" s="873"/>
      <c r="H429" s="216" t="s">
        <v>369</v>
      </c>
      <c r="I429" s="217">
        <v>0.33</v>
      </c>
      <c r="J429" s="218">
        <v>1</v>
      </c>
      <c r="K429" s="265">
        <v>0.33</v>
      </c>
      <c r="L429" s="220"/>
      <c r="M429" s="217"/>
      <c r="N429" s="221"/>
      <c r="O429" s="217"/>
      <c r="P429" s="222"/>
      <c r="GO429" s="212"/>
      <c r="GQ429" s="223" t="s">
        <v>368</v>
      </c>
      <c r="GR429" s="223" t="s">
        <v>4</v>
      </c>
      <c r="GS429" s="223" t="s">
        <v>4</v>
      </c>
      <c r="GT429" s="223" t="s">
        <v>4</v>
      </c>
      <c r="GU429" s="223" t="s">
        <v>4</v>
      </c>
      <c r="GV429" s="223"/>
      <c r="GW429" s="173"/>
      <c r="GX429" s="223"/>
      <c r="GZ429" s="257"/>
      <c r="HB429" s="257"/>
    </row>
    <row r="430" spans="1:211" s="171" customFormat="1" ht="15" x14ac:dyDescent="0.25">
      <c r="A430" s="224"/>
      <c r="B430" s="225"/>
      <c r="C430" s="874" t="s">
        <v>370</v>
      </c>
      <c r="D430" s="874"/>
      <c r="E430" s="874"/>
      <c r="F430" s="874"/>
      <c r="G430" s="874"/>
      <c r="H430" s="216"/>
      <c r="I430" s="217"/>
      <c r="J430" s="217"/>
      <c r="K430" s="217"/>
      <c r="L430" s="220"/>
      <c r="M430" s="217"/>
      <c r="N430" s="226"/>
      <c r="O430" s="217"/>
      <c r="P430" s="227">
        <v>1339.81</v>
      </c>
      <c r="Q430" s="228"/>
      <c r="R430" s="228"/>
      <c r="GO430" s="212"/>
      <c r="GQ430" s="223"/>
      <c r="GR430" s="223"/>
      <c r="GS430" s="223"/>
      <c r="GT430" s="223"/>
      <c r="GU430" s="223"/>
      <c r="GV430" s="223" t="s">
        <v>370</v>
      </c>
      <c r="GW430" s="173"/>
      <c r="GX430" s="223"/>
      <c r="GZ430" s="257"/>
      <c r="HB430" s="257"/>
    </row>
    <row r="431" spans="1:211" s="171" customFormat="1" ht="15" x14ac:dyDescent="0.25">
      <c r="A431" s="229"/>
      <c r="B431" s="230"/>
      <c r="C431" s="880" t="s">
        <v>371</v>
      </c>
      <c r="D431" s="880"/>
      <c r="E431" s="880"/>
      <c r="F431" s="880"/>
      <c r="G431" s="880"/>
      <c r="H431" s="231"/>
      <c r="I431" s="232"/>
      <c r="J431" s="232"/>
      <c r="K431" s="232"/>
      <c r="L431" s="233"/>
      <c r="M431" s="232"/>
      <c r="N431" s="233"/>
      <c r="O431" s="232"/>
      <c r="P431" s="245">
        <v>1173.48</v>
      </c>
      <c r="GO431" s="212"/>
      <c r="GQ431" s="223"/>
      <c r="GR431" s="223"/>
      <c r="GS431" s="223"/>
      <c r="GT431" s="223"/>
      <c r="GU431" s="223"/>
      <c r="GV431" s="223"/>
      <c r="GW431" s="173" t="s">
        <v>371</v>
      </c>
      <c r="GX431" s="223"/>
      <c r="GZ431" s="257"/>
      <c r="HB431" s="257"/>
    </row>
    <row r="432" spans="1:211" s="171" customFormat="1" ht="33.75" x14ac:dyDescent="0.25">
      <c r="A432" s="229"/>
      <c r="B432" s="230" t="s">
        <v>372</v>
      </c>
      <c r="C432" s="880" t="s">
        <v>373</v>
      </c>
      <c r="D432" s="880"/>
      <c r="E432" s="880"/>
      <c r="F432" s="880"/>
      <c r="G432" s="880"/>
      <c r="H432" s="231" t="s">
        <v>374</v>
      </c>
      <c r="I432" s="235">
        <v>91</v>
      </c>
      <c r="J432" s="232"/>
      <c r="K432" s="235">
        <v>91</v>
      </c>
      <c r="L432" s="233"/>
      <c r="M432" s="232"/>
      <c r="N432" s="233"/>
      <c r="O432" s="232"/>
      <c r="P432" s="245">
        <v>1067.8699999999999</v>
      </c>
      <c r="GO432" s="212"/>
      <c r="GQ432" s="223"/>
      <c r="GR432" s="223"/>
      <c r="GS432" s="223"/>
      <c r="GT432" s="223"/>
      <c r="GU432" s="223"/>
      <c r="GV432" s="223"/>
      <c r="GW432" s="173" t="s">
        <v>373</v>
      </c>
      <c r="GX432" s="223"/>
      <c r="GZ432" s="257"/>
      <c r="HB432" s="257"/>
    </row>
    <row r="433" spans="1:210" s="171" customFormat="1" ht="33.75" x14ac:dyDescent="0.25">
      <c r="A433" s="229"/>
      <c r="B433" s="230" t="s">
        <v>375</v>
      </c>
      <c r="C433" s="880" t="s">
        <v>376</v>
      </c>
      <c r="D433" s="880"/>
      <c r="E433" s="880"/>
      <c r="F433" s="880"/>
      <c r="G433" s="880"/>
      <c r="H433" s="231" t="s">
        <v>374</v>
      </c>
      <c r="I433" s="235">
        <v>52</v>
      </c>
      <c r="J433" s="232"/>
      <c r="K433" s="235">
        <v>52</v>
      </c>
      <c r="L433" s="233"/>
      <c r="M433" s="232"/>
      <c r="N433" s="233"/>
      <c r="O433" s="232"/>
      <c r="P433" s="234">
        <v>610.21</v>
      </c>
      <c r="GO433" s="212"/>
      <c r="GQ433" s="223"/>
      <c r="GR433" s="223"/>
      <c r="GS433" s="223"/>
      <c r="GT433" s="223"/>
      <c r="GU433" s="223"/>
      <c r="GV433" s="223"/>
      <c r="GW433" s="173" t="s">
        <v>376</v>
      </c>
      <c r="GX433" s="223"/>
      <c r="GZ433" s="257"/>
      <c r="HB433" s="257"/>
    </row>
    <row r="434" spans="1:210" s="171" customFormat="1" ht="15" x14ac:dyDescent="0.25">
      <c r="A434" s="236"/>
      <c r="B434" s="237"/>
      <c r="C434" s="874" t="s">
        <v>377</v>
      </c>
      <c r="D434" s="874"/>
      <c r="E434" s="874"/>
      <c r="F434" s="874"/>
      <c r="G434" s="874"/>
      <c r="H434" s="216"/>
      <c r="I434" s="217"/>
      <c r="J434" s="217"/>
      <c r="K434" s="217"/>
      <c r="L434" s="220"/>
      <c r="M434" s="217"/>
      <c r="N434" s="226">
        <v>9145.1200000000008</v>
      </c>
      <c r="O434" s="217"/>
      <c r="P434" s="227">
        <v>3017.89</v>
      </c>
      <c r="GO434" s="212"/>
      <c r="GQ434" s="223"/>
      <c r="GR434" s="223"/>
      <c r="GS434" s="223"/>
      <c r="GT434" s="223"/>
      <c r="GU434" s="223"/>
      <c r="GV434" s="223"/>
      <c r="GW434" s="173"/>
      <c r="GX434" s="223" t="s">
        <v>377</v>
      </c>
      <c r="GZ434" s="257"/>
      <c r="HB434" s="257"/>
    </row>
    <row r="435" spans="1:210" s="171" customFormat="1" ht="15" x14ac:dyDescent="0.25">
      <c r="A435" s="214" t="s">
        <v>492</v>
      </c>
      <c r="B435" s="215" t="s">
        <v>367</v>
      </c>
      <c r="C435" s="873" t="s">
        <v>368</v>
      </c>
      <c r="D435" s="873"/>
      <c r="E435" s="873"/>
      <c r="F435" s="873"/>
      <c r="G435" s="873"/>
      <c r="H435" s="216" t="s">
        <v>369</v>
      </c>
      <c r="I435" s="217">
        <v>0.33</v>
      </c>
      <c r="J435" s="218">
        <v>1</v>
      </c>
      <c r="K435" s="265">
        <v>0.33</v>
      </c>
      <c r="L435" s="220"/>
      <c r="M435" s="217"/>
      <c r="N435" s="221"/>
      <c r="O435" s="217"/>
      <c r="P435" s="222"/>
      <c r="GO435" s="212"/>
      <c r="GQ435" s="223" t="s">
        <v>368</v>
      </c>
      <c r="GR435" s="223" t="s">
        <v>4</v>
      </c>
      <c r="GS435" s="223" t="s">
        <v>4</v>
      </c>
      <c r="GT435" s="223" t="s">
        <v>4</v>
      </c>
      <c r="GU435" s="223" t="s">
        <v>4</v>
      </c>
      <c r="GV435" s="223"/>
      <c r="GW435" s="173"/>
      <c r="GX435" s="223"/>
      <c r="GZ435" s="257"/>
      <c r="HB435" s="257"/>
    </row>
    <row r="436" spans="1:210" s="171" customFormat="1" ht="15" x14ac:dyDescent="0.25">
      <c r="A436" s="224"/>
      <c r="B436" s="225"/>
      <c r="C436" s="874" t="s">
        <v>370</v>
      </c>
      <c r="D436" s="874"/>
      <c r="E436" s="874"/>
      <c r="F436" s="874"/>
      <c r="G436" s="874"/>
      <c r="H436" s="216"/>
      <c r="I436" s="217"/>
      <c r="J436" s="217"/>
      <c r="K436" s="217"/>
      <c r="L436" s="220"/>
      <c r="M436" s="217"/>
      <c r="N436" s="226"/>
      <c r="O436" s="217"/>
      <c r="P436" s="227">
        <v>1339.81</v>
      </c>
      <c r="Q436" s="228"/>
      <c r="R436" s="228"/>
      <c r="GO436" s="212"/>
      <c r="GQ436" s="223"/>
      <c r="GR436" s="223"/>
      <c r="GS436" s="223"/>
      <c r="GT436" s="223"/>
      <c r="GU436" s="223"/>
      <c r="GV436" s="223" t="s">
        <v>370</v>
      </c>
      <c r="GW436" s="173"/>
      <c r="GX436" s="223"/>
      <c r="GZ436" s="257"/>
      <c r="HB436" s="257"/>
    </row>
    <row r="437" spans="1:210" s="171" customFormat="1" ht="15" x14ac:dyDescent="0.25">
      <c r="A437" s="229"/>
      <c r="B437" s="230"/>
      <c r="C437" s="880" t="s">
        <v>371</v>
      </c>
      <c r="D437" s="880"/>
      <c r="E437" s="880"/>
      <c r="F437" s="880"/>
      <c r="G437" s="880"/>
      <c r="H437" s="231"/>
      <c r="I437" s="232"/>
      <c r="J437" s="232"/>
      <c r="K437" s="232"/>
      <c r="L437" s="233"/>
      <c r="M437" s="232"/>
      <c r="N437" s="233"/>
      <c r="O437" s="232"/>
      <c r="P437" s="245">
        <v>1173.48</v>
      </c>
      <c r="GO437" s="212"/>
      <c r="GQ437" s="223"/>
      <c r="GR437" s="223"/>
      <c r="GS437" s="223"/>
      <c r="GT437" s="223"/>
      <c r="GU437" s="223"/>
      <c r="GV437" s="223"/>
      <c r="GW437" s="173" t="s">
        <v>371</v>
      </c>
      <c r="GX437" s="223"/>
      <c r="GZ437" s="257"/>
      <c r="HB437" s="257"/>
    </row>
    <row r="438" spans="1:210" s="171" customFormat="1" ht="33.75" x14ac:dyDescent="0.25">
      <c r="A438" s="229"/>
      <c r="B438" s="230" t="s">
        <v>372</v>
      </c>
      <c r="C438" s="880" t="s">
        <v>373</v>
      </c>
      <c r="D438" s="880"/>
      <c r="E438" s="880"/>
      <c r="F438" s="880"/>
      <c r="G438" s="880"/>
      <c r="H438" s="231" t="s">
        <v>374</v>
      </c>
      <c r="I438" s="235">
        <v>91</v>
      </c>
      <c r="J438" s="232"/>
      <c r="K438" s="235">
        <v>91</v>
      </c>
      <c r="L438" s="233"/>
      <c r="M438" s="232"/>
      <c r="N438" s="233"/>
      <c r="O438" s="232"/>
      <c r="P438" s="245">
        <v>1067.8699999999999</v>
      </c>
      <c r="GO438" s="212"/>
      <c r="GQ438" s="223"/>
      <c r="GR438" s="223"/>
      <c r="GS438" s="223"/>
      <c r="GT438" s="223"/>
      <c r="GU438" s="223"/>
      <c r="GV438" s="223"/>
      <c r="GW438" s="173" t="s">
        <v>373</v>
      </c>
      <c r="GX438" s="223"/>
      <c r="GZ438" s="257"/>
      <c r="HB438" s="257"/>
    </row>
    <row r="439" spans="1:210" s="171" customFormat="1" ht="33.75" x14ac:dyDescent="0.25">
      <c r="A439" s="229"/>
      <c r="B439" s="230" t="s">
        <v>375</v>
      </c>
      <c r="C439" s="880" t="s">
        <v>376</v>
      </c>
      <c r="D439" s="880"/>
      <c r="E439" s="880"/>
      <c r="F439" s="880"/>
      <c r="G439" s="880"/>
      <c r="H439" s="231" t="s">
        <v>374</v>
      </c>
      <c r="I439" s="235">
        <v>52</v>
      </c>
      <c r="J439" s="232"/>
      <c r="K439" s="235">
        <v>52</v>
      </c>
      <c r="L439" s="233"/>
      <c r="M439" s="232"/>
      <c r="N439" s="233"/>
      <c r="O439" s="232"/>
      <c r="P439" s="234">
        <v>610.21</v>
      </c>
      <c r="GO439" s="212"/>
      <c r="GQ439" s="223"/>
      <c r="GR439" s="223"/>
      <c r="GS439" s="223"/>
      <c r="GT439" s="223"/>
      <c r="GU439" s="223"/>
      <c r="GV439" s="223"/>
      <c r="GW439" s="173" t="s">
        <v>376</v>
      </c>
      <c r="GX439" s="223"/>
      <c r="GZ439" s="257"/>
      <c r="HB439" s="257"/>
    </row>
    <row r="440" spans="1:210" s="171" customFormat="1" ht="15" x14ac:dyDescent="0.25">
      <c r="A440" s="236"/>
      <c r="B440" s="237"/>
      <c r="C440" s="874" t="s">
        <v>377</v>
      </c>
      <c r="D440" s="874"/>
      <c r="E440" s="874"/>
      <c r="F440" s="874"/>
      <c r="G440" s="874"/>
      <c r="H440" s="216"/>
      <c r="I440" s="217"/>
      <c r="J440" s="217"/>
      <c r="K440" s="217"/>
      <c r="L440" s="220"/>
      <c r="M440" s="217"/>
      <c r="N440" s="226">
        <v>9145.1200000000008</v>
      </c>
      <c r="O440" s="217"/>
      <c r="P440" s="227">
        <v>3017.89</v>
      </c>
      <c r="GO440" s="212"/>
      <c r="GQ440" s="223"/>
      <c r="GR440" s="223"/>
      <c r="GS440" s="223"/>
      <c r="GT440" s="223"/>
      <c r="GU440" s="223"/>
      <c r="GV440" s="223"/>
      <c r="GW440" s="173"/>
      <c r="GX440" s="223" t="s">
        <v>377</v>
      </c>
      <c r="GZ440" s="257"/>
      <c r="HB440" s="257"/>
    </row>
    <row r="441" spans="1:210" s="171" customFormat="1" ht="22.5" x14ac:dyDescent="0.25">
      <c r="A441" s="214" t="s">
        <v>493</v>
      </c>
      <c r="B441" s="215" t="s">
        <v>378</v>
      </c>
      <c r="C441" s="873" t="s">
        <v>379</v>
      </c>
      <c r="D441" s="873"/>
      <c r="E441" s="873"/>
      <c r="F441" s="873"/>
      <c r="G441" s="873"/>
      <c r="H441" s="216" t="s">
        <v>380</v>
      </c>
      <c r="I441" s="217">
        <v>1.5</v>
      </c>
      <c r="J441" s="218">
        <v>1</v>
      </c>
      <c r="K441" s="219">
        <v>1.5</v>
      </c>
      <c r="L441" s="220"/>
      <c r="M441" s="217"/>
      <c r="N441" s="239">
        <v>859.96</v>
      </c>
      <c r="O441" s="217"/>
      <c r="P441" s="227">
        <v>1289.94</v>
      </c>
      <c r="GO441" s="212"/>
      <c r="GQ441" s="223" t="s">
        <v>379</v>
      </c>
      <c r="GR441" s="223" t="s">
        <v>4</v>
      </c>
      <c r="GS441" s="223" t="s">
        <v>4</v>
      </c>
      <c r="GT441" s="223" t="s">
        <v>4</v>
      </c>
      <c r="GU441" s="223" t="s">
        <v>4</v>
      </c>
      <c r="GV441" s="223"/>
      <c r="GW441" s="173"/>
      <c r="GX441" s="223"/>
      <c r="GZ441" s="257"/>
      <c r="HB441" s="257"/>
    </row>
    <row r="442" spans="1:210" s="171" customFormat="1" ht="15" x14ac:dyDescent="0.25">
      <c r="A442" s="236"/>
      <c r="B442" s="237"/>
      <c r="C442" s="874" t="s">
        <v>377</v>
      </c>
      <c r="D442" s="874"/>
      <c r="E442" s="874"/>
      <c r="F442" s="874"/>
      <c r="G442" s="874"/>
      <c r="H442" s="216"/>
      <c r="I442" s="217"/>
      <c r="J442" s="217"/>
      <c r="K442" s="217"/>
      <c r="L442" s="220"/>
      <c r="M442" s="217"/>
      <c r="N442" s="220"/>
      <c r="O442" s="217"/>
      <c r="P442" s="227">
        <v>1289.94</v>
      </c>
      <c r="GO442" s="212"/>
      <c r="GQ442" s="223"/>
      <c r="GR442" s="223"/>
      <c r="GS442" s="223"/>
      <c r="GT442" s="223"/>
      <c r="GU442" s="223"/>
      <c r="GV442" s="223"/>
      <c r="GW442" s="173"/>
      <c r="GX442" s="223" t="s">
        <v>377</v>
      </c>
      <c r="GZ442" s="257"/>
      <c r="HB442" s="257"/>
    </row>
    <row r="443" spans="1:210" s="171" customFormat="1" ht="15" x14ac:dyDescent="0.25">
      <c r="A443" s="875" t="s">
        <v>381</v>
      </c>
      <c r="B443" s="876"/>
      <c r="C443" s="876"/>
      <c r="D443" s="876"/>
      <c r="E443" s="876"/>
      <c r="F443" s="876"/>
      <c r="G443" s="876"/>
      <c r="H443" s="876"/>
      <c r="I443" s="876"/>
      <c r="J443" s="876"/>
      <c r="K443" s="876"/>
      <c r="L443" s="876"/>
      <c r="M443" s="876"/>
      <c r="N443" s="876"/>
      <c r="O443" s="876"/>
      <c r="P443" s="877"/>
      <c r="GO443" s="212"/>
      <c r="GP443" s="213" t="s">
        <v>381</v>
      </c>
      <c r="GQ443" s="223"/>
      <c r="GR443" s="223"/>
      <c r="GS443" s="223"/>
      <c r="GT443" s="223"/>
      <c r="GU443" s="223"/>
      <c r="GV443" s="223"/>
      <c r="GW443" s="173"/>
      <c r="GX443" s="223"/>
      <c r="GZ443" s="257"/>
      <c r="HB443" s="257"/>
    </row>
    <row r="444" spans="1:210" s="171" customFormat="1" ht="67.5" x14ac:dyDescent="0.25">
      <c r="A444" s="214" t="s">
        <v>494</v>
      </c>
      <c r="B444" s="215" t="s">
        <v>382</v>
      </c>
      <c r="C444" s="873" t="s">
        <v>383</v>
      </c>
      <c r="D444" s="873"/>
      <c r="E444" s="873"/>
      <c r="F444" s="873"/>
      <c r="G444" s="873"/>
      <c r="H444" s="216" t="s">
        <v>380</v>
      </c>
      <c r="I444" s="217">
        <v>1.5</v>
      </c>
      <c r="J444" s="218">
        <v>1</v>
      </c>
      <c r="K444" s="219">
        <v>1.5</v>
      </c>
      <c r="L444" s="220"/>
      <c r="M444" s="217"/>
      <c r="N444" s="240">
        <v>1186.99</v>
      </c>
      <c r="O444" s="217"/>
      <c r="P444" s="227">
        <v>1780.49</v>
      </c>
      <c r="GO444" s="212"/>
      <c r="GQ444" s="223" t="s">
        <v>383</v>
      </c>
      <c r="GR444" s="223" t="s">
        <v>4</v>
      </c>
      <c r="GS444" s="223" t="s">
        <v>4</v>
      </c>
      <c r="GT444" s="223" t="s">
        <v>4</v>
      </c>
      <c r="GU444" s="223" t="s">
        <v>4</v>
      </c>
      <c r="GV444" s="223"/>
      <c r="GW444" s="173"/>
      <c r="GX444" s="223"/>
      <c r="GZ444" s="257"/>
      <c r="HB444" s="257"/>
    </row>
    <row r="445" spans="1:210" s="171" customFormat="1" ht="15" x14ac:dyDescent="0.25">
      <c r="A445" s="236"/>
      <c r="B445" s="237"/>
      <c r="C445" s="874" t="s">
        <v>377</v>
      </c>
      <c r="D445" s="874"/>
      <c r="E445" s="874"/>
      <c r="F445" s="874"/>
      <c r="G445" s="874"/>
      <c r="H445" s="216"/>
      <c r="I445" s="217"/>
      <c r="J445" s="217"/>
      <c r="K445" s="217"/>
      <c r="L445" s="220"/>
      <c r="M445" s="217"/>
      <c r="N445" s="220"/>
      <c r="O445" s="217"/>
      <c r="P445" s="227">
        <v>1780.49</v>
      </c>
      <c r="GO445" s="212"/>
      <c r="GQ445" s="223"/>
      <c r="GR445" s="223"/>
      <c r="GS445" s="223"/>
      <c r="GT445" s="223"/>
      <c r="GU445" s="223"/>
      <c r="GV445" s="223"/>
      <c r="GW445" s="173"/>
      <c r="GX445" s="223" t="s">
        <v>377</v>
      </c>
      <c r="GZ445" s="257"/>
      <c r="HB445" s="257"/>
    </row>
    <row r="446" spans="1:210" s="171" customFormat="1" ht="22.5" x14ac:dyDescent="0.25">
      <c r="A446" s="214" t="s">
        <v>495</v>
      </c>
      <c r="B446" s="215" t="s">
        <v>384</v>
      </c>
      <c r="C446" s="873" t="s">
        <v>385</v>
      </c>
      <c r="D446" s="873"/>
      <c r="E446" s="873"/>
      <c r="F446" s="873"/>
      <c r="G446" s="873"/>
      <c r="H446" s="216" t="s">
        <v>386</v>
      </c>
      <c r="I446" s="217">
        <v>52.378</v>
      </c>
      <c r="J446" s="218">
        <v>1</v>
      </c>
      <c r="K446" s="241">
        <v>52.378</v>
      </c>
      <c r="L446" s="220"/>
      <c r="M446" s="217"/>
      <c r="N446" s="221"/>
      <c r="O446" s="217"/>
      <c r="P446" s="222"/>
      <c r="GO446" s="212"/>
      <c r="GQ446" s="223" t="s">
        <v>385</v>
      </c>
      <c r="GR446" s="223" t="s">
        <v>4</v>
      </c>
      <c r="GS446" s="223" t="s">
        <v>4</v>
      </c>
      <c r="GT446" s="223" t="s">
        <v>4</v>
      </c>
      <c r="GU446" s="223" t="s">
        <v>4</v>
      </c>
      <c r="GV446" s="223"/>
      <c r="GW446" s="173"/>
      <c r="GX446" s="223"/>
      <c r="GZ446" s="257"/>
      <c r="HB446" s="257"/>
    </row>
    <row r="447" spans="1:210" s="171" customFormat="1" ht="15" x14ac:dyDescent="0.25">
      <c r="A447" s="242"/>
      <c r="B447" s="243"/>
      <c r="C447" s="878" t="s">
        <v>496</v>
      </c>
      <c r="D447" s="878"/>
      <c r="E447" s="878"/>
      <c r="F447" s="878"/>
      <c r="G447" s="878"/>
      <c r="H447" s="878"/>
      <c r="I447" s="878"/>
      <c r="J447" s="878"/>
      <c r="K447" s="878"/>
      <c r="L447" s="878"/>
      <c r="M447" s="878"/>
      <c r="N447" s="878"/>
      <c r="O447" s="878"/>
      <c r="P447" s="879"/>
      <c r="GO447" s="212"/>
      <c r="GQ447" s="223"/>
      <c r="GR447" s="223"/>
      <c r="GS447" s="223"/>
      <c r="GT447" s="223"/>
      <c r="GU447" s="223"/>
      <c r="GV447" s="223"/>
      <c r="GW447" s="173"/>
      <c r="GX447" s="223"/>
      <c r="GY447" s="244" t="s">
        <v>496</v>
      </c>
      <c r="GZ447" s="257"/>
      <c r="HB447" s="257"/>
    </row>
    <row r="448" spans="1:210" s="171" customFormat="1" ht="15" x14ac:dyDescent="0.25">
      <c r="A448" s="224"/>
      <c r="B448" s="225"/>
      <c r="C448" s="874" t="s">
        <v>370</v>
      </c>
      <c r="D448" s="874"/>
      <c r="E448" s="874"/>
      <c r="F448" s="874"/>
      <c r="G448" s="874"/>
      <c r="H448" s="216"/>
      <c r="I448" s="217"/>
      <c r="J448" s="217"/>
      <c r="K448" s="217"/>
      <c r="L448" s="220"/>
      <c r="M448" s="217"/>
      <c r="N448" s="226"/>
      <c r="O448" s="217"/>
      <c r="P448" s="227">
        <v>585377.62</v>
      </c>
      <c r="Q448" s="228"/>
      <c r="R448" s="228"/>
      <c r="GO448" s="212"/>
      <c r="GQ448" s="223"/>
      <c r="GR448" s="223"/>
      <c r="GS448" s="223"/>
      <c r="GT448" s="223"/>
      <c r="GU448" s="223"/>
      <c r="GV448" s="223" t="s">
        <v>370</v>
      </c>
      <c r="GW448" s="173"/>
      <c r="GX448" s="223"/>
      <c r="GZ448" s="257"/>
      <c r="HB448" s="257"/>
    </row>
    <row r="449" spans="1:210" s="171" customFormat="1" ht="15" x14ac:dyDescent="0.25">
      <c r="A449" s="229"/>
      <c r="B449" s="230"/>
      <c r="C449" s="880" t="s">
        <v>371</v>
      </c>
      <c r="D449" s="880"/>
      <c r="E449" s="880"/>
      <c r="F449" s="880"/>
      <c r="G449" s="880"/>
      <c r="H449" s="231"/>
      <c r="I449" s="232"/>
      <c r="J449" s="232"/>
      <c r="K449" s="232"/>
      <c r="L449" s="233"/>
      <c r="M449" s="232"/>
      <c r="N449" s="233"/>
      <c r="O449" s="232"/>
      <c r="P449" s="245">
        <v>405589.74</v>
      </c>
      <c r="GO449" s="212"/>
      <c r="GQ449" s="223"/>
      <c r="GR449" s="223"/>
      <c r="GS449" s="223"/>
      <c r="GT449" s="223"/>
      <c r="GU449" s="223"/>
      <c r="GV449" s="223"/>
      <c r="GW449" s="173" t="s">
        <v>371</v>
      </c>
      <c r="GX449" s="223"/>
      <c r="GZ449" s="257"/>
      <c r="HB449" s="257"/>
    </row>
    <row r="450" spans="1:210" s="171" customFormat="1" ht="15" x14ac:dyDescent="0.25">
      <c r="A450" s="229"/>
      <c r="B450" s="230" t="s">
        <v>388</v>
      </c>
      <c r="C450" s="880" t="s">
        <v>389</v>
      </c>
      <c r="D450" s="880"/>
      <c r="E450" s="880"/>
      <c r="F450" s="880"/>
      <c r="G450" s="880"/>
      <c r="H450" s="231" t="s">
        <v>374</v>
      </c>
      <c r="I450" s="235">
        <v>93</v>
      </c>
      <c r="J450" s="232"/>
      <c r="K450" s="235">
        <v>93</v>
      </c>
      <c r="L450" s="233"/>
      <c r="M450" s="232"/>
      <c r="N450" s="233"/>
      <c r="O450" s="232"/>
      <c r="P450" s="245">
        <v>377198.46</v>
      </c>
      <c r="GO450" s="212"/>
      <c r="GQ450" s="223"/>
      <c r="GR450" s="223"/>
      <c r="GS450" s="223"/>
      <c r="GT450" s="223"/>
      <c r="GU450" s="223"/>
      <c r="GV450" s="223"/>
      <c r="GW450" s="173" t="s">
        <v>389</v>
      </c>
      <c r="GX450" s="223"/>
      <c r="GZ450" s="257"/>
      <c r="HB450" s="257"/>
    </row>
    <row r="451" spans="1:210" s="171" customFormat="1" ht="15" x14ac:dyDescent="0.25">
      <c r="A451" s="229"/>
      <c r="B451" s="230" t="s">
        <v>390</v>
      </c>
      <c r="C451" s="880" t="s">
        <v>391</v>
      </c>
      <c r="D451" s="880"/>
      <c r="E451" s="880"/>
      <c r="F451" s="880"/>
      <c r="G451" s="880"/>
      <c r="H451" s="231" t="s">
        <v>374</v>
      </c>
      <c r="I451" s="235">
        <v>62</v>
      </c>
      <c r="J451" s="232"/>
      <c r="K451" s="235">
        <v>62</v>
      </c>
      <c r="L451" s="233"/>
      <c r="M451" s="232"/>
      <c r="N451" s="233"/>
      <c r="O451" s="232"/>
      <c r="P451" s="245">
        <v>251465.64</v>
      </c>
      <c r="GO451" s="212"/>
      <c r="GQ451" s="223"/>
      <c r="GR451" s="223"/>
      <c r="GS451" s="223"/>
      <c r="GT451" s="223"/>
      <c r="GU451" s="223"/>
      <c r="GV451" s="223"/>
      <c r="GW451" s="173" t="s">
        <v>391</v>
      </c>
      <c r="GX451" s="223"/>
      <c r="GZ451" s="257"/>
      <c r="HB451" s="257"/>
    </row>
    <row r="452" spans="1:210" s="171" customFormat="1" ht="15" x14ac:dyDescent="0.25">
      <c r="A452" s="236"/>
      <c r="B452" s="237"/>
      <c r="C452" s="874" t="s">
        <v>377</v>
      </c>
      <c r="D452" s="874"/>
      <c r="E452" s="874"/>
      <c r="F452" s="874"/>
      <c r="G452" s="874"/>
      <c r="H452" s="216"/>
      <c r="I452" s="217"/>
      <c r="J452" s="217"/>
      <c r="K452" s="217"/>
      <c r="L452" s="220"/>
      <c r="M452" s="217"/>
      <c r="N452" s="226">
        <v>23178.47</v>
      </c>
      <c r="O452" s="217"/>
      <c r="P452" s="227">
        <v>1214041.72</v>
      </c>
      <c r="GO452" s="212"/>
      <c r="GQ452" s="223"/>
      <c r="GR452" s="223"/>
      <c r="GS452" s="223"/>
      <c r="GT452" s="223"/>
      <c r="GU452" s="223"/>
      <c r="GV452" s="223"/>
      <c r="GW452" s="173"/>
      <c r="GX452" s="223" t="s">
        <v>377</v>
      </c>
      <c r="GZ452" s="257"/>
      <c r="HB452" s="257"/>
    </row>
    <row r="453" spans="1:210" s="171" customFormat="1" ht="56.25" x14ac:dyDescent="0.25">
      <c r="A453" s="214" t="s">
        <v>497</v>
      </c>
      <c r="B453" s="215" t="s">
        <v>392</v>
      </c>
      <c r="C453" s="873" t="s">
        <v>393</v>
      </c>
      <c r="D453" s="873"/>
      <c r="E453" s="873"/>
      <c r="F453" s="873"/>
      <c r="G453" s="873"/>
      <c r="H453" s="216" t="s">
        <v>380</v>
      </c>
      <c r="I453" s="217">
        <v>52.378</v>
      </c>
      <c r="J453" s="218">
        <v>1</v>
      </c>
      <c r="K453" s="241">
        <v>52.378</v>
      </c>
      <c r="L453" s="220"/>
      <c r="M453" s="217"/>
      <c r="N453" s="239">
        <v>272.58999999999997</v>
      </c>
      <c r="O453" s="217"/>
      <c r="P453" s="227">
        <v>14277.72</v>
      </c>
      <c r="GO453" s="212"/>
      <c r="GQ453" s="223" t="s">
        <v>393</v>
      </c>
      <c r="GR453" s="223" t="s">
        <v>4</v>
      </c>
      <c r="GS453" s="223" t="s">
        <v>4</v>
      </c>
      <c r="GT453" s="223" t="s">
        <v>4</v>
      </c>
      <c r="GU453" s="223" t="s">
        <v>4</v>
      </c>
      <c r="GV453" s="223"/>
      <c r="GW453" s="173"/>
      <c r="GX453" s="223"/>
      <c r="GZ453" s="257"/>
      <c r="HB453" s="257"/>
    </row>
    <row r="454" spans="1:210" s="171" customFormat="1" ht="15" x14ac:dyDescent="0.25">
      <c r="A454" s="236"/>
      <c r="B454" s="237"/>
      <c r="C454" s="874" t="s">
        <v>377</v>
      </c>
      <c r="D454" s="874"/>
      <c r="E454" s="874"/>
      <c r="F454" s="874"/>
      <c r="G454" s="874"/>
      <c r="H454" s="216"/>
      <c r="I454" s="217"/>
      <c r="J454" s="217"/>
      <c r="K454" s="217"/>
      <c r="L454" s="220"/>
      <c r="M454" s="217"/>
      <c r="N454" s="220"/>
      <c r="O454" s="217"/>
      <c r="P454" s="227">
        <v>14277.72</v>
      </c>
      <c r="GO454" s="212"/>
      <c r="GQ454" s="223"/>
      <c r="GR454" s="223"/>
      <c r="GS454" s="223"/>
      <c r="GT454" s="223"/>
      <c r="GU454" s="223"/>
      <c r="GV454" s="223"/>
      <c r="GW454" s="173"/>
      <c r="GX454" s="223" t="s">
        <v>377</v>
      </c>
      <c r="GZ454" s="257"/>
      <c r="HB454" s="257"/>
    </row>
    <row r="455" spans="1:210" s="171" customFormat="1" ht="15" x14ac:dyDescent="0.25">
      <c r="A455" s="875" t="s">
        <v>394</v>
      </c>
      <c r="B455" s="876"/>
      <c r="C455" s="876"/>
      <c r="D455" s="876"/>
      <c r="E455" s="876"/>
      <c r="F455" s="876"/>
      <c r="G455" s="876"/>
      <c r="H455" s="876"/>
      <c r="I455" s="876"/>
      <c r="J455" s="876"/>
      <c r="K455" s="876"/>
      <c r="L455" s="876"/>
      <c r="M455" s="876"/>
      <c r="N455" s="876"/>
      <c r="O455" s="876"/>
      <c r="P455" s="877"/>
      <c r="GO455" s="212"/>
      <c r="GP455" s="213" t="s">
        <v>394</v>
      </c>
      <c r="GQ455" s="223"/>
      <c r="GR455" s="223"/>
      <c r="GS455" s="223"/>
      <c r="GT455" s="223"/>
      <c r="GU455" s="223"/>
      <c r="GV455" s="223"/>
      <c r="GW455" s="173"/>
      <c r="GX455" s="223"/>
      <c r="GZ455" s="257"/>
      <c r="HB455" s="257"/>
    </row>
    <row r="456" spans="1:210" s="171" customFormat="1" ht="67.5" x14ac:dyDescent="0.25">
      <c r="A456" s="214" t="s">
        <v>498</v>
      </c>
      <c r="B456" s="215" t="s">
        <v>395</v>
      </c>
      <c r="C456" s="873" t="s">
        <v>396</v>
      </c>
      <c r="D456" s="873"/>
      <c r="E456" s="873"/>
      <c r="F456" s="873"/>
      <c r="G456" s="873"/>
      <c r="H456" s="216" t="s">
        <v>380</v>
      </c>
      <c r="I456" s="217">
        <v>52.378</v>
      </c>
      <c r="J456" s="218">
        <v>1</v>
      </c>
      <c r="K456" s="241">
        <v>52.378</v>
      </c>
      <c r="L456" s="220"/>
      <c r="M456" s="217"/>
      <c r="N456" s="239">
        <v>717.57</v>
      </c>
      <c r="O456" s="217"/>
      <c r="P456" s="227">
        <v>37584.879999999997</v>
      </c>
      <c r="GO456" s="212"/>
      <c r="GQ456" s="223" t="s">
        <v>396</v>
      </c>
      <c r="GR456" s="223" t="s">
        <v>4</v>
      </c>
      <c r="GS456" s="223" t="s">
        <v>4</v>
      </c>
      <c r="GT456" s="223" t="s">
        <v>4</v>
      </c>
      <c r="GU456" s="223" t="s">
        <v>4</v>
      </c>
      <c r="GV456" s="223"/>
      <c r="GW456" s="173"/>
      <c r="GX456" s="223"/>
      <c r="GZ456" s="257"/>
      <c r="HB456" s="257"/>
    </row>
    <row r="457" spans="1:210" s="171" customFormat="1" ht="15" x14ac:dyDescent="0.25">
      <c r="A457" s="236"/>
      <c r="B457" s="237"/>
      <c r="C457" s="874" t="s">
        <v>377</v>
      </c>
      <c r="D457" s="874"/>
      <c r="E457" s="874"/>
      <c r="F457" s="874"/>
      <c r="G457" s="874"/>
      <c r="H457" s="216"/>
      <c r="I457" s="217"/>
      <c r="J457" s="217"/>
      <c r="K457" s="217"/>
      <c r="L457" s="220"/>
      <c r="M457" s="217"/>
      <c r="N457" s="220"/>
      <c r="O457" s="217"/>
      <c r="P457" s="227">
        <v>37584.879999999997</v>
      </c>
      <c r="GO457" s="212"/>
      <c r="GQ457" s="223"/>
      <c r="GR457" s="223"/>
      <c r="GS457" s="223"/>
      <c r="GT457" s="223"/>
      <c r="GU457" s="223"/>
      <c r="GV457" s="223"/>
      <c r="GW457" s="173"/>
      <c r="GX457" s="223" t="s">
        <v>377</v>
      </c>
      <c r="GZ457" s="257"/>
      <c r="HB457" s="257"/>
    </row>
    <row r="458" spans="1:210" s="171" customFormat="1" ht="56.25" x14ac:dyDescent="0.25">
      <c r="A458" s="214" t="s">
        <v>499</v>
      </c>
      <c r="B458" s="215" t="s">
        <v>397</v>
      </c>
      <c r="C458" s="873" t="s">
        <v>398</v>
      </c>
      <c r="D458" s="873"/>
      <c r="E458" s="873"/>
      <c r="F458" s="873"/>
      <c r="G458" s="873"/>
      <c r="H458" s="216" t="s">
        <v>380</v>
      </c>
      <c r="I458" s="217">
        <v>52.378</v>
      </c>
      <c r="J458" s="218">
        <v>1</v>
      </c>
      <c r="K458" s="241">
        <v>52.378</v>
      </c>
      <c r="L458" s="220"/>
      <c r="M458" s="217"/>
      <c r="N458" s="239">
        <v>272.58999999999997</v>
      </c>
      <c r="O458" s="217"/>
      <c r="P458" s="227">
        <v>14277.72</v>
      </c>
      <c r="GO458" s="212"/>
      <c r="GQ458" s="223" t="s">
        <v>398</v>
      </c>
      <c r="GR458" s="223" t="s">
        <v>4</v>
      </c>
      <c r="GS458" s="223" t="s">
        <v>4</v>
      </c>
      <c r="GT458" s="223" t="s">
        <v>4</v>
      </c>
      <c r="GU458" s="223" t="s">
        <v>4</v>
      </c>
      <c r="GV458" s="223"/>
      <c r="GW458" s="173"/>
      <c r="GX458" s="223"/>
      <c r="GZ458" s="257"/>
      <c r="HB458" s="257"/>
    </row>
    <row r="459" spans="1:210" s="171" customFormat="1" ht="15" x14ac:dyDescent="0.25">
      <c r="A459" s="236"/>
      <c r="B459" s="237"/>
      <c r="C459" s="874" t="s">
        <v>377</v>
      </c>
      <c r="D459" s="874"/>
      <c r="E459" s="874"/>
      <c r="F459" s="874"/>
      <c r="G459" s="874"/>
      <c r="H459" s="216"/>
      <c r="I459" s="217"/>
      <c r="J459" s="217"/>
      <c r="K459" s="217"/>
      <c r="L459" s="220"/>
      <c r="M459" s="217"/>
      <c r="N459" s="220"/>
      <c r="O459" s="217"/>
      <c r="P459" s="227">
        <v>14277.72</v>
      </c>
      <c r="GO459" s="212"/>
      <c r="GQ459" s="223"/>
      <c r="GR459" s="223"/>
      <c r="GS459" s="223"/>
      <c r="GT459" s="223"/>
      <c r="GU459" s="223"/>
      <c r="GV459" s="223"/>
      <c r="GW459" s="173"/>
      <c r="GX459" s="223" t="s">
        <v>377</v>
      </c>
      <c r="GZ459" s="257"/>
      <c r="HB459" s="257"/>
    </row>
    <row r="460" spans="1:210" s="171" customFormat="1" ht="1.5" customHeight="1" x14ac:dyDescent="0.25">
      <c r="A460" s="246"/>
      <c r="B460" s="247"/>
      <c r="C460" s="247"/>
      <c r="D460" s="247"/>
      <c r="E460" s="247"/>
      <c r="F460" s="248"/>
      <c r="G460" s="248"/>
      <c r="H460" s="248"/>
      <c r="I460" s="248"/>
      <c r="J460" s="249"/>
      <c r="K460" s="248"/>
      <c r="L460" s="249"/>
      <c r="M460" s="250"/>
      <c r="N460" s="249"/>
      <c r="O460" s="251"/>
      <c r="P460" s="252"/>
      <c r="Q460" s="253"/>
      <c r="R460" s="254"/>
      <c r="GO460" s="212"/>
      <c r="GQ460" s="223"/>
      <c r="GR460" s="223"/>
      <c r="GS460" s="223"/>
      <c r="GT460" s="223"/>
      <c r="GU460" s="223"/>
      <c r="GV460" s="223"/>
      <c r="GW460" s="173"/>
      <c r="GX460" s="223"/>
      <c r="GZ460" s="257"/>
      <c r="HB460" s="257"/>
    </row>
    <row r="461" spans="1:210" s="171" customFormat="1" ht="15" x14ac:dyDescent="0.25">
      <c r="A461" s="224"/>
      <c r="B461" s="255"/>
      <c r="C461" s="872" t="s">
        <v>500</v>
      </c>
      <c r="D461" s="872"/>
      <c r="E461" s="872"/>
      <c r="F461" s="872"/>
      <c r="G461" s="872"/>
      <c r="H461" s="872"/>
      <c r="I461" s="872"/>
      <c r="J461" s="872"/>
      <c r="K461" s="872"/>
      <c r="L461" s="872"/>
      <c r="M461" s="872"/>
      <c r="N461" s="872"/>
      <c r="O461" s="872"/>
      <c r="P461" s="256"/>
      <c r="Q461" s="253"/>
      <c r="R461" s="254"/>
      <c r="GO461" s="212"/>
      <c r="GQ461" s="223"/>
      <c r="GR461" s="223"/>
      <c r="GS461" s="223"/>
      <c r="GT461" s="223"/>
      <c r="GU461" s="223"/>
      <c r="GV461" s="223"/>
      <c r="GW461" s="173"/>
      <c r="GX461" s="223"/>
      <c r="GZ461" s="257" t="s">
        <v>500</v>
      </c>
      <c r="HB461" s="257"/>
    </row>
    <row r="462" spans="1:210" s="171" customFormat="1" ht="15" x14ac:dyDescent="0.25">
      <c r="A462" s="224"/>
      <c r="B462" s="225"/>
      <c r="C462" s="871" t="s">
        <v>400</v>
      </c>
      <c r="D462" s="871"/>
      <c r="E462" s="871"/>
      <c r="F462" s="871"/>
      <c r="G462" s="871"/>
      <c r="H462" s="871"/>
      <c r="I462" s="871"/>
      <c r="J462" s="871"/>
      <c r="K462" s="871"/>
      <c r="L462" s="871"/>
      <c r="M462" s="871"/>
      <c r="N462" s="871"/>
      <c r="O462" s="871"/>
      <c r="P462" s="258">
        <v>657267.99</v>
      </c>
      <c r="Q462" s="253"/>
      <c r="R462" s="254"/>
      <c r="GO462" s="212"/>
      <c r="GQ462" s="223"/>
      <c r="GR462" s="223"/>
      <c r="GS462" s="223"/>
      <c r="GT462" s="223"/>
      <c r="GU462" s="223"/>
      <c r="GV462" s="223"/>
      <c r="GW462" s="173"/>
      <c r="GX462" s="223"/>
      <c r="GZ462" s="257"/>
      <c r="HA462" s="259" t="s">
        <v>400</v>
      </c>
      <c r="HB462" s="257"/>
    </row>
    <row r="463" spans="1:210" s="171" customFormat="1" ht="15" x14ac:dyDescent="0.25">
      <c r="A463" s="224"/>
      <c r="B463" s="225"/>
      <c r="C463" s="871" t="s">
        <v>401</v>
      </c>
      <c r="D463" s="871"/>
      <c r="E463" s="871"/>
      <c r="F463" s="871"/>
      <c r="G463" s="871"/>
      <c r="H463" s="871"/>
      <c r="I463" s="871"/>
      <c r="J463" s="871"/>
      <c r="K463" s="871"/>
      <c r="L463" s="871"/>
      <c r="M463" s="871"/>
      <c r="N463" s="871"/>
      <c r="O463" s="871"/>
      <c r="P463" s="260"/>
      <c r="Q463" s="253"/>
      <c r="R463" s="254"/>
      <c r="GO463" s="212"/>
      <c r="GQ463" s="223"/>
      <c r="GR463" s="223"/>
      <c r="GS463" s="223"/>
      <c r="GT463" s="223"/>
      <c r="GU463" s="223"/>
      <c r="GV463" s="223"/>
      <c r="GW463" s="173"/>
      <c r="GX463" s="223"/>
      <c r="GZ463" s="257"/>
      <c r="HA463" s="259" t="s">
        <v>401</v>
      </c>
      <c r="HB463" s="257"/>
    </row>
    <row r="464" spans="1:210" s="171" customFormat="1" ht="15" x14ac:dyDescent="0.25">
      <c r="A464" s="224"/>
      <c r="B464" s="225"/>
      <c r="C464" s="871" t="s">
        <v>402</v>
      </c>
      <c r="D464" s="871"/>
      <c r="E464" s="871"/>
      <c r="F464" s="871"/>
      <c r="G464" s="871"/>
      <c r="H464" s="871"/>
      <c r="I464" s="871"/>
      <c r="J464" s="871"/>
      <c r="K464" s="871"/>
      <c r="L464" s="871"/>
      <c r="M464" s="871"/>
      <c r="N464" s="871"/>
      <c r="O464" s="871"/>
      <c r="P464" s="258">
        <v>361258.95</v>
      </c>
      <c r="Q464" s="253"/>
      <c r="R464" s="254"/>
      <c r="GO464" s="212"/>
      <c r="GQ464" s="223"/>
      <c r="GR464" s="223"/>
      <c r="GS464" s="223"/>
      <c r="GT464" s="223"/>
      <c r="GU464" s="223"/>
      <c r="GV464" s="223"/>
      <c r="GW464" s="173"/>
      <c r="GX464" s="223"/>
      <c r="GZ464" s="257"/>
      <c r="HA464" s="259" t="s">
        <v>402</v>
      </c>
      <c r="HB464" s="257"/>
    </row>
    <row r="465" spans="1:210" s="171" customFormat="1" ht="15" x14ac:dyDescent="0.25">
      <c r="A465" s="224"/>
      <c r="B465" s="225"/>
      <c r="C465" s="871" t="s">
        <v>403</v>
      </c>
      <c r="D465" s="871"/>
      <c r="E465" s="871"/>
      <c r="F465" s="871"/>
      <c r="G465" s="871"/>
      <c r="H465" s="871"/>
      <c r="I465" s="871"/>
      <c r="J465" s="871"/>
      <c r="K465" s="871"/>
      <c r="L465" s="871"/>
      <c r="M465" s="871"/>
      <c r="N465" s="871"/>
      <c r="O465" s="871"/>
      <c r="P465" s="258">
        <v>180120.54</v>
      </c>
      <c r="Q465" s="253"/>
      <c r="R465" s="254"/>
      <c r="GO465" s="212"/>
      <c r="GQ465" s="223"/>
      <c r="GR465" s="223"/>
      <c r="GS465" s="223"/>
      <c r="GT465" s="223"/>
      <c r="GU465" s="223"/>
      <c r="GV465" s="223"/>
      <c r="GW465" s="173"/>
      <c r="GX465" s="223"/>
      <c r="GZ465" s="257"/>
      <c r="HA465" s="259" t="s">
        <v>403</v>
      </c>
      <c r="HB465" s="257"/>
    </row>
    <row r="466" spans="1:210" s="171" customFormat="1" ht="15" x14ac:dyDescent="0.25">
      <c r="A466" s="224"/>
      <c r="B466" s="225"/>
      <c r="C466" s="871" t="s">
        <v>404</v>
      </c>
      <c r="D466" s="871"/>
      <c r="E466" s="871"/>
      <c r="F466" s="871"/>
      <c r="G466" s="871"/>
      <c r="H466" s="871"/>
      <c r="I466" s="871"/>
      <c r="J466" s="871"/>
      <c r="K466" s="871"/>
      <c r="L466" s="871"/>
      <c r="M466" s="871"/>
      <c r="N466" s="871"/>
      <c r="O466" s="871"/>
      <c r="P466" s="258">
        <v>46677.75</v>
      </c>
      <c r="Q466" s="253"/>
      <c r="R466" s="254"/>
      <c r="GO466" s="212"/>
      <c r="GQ466" s="223"/>
      <c r="GR466" s="223"/>
      <c r="GS466" s="223"/>
      <c r="GT466" s="223"/>
      <c r="GU466" s="223"/>
      <c r="GV466" s="223"/>
      <c r="GW466" s="173"/>
      <c r="GX466" s="223"/>
      <c r="GZ466" s="257"/>
      <c r="HA466" s="259" t="s">
        <v>404</v>
      </c>
      <c r="HB466" s="257"/>
    </row>
    <row r="467" spans="1:210" s="171" customFormat="1" ht="15" x14ac:dyDescent="0.25">
      <c r="A467" s="224"/>
      <c r="B467" s="225"/>
      <c r="C467" s="871" t="s">
        <v>405</v>
      </c>
      <c r="D467" s="871"/>
      <c r="E467" s="871"/>
      <c r="F467" s="871"/>
      <c r="G467" s="871"/>
      <c r="H467" s="871"/>
      <c r="I467" s="871"/>
      <c r="J467" s="871"/>
      <c r="K467" s="871"/>
      <c r="L467" s="871"/>
      <c r="M467" s="871"/>
      <c r="N467" s="871"/>
      <c r="O467" s="871"/>
      <c r="P467" s="258">
        <v>69210.75</v>
      </c>
      <c r="Q467" s="253"/>
      <c r="R467" s="254"/>
      <c r="GO467" s="212"/>
      <c r="GQ467" s="223"/>
      <c r="GR467" s="223"/>
      <c r="GS467" s="223"/>
      <c r="GT467" s="223"/>
      <c r="GU467" s="223"/>
      <c r="GV467" s="223"/>
      <c r="GW467" s="173"/>
      <c r="GX467" s="223"/>
      <c r="GZ467" s="257"/>
      <c r="HA467" s="259" t="s">
        <v>405</v>
      </c>
      <c r="HB467" s="257"/>
    </row>
    <row r="468" spans="1:210" s="171" customFormat="1" ht="15" x14ac:dyDescent="0.25">
      <c r="A468" s="224"/>
      <c r="B468" s="225"/>
      <c r="C468" s="871" t="s">
        <v>406</v>
      </c>
      <c r="D468" s="871"/>
      <c r="E468" s="871"/>
      <c r="F468" s="871"/>
      <c r="G468" s="871"/>
      <c r="H468" s="871"/>
      <c r="I468" s="871"/>
      <c r="J468" s="871"/>
      <c r="K468" s="871"/>
      <c r="L468" s="871"/>
      <c r="M468" s="871"/>
      <c r="N468" s="871"/>
      <c r="O468" s="871"/>
      <c r="P468" s="258">
        <v>1289288.25</v>
      </c>
      <c r="Q468" s="253"/>
      <c r="R468" s="254"/>
      <c r="GO468" s="212"/>
      <c r="GQ468" s="223"/>
      <c r="GR468" s="223"/>
      <c r="GS468" s="223"/>
      <c r="GT468" s="223"/>
      <c r="GU468" s="223"/>
      <c r="GV468" s="223"/>
      <c r="GW468" s="173"/>
      <c r="GX468" s="223"/>
      <c r="GZ468" s="257"/>
      <c r="HA468" s="259" t="s">
        <v>406</v>
      </c>
      <c r="HB468" s="257"/>
    </row>
    <row r="469" spans="1:210" s="171" customFormat="1" ht="15" x14ac:dyDescent="0.25">
      <c r="A469" s="224"/>
      <c r="B469" s="225"/>
      <c r="C469" s="871" t="s">
        <v>407</v>
      </c>
      <c r="D469" s="871"/>
      <c r="E469" s="871"/>
      <c r="F469" s="871"/>
      <c r="G469" s="871"/>
      <c r="H469" s="871"/>
      <c r="I469" s="871"/>
      <c r="J469" s="871"/>
      <c r="K469" s="871"/>
      <c r="L469" s="871"/>
      <c r="M469" s="871"/>
      <c r="N469" s="871"/>
      <c r="O469" s="871"/>
      <c r="P469" s="258">
        <v>1220077.5</v>
      </c>
      <c r="Q469" s="253"/>
      <c r="R469" s="254"/>
      <c r="GO469" s="212"/>
      <c r="GQ469" s="223"/>
      <c r="GR469" s="223"/>
      <c r="GS469" s="223"/>
      <c r="GT469" s="223"/>
      <c r="GU469" s="223"/>
      <c r="GV469" s="223"/>
      <c r="GW469" s="173"/>
      <c r="GX469" s="223"/>
      <c r="GZ469" s="257"/>
      <c r="HA469" s="259" t="s">
        <v>407</v>
      </c>
      <c r="HB469" s="257"/>
    </row>
    <row r="470" spans="1:210" s="171" customFormat="1" ht="15" x14ac:dyDescent="0.25">
      <c r="A470" s="224"/>
      <c r="B470" s="225"/>
      <c r="C470" s="871" t="s">
        <v>408</v>
      </c>
      <c r="D470" s="871"/>
      <c r="E470" s="871"/>
      <c r="F470" s="871"/>
      <c r="G470" s="871"/>
      <c r="H470" s="871"/>
      <c r="I470" s="871"/>
      <c r="J470" s="871"/>
      <c r="K470" s="871"/>
      <c r="L470" s="871"/>
      <c r="M470" s="871"/>
      <c r="N470" s="871"/>
      <c r="O470" s="871"/>
      <c r="P470" s="260"/>
      <c r="Q470" s="253"/>
      <c r="R470" s="254"/>
      <c r="GO470" s="212"/>
      <c r="GQ470" s="223"/>
      <c r="GR470" s="223"/>
      <c r="GS470" s="223"/>
      <c r="GT470" s="223"/>
      <c r="GU470" s="223"/>
      <c r="GV470" s="223"/>
      <c r="GW470" s="173"/>
      <c r="GX470" s="223"/>
      <c r="GZ470" s="257"/>
      <c r="HA470" s="259" t="s">
        <v>408</v>
      </c>
      <c r="HB470" s="257"/>
    </row>
    <row r="471" spans="1:210" s="171" customFormat="1" ht="15" x14ac:dyDescent="0.25">
      <c r="A471" s="224"/>
      <c r="B471" s="225"/>
      <c r="C471" s="871" t="s">
        <v>409</v>
      </c>
      <c r="D471" s="871"/>
      <c r="E471" s="871"/>
      <c r="F471" s="871"/>
      <c r="G471" s="871"/>
      <c r="H471" s="871"/>
      <c r="I471" s="871"/>
      <c r="J471" s="871"/>
      <c r="K471" s="871"/>
      <c r="L471" s="871"/>
      <c r="M471" s="871"/>
      <c r="N471" s="871"/>
      <c r="O471" s="871"/>
      <c r="P471" s="258">
        <v>361258.95</v>
      </c>
      <c r="Q471" s="253"/>
      <c r="R471" s="254"/>
      <c r="GO471" s="212"/>
      <c r="GQ471" s="223"/>
      <c r="GR471" s="223"/>
      <c r="GS471" s="223"/>
      <c r="GT471" s="223"/>
      <c r="GU471" s="223"/>
      <c r="GV471" s="223"/>
      <c r="GW471" s="173"/>
      <c r="GX471" s="223"/>
      <c r="GZ471" s="257"/>
      <c r="HA471" s="259" t="s">
        <v>409</v>
      </c>
      <c r="HB471" s="257"/>
    </row>
    <row r="472" spans="1:210" s="171" customFormat="1" ht="15" x14ac:dyDescent="0.25">
      <c r="A472" s="224"/>
      <c r="B472" s="225"/>
      <c r="C472" s="871" t="s">
        <v>410</v>
      </c>
      <c r="D472" s="871"/>
      <c r="E472" s="871"/>
      <c r="F472" s="871"/>
      <c r="G472" s="871"/>
      <c r="H472" s="871"/>
      <c r="I472" s="871"/>
      <c r="J472" s="871"/>
      <c r="K472" s="871"/>
      <c r="L472" s="871"/>
      <c r="M472" s="871"/>
      <c r="N472" s="871"/>
      <c r="O472" s="871"/>
      <c r="P472" s="258">
        <v>180120.54</v>
      </c>
      <c r="Q472" s="253"/>
      <c r="R472" s="254"/>
      <c r="GO472" s="212"/>
      <c r="GQ472" s="223"/>
      <c r="GR472" s="223"/>
      <c r="GS472" s="223"/>
      <c r="GT472" s="223"/>
      <c r="GU472" s="223"/>
      <c r="GV472" s="223"/>
      <c r="GW472" s="173"/>
      <c r="GX472" s="223"/>
      <c r="GZ472" s="257"/>
      <c r="HA472" s="259" t="s">
        <v>410</v>
      </c>
      <c r="HB472" s="257"/>
    </row>
    <row r="473" spans="1:210" s="171" customFormat="1" ht="15" x14ac:dyDescent="0.25">
      <c r="A473" s="224"/>
      <c r="B473" s="225"/>
      <c r="C473" s="871" t="s">
        <v>411</v>
      </c>
      <c r="D473" s="871"/>
      <c r="E473" s="871"/>
      <c r="F473" s="871"/>
      <c r="G473" s="871"/>
      <c r="H473" s="871"/>
      <c r="I473" s="871"/>
      <c r="J473" s="871"/>
      <c r="K473" s="871"/>
      <c r="L473" s="871"/>
      <c r="M473" s="871"/>
      <c r="N473" s="871"/>
      <c r="O473" s="871"/>
      <c r="P473" s="258">
        <v>46677.75</v>
      </c>
      <c r="Q473" s="253"/>
      <c r="R473" s="254"/>
      <c r="GO473" s="212"/>
      <c r="GQ473" s="223"/>
      <c r="GR473" s="223"/>
      <c r="GS473" s="223"/>
      <c r="GT473" s="223"/>
      <c r="GU473" s="223"/>
      <c r="GV473" s="223"/>
      <c r="GW473" s="173"/>
      <c r="GX473" s="223"/>
      <c r="GZ473" s="257"/>
      <c r="HA473" s="259" t="s">
        <v>411</v>
      </c>
      <c r="HB473" s="257"/>
    </row>
    <row r="474" spans="1:210" s="171" customFormat="1" ht="15" x14ac:dyDescent="0.25">
      <c r="A474" s="224"/>
      <c r="B474" s="225"/>
      <c r="C474" s="871" t="s">
        <v>412</v>
      </c>
      <c r="D474" s="871"/>
      <c r="E474" s="871"/>
      <c r="F474" s="871"/>
      <c r="G474" s="871"/>
      <c r="H474" s="871"/>
      <c r="I474" s="871"/>
      <c r="J474" s="871"/>
      <c r="K474" s="871"/>
      <c r="L474" s="871"/>
      <c r="M474" s="871"/>
      <c r="N474" s="871"/>
      <c r="O474" s="871"/>
      <c r="P474" s="258">
        <v>379334.2</v>
      </c>
      <c r="Q474" s="253"/>
      <c r="R474" s="254"/>
      <c r="GO474" s="212"/>
      <c r="GQ474" s="223"/>
      <c r="GR474" s="223"/>
      <c r="GS474" s="223"/>
      <c r="GT474" s="223"/>
      <c r="GU474" s="223"/>
      <c r="GV474" s="223"/>
      <c r="GW474" s="173"/>
      <c r="GX474" s="223"/>
      <c r="GZ474" s="257"/>
      <c r="HA474" s="259" t="s">
        <v>412</v>
      </c>
      <c r="HB474" s="257"/>
    </row>
    <row r="475" spans="1:210" s="171" customFormat="1" ht="15" x14ac:dyDescent="0.25">
      <c r="A475" s="224"/>
      <c r="B475" s="225"/>
      <c r="C475" s="871" t="s">
        <v>413</v>
      </c>
      <c r="D475" s="871"/>
      <c r="E475" s="871"/>
      <c r="F475" s="871"/>
      <c r="G475" s="871"/>
      <c r="H475" s="871"/>
      <c r="I475" s="871"/>
      <c r="J475" s="871"/>
      <c r="K475" s="871"/>
      <c r="L475" s="871"/>
      <c r="M475" s="871"/>
      <c r="N475" s="871"/>
      <c r="O475" s="871"/>
      <c r="P475" s="258">
        <v>252686.06</v>
      </c>
      <c r="Q475" s="253"/>
      <c r="R475" s="254"/>
      <c r="GO475" s="212"/>
      <c r="GQ475" s="223"/>
      <c r="GR475" s="223"/>
      <c r="GS475" s="223"/>
      <c r="GT475" s="223"/>
      <c r="GU475" s="223"/>
      <c r="GV475" s="223"/>
      <c r="GW475" s="173"/>
      <c r="GX475" s="223"/>
      <c r="GZ475" s="257"/>
      <c r="HA475" s="259" t="s">
        <v>413</v>
      </c>
      <c r="HB475" s="257"/>
    </row>
    <row r="476" spans="1:210" s="171" customFormat="1" ht="15" x14ac:dyDescent="0.25">
      <c r="A476" s="224"/>
      <c r="B476" s="225"/>
      <c r="C476" s="871" t="s">
        <v>414</v>
      </c>
      <c r="D476" s="871"/>
      <c r="E476" s="871"/>
      <c r="F476" s="871"/>
      <c r="G476" s="871"/>
      <c r="H476" s="871"/>
      <c r="I476" s="871"/>
      <c r="J476" s="871"/>
      <c r="K476" s="871"/>
      <c r="L476" s="871"/>
      <c r="M476" s="871"/>
      <c r="N476" s="871"/>
      <c r="O476" s="871"/>
      <c r="P476" s="258">
        <v>69210.75</v>
      </c>
      <c r="Q476" s="253"/>
      <c r="R476" s="254"/>
      <c r="GO476" s="212"/>
      <c r="GQ476" s="223"/>
      <c r="GR476" s="223"/>
      <c r="GS476" s="223"/>
      <c r="GT476" s="223"/>
      <c r="GU476" s="223"/>
      <c r="GV476" s="223"/>
      <c r="GW476" s="173"/>
      <c r="GX476" s="223"/>
      <c r="GZ476" s="257"/>
      <c r="HA476" s="259" t="s">
        <v>414</v>
      </c>
      <c r="HB476" s="257"/>
    </row>
    <row r="477" spans="1:210" s="171" customFormat="1" ht="15" x14ac:dyDescent="0.25">
      <c r="A477" s="224"/>
      <c r="B477" s="225"/>
      <c r="C477" s="871" t="s">
        <v>415</v>
      </c>
      <c r="D477" s="871"/>
      <c r="E477" s="871"/>
      <c r="F477" s="871"/>
      <c r="G477" s="871"/>
      <c r="H477" s="871"/>
      <c r="I477" s="871"/>
      <c r="J477" s="871"/>
      <c r="K477" s="871"/>
      <c r="L477" s="871"/>
      <c r="M477" s="871"/>
      <c r="N477" s="871"/>
      <c r="O477" s="871"/>
      <c r="P477" s="258">
        <v>407936.7</v>
      </c>
      <c r="Q477" s="253"/>
      <c r="R477" s="254"/>
      <c r="GO477" s="212"/>
      <c r="GQ477" s="223"/>
      <c r="GR477" s="223"/>
      <c r="GS477" s="223"/>
      <c r="GT477" s="223"/>
      <c r="GU477" s="223"/>
      <c r="GV477" s="223"/>
      <c r="GW477" s="173"/>
      <c r="GX477" s="223"/>
      <c r="GZ477" s="257"/>
      <c r="HA477" s="259" t="s">
        <v>415</v>
      </c>
      <c r="HB477" s="257"/>
    </row>
    <row r="478" spans="1:210" s="171" customFormat="1" ht="15" x14ac:dyDescent="0.25">
      <c r="A478" s="224"/>
      <c r="B478" s="225"/>
      <c r="C478" s="871" t="s">
        <v>416</v>
      </c>
      <c r="D478" s="871"/>
      <c r="E478" s="871"/>
      <c r="F478" s="871"/>
      <c r="G478" s="871"/>
      <c r="H478" s="871"/>
      <c r="I478" s="871"/>
      <c r="J478" s="871"/>
      <c r="K478" s="871"/>
      <c r="L478" s="871"/>
      <c r="M478" s="871"/>
      <c r="N478" s="871"/>
      <c r="O478" s="871"/>
      <c r="P478" s="258">
        <v>379334.2</v>
      </c>
      <c r="Q478" s="253"/>
      <c r="R478" s="254"/>
      <c r="GO478" s="212"/>
      <c r="GQ478" s="223"/>
      <c r="GR478" s="223"/>
      <c r="GS478" s="223"/>
      <c r="GT478" s="223"/>
      <c r="GU478" s="223"/>
      <c r="GV478" s="223"/>
      <c r="GW478" s="173"/>
      <c r="GX478" s="223"/>
      <c r="GZ478" s="257"/>
      <c r="HA478" s="259" t="s">
        <v>416</v>
      </c>
      <c r="HB478" s="257"/>
    </row>
    <row r="479" spans="1:210" s="171" customFormat="1" ht="15" x14ac:dyDescent="0.25">
      <c r="A479" s="224"/>
      <c r="B479" s="225"/>
      <c r="C479" s="871" t="s">
        <v>417</v>
      </c>
      <c r="D479" s="871"/>
      <c r="E479" s="871"/>
      <c r="F479" s="871"/>
      <c r="G479" s="871"/>
      <c r="H479" s="871"/>
      <c r="I479" s="871"/>
      <c r="J479" s="871"/>
      <c r="K479" s="871"/>
      <c r="L479" s="871"/>
      <c r="M479" s="871"/>
      <c r="N479" s="871"/>
      <c r="O479" s="871"/>
      <c r="P479" s="258">
        <v>252686.06</v>
      </c>
      <c r="Q479" s="253"/>
      <c r="R479" s="254"/>
      <c r="GO479" s="212"/>
      <c r="GQ479" s="223"/>
      <c r="GR479" s="223"/>
      <c r="GS479" s="223"/>
      <c r="GT479" s="223"/>
      <c r="GU479" s="223"/>
      <c r="GV479" s="223"/>
      <c r="GW479" s="173"/>
      <c r="GX479" s="223"/>
      <c r="GZ479" s="257"/>
      <c r="HA479" s="259" t="s">
        <v>417</v>
      </c>
      <c r="HB479" s="257"/>
    </row>
    <row r="480" spans="1:210" s="171" customFormat="1" ht="15" x14ac:dyDescent="0.25">
      <c r="A480" s="224"/>
      <c r="B480" s="255"/>
      <c r="C480" s="872" t="s">
        <v>501</v>
      </c>
      <c r="D480" s="872"/>
      <c r="E480" s="872"/>
      <c r="F480" s="872"/>
      <c r="G480" s="872"/>
      <c r="H480" s="872"/>
      <c r="I480" s="872"/>
      <c r="J480" s="872"/>
      <c r="K480" s="872"/>
      <c r="L480" s="872"/>
      <c r="M480" s="872"/>
      <c r="N480" s="872"/>
      <c r="O480" s="872"/>
      <c r="P480" s="261">
        <v>1289288.25</v>
      </c>
      <c r="Q480" s="253"/>
      <c r="R480" s="254"/>
      <c r="GO480" s="212"/>
      <c r="GQ480" s="223"/>
      <c r="GR480" s="223"/>
      <c r="GS480" s="223"/>
      <c r="GT480" s="223"/>
      <c r="GU480" s="223"/>
      <c r="GV480" s="223"/>
      <c r="GW480" s="173"/>
      <c r="GX480" s="223"/>
      <c r="GZ480" s="257"/>
      <c r="HB480" s="257" t="s">
        <v>501</v>
      </c>
    </row>
    <row r="481" spans="1:212" s="171" customFormat="1" ht="15" x14ac:dyDescent="0.25">
      <c r="A481" s="224"/>
      <c r="B481" s="225"/>
      <c r="C481" s="871" t="s">
        <v>419</v>
      </c>
      <c r="D481" s="871"/>
      <c r="E481" s="871"/>
      <c r="F481" s="871"/>
      <c r="G481" s="871"/>
      <c r="H481" s="871"/>
      <c r="I481" s="871"/>
      <c r="J481" s="871"/>
      <c r="K481" s="871"/>
      <c r="L481" s="871"/>
      <c r="M481" s="871"/>
      <c r="N481" s="871"/>
      <c r="O481" s="871"/>
      <c r="P481" s="260"/>
      <c r="Q481" s="253"/>
      <c r="R481" s="254"/>
      <c r="GO481" s="212"/>
      <c r="GQ481" s="223"/>
      <c r="GR481" s="223"/>
      <c r="GS481" s="223"/>
      <c r="GT481" s="223"/>
      <c r="GU481" s="223"/>
      <c r="GV481" s="223"/>
      <c r="GW481" s="173"/>
      <c r="GX481" s="223"/>
      <c r="GZ481" s="257"/>
      <c r="HA481" s="259" t="s">
        <v>419</v>
      </c>
      <c r="HB481" s="257"/>
    </row>
    <row r="482" spans="1:212" s="171" customFormat="1" ht="15" x14ac:dyDescent="0.25">
      <c r="A482" s="224"/>
      <c r="B482" s="225"/>
      <c r="C482" s="871" t="s">
        <v>420</v>
      </c>
      <c r="D482" s="871"/>
      <c r="E482" s="871"/>
      <c r="F482" s="871"/>
      <c r="G482" s="871"/>
      <c r="H482" s="871"/>
      <c r="I482" s="871"/>
      <c r="J482" s="871"/>
      <c r="K482" s="262" t="s">
        <v>502</v>
      </c>
      <c r="L482" s="263"/>
      <c r="M482" s="263"/>
      <c r="O482" s="264"/>
      <c r="P482" s="260"/>
      <c r="Q482" s="253"/>
      <c r="R482" s="254"/>
      <c r="GO482" s="212"/>
      <c r="GQ482" s="223"/>
      <c r="GR482" s="223"/>
      <c r="GS482" s="223"/>
      <c r="GT482" s="223"/>
      <c r="GU482" s="223"/>
      <c r="GV482" s="223"/>
      <c r="GW482" s="173"/>
      <c r="GX482" s="223"/>
      <c r="GZ482" s="257"/>
      <c r="HB482" s="257"/>
      <c r="HC482" s="259" t="s">
        <v>420</v>
      </c>
    </row>
    <row r="483" spans="1:212" s="171" customFormat="1" ht="15" x14ac:dyDescent="0.25">
      <c r="A483" s="224"/>
      <c r="B483" s="225"/>
      <c r="C483" s="871" t="s">
        <v>422</v>
      </c>
      <c r="D483" s="871"/>
      <c r="E483" s="871"/>
      <c r="F483" s="871"/>
      <c r="G483" s="871"/>
      <c r="H483" s="871"/>
      <c r="I483" s="871"/>
      <c r="J483" s="871"/>
      <c r="K483" s="262" t="s">
        <v>503</v>
      </c>
      <c r="L483" s="263"/>
      <c r="M483" s="263"/>
      <c r="O483" s="264"/>
      <c r="P483" s="260"/>
      <c r="Q483" s="253"/>
      <c r="R483" s="254"/>
      <c r="GO483" s="212"/>
      <c r="GQ483" s="223"/>
      <c r="GR483" s="223"/>
      <c r="GS483" s="223"/>
      <c r="GT483" s="223"/>
      <c r="GU483" s="223"/>
      <c r="GV483" s="223"/>
      <c r="GW483" s="173"/>
      <c r="GX483" s="223"/>
      <c r="GZ483" s="257"/>
      <c r="HB483" s="257"/>
      <c r="HC483" s="259" t="s">
        <v>422</v>
      </c>
    </row>
    <row r="484" spans="1:212" s="171" customFormat="1" ht="15" x14ac:dyDescent="0.25">
      <c r="A484" s="881" t="s">
        <v>504</v>
      </c>
      <c r="B484" s="882"/>
      <c r="C484" s="882"/>
      <c r="D484" s="882"/>
      <c r="E484" s="882"/>
      <c r="F484" s="882"/>
      <c r="G484" s="882"/>
      <c r="H484" s="882"/>
      <c r="I484" s="882"/>
      <c r="J484" s="882"/>
      <c r="K484" s="882"/>
      <c r="L484" s="882"/>
      <c r="M484" s="882"/>
      <c r="N484" s="882"/>
      <c r="O484" s="882"/>
      <c r="P484" s="883"/>
      <c r="GO484" s="212" t="s">
        <v>504</v>
      </c>
      <c r="GQ484" s="223"/>
      <c r="GR484" s="223"/>
      <c r="GS484" s="223"/>
      <c r="GT484" s="223"/>
      <c r="GU484" s="223"/>
      <c r="GV484" s="223"/>
      <c r="GW484" s="173"/>
      <c r="GX484" s="223"/>
      <c r="GZ484" s="257"/>
      <c r="HB484" s="257"/>
    </row>
    <row r="485" spans="1:212" s="171" customFormat="1" ht="15" x14ac:dyDescent="0.25">
      <c r="A485" s="881" t="s">
        <v>505</v>
      </c>
      <c r="B485" s="882"/>
      <c r="C485" s="882"/>
      <c r="D485" s="882"/>
      <c r="E485" s="882"/>
      <c r="F485" s="882"/>
      <c r="G485" s="882"/>
      <c r="H485" s="882"/>
      <c r="I485" s="882"/>
      <c r="J485" s="882"/>
      <c r="K485" s="882"/>
      <c r="L485" s="882"/>
      <c r="M485" s="882"/>
      <c r="N485" s="882"/>
      <c r="O485" s="882"/>
      <c r="P485" s="883"/>
      <c r="GO485" s="212"/>
      <c r="GQ485" s="223"/>
      <c r="GR485" s="223"/>
      <c r="GS485" s="223"/>
      <c r="GT485" s="223"/>
      <c r="GU485" s="223"/>
      <c r="GV485" s="223"/>
      <c r="GW485" s="173"/>
      <c r="GX485" s="223"/>
      <c r="GZ485" s="257"/>
      <c r="HB485" s="257"/>
      <c r="HD485" s="212" t="s">
        <v>505</v>
      </c>
    </row>
    <row r="486" spans="1:212" s="171" customFormat="1" ht="22.5" x14ac:dyDescent="0.25">
      <c r="A486" s="214" t="s">
        <v>506</v>
      </c>
      <c r="B486" s="215" t="s">
        <v>384</v>
      </c>
      <c r="C486" s="873" t="s">
        <v>385</v>
      </c>
      <c r="D486" s="873"/>
      <c r="E486" s="873"/>
      <c r="F486" s="873"/>
      <c r="G486" s="873"/>
      <c r="H486" s="216" t="s">
        <v>386</v>
      </c>
      <c r="I486" s="217">
        <v>17.36</v>
      </c>
      <c r="J486" s="218">
        <v>1</v>
      </c>
      <c r="K486" s="265">
        <v>17.36</v>
      </c>
      <c r="L486" s="220"/>
      <c r="M486" s="217"/>
      <c r="N486" s="221"/>
      <c r="O486" s="217"/>
      <c r="P486" s="222"/>
      <c r="GO486" s="212"/>
      <c r="GQ486" s="223" t="s">
        <v>385</v>
      </c>
      <c r="GR486" s="223" t="s">
        <v>4</v>
      </c>
      <c r="GS486" s="223" t="s">
        <v>4</v>
      </c>
      <c r="GT486" s="223" t="s">
        <v>4</v>
      </c>
      <c r="GU486" s="223" t="s">
        <v>4</v>
      </c>
      <c r="GV486" s="223"/>
      <c r="GW486" s="173"/>
      <c r="GX486" s="223"/>
      <c r="GZ486" s="257"/>
      <c r="HB486" s="257"/>
      <c r="HD486" s="212"/>
    </row>
    <row r="487" spans="1:212" s="171" customFormat="1" ht="15" x14ac:dyDescent="0.25">
      <c r="A487" s="242"/>
      <c r="B487" s="243"/>
      <c r="C487" s="878" t="s">
        <v>507</v>
      </c>
      <c r="D487" s="878"/>
      <c r="E487" s="878"/>
      <c r="F487" s="878"/>
      <c r="G487" s="878"/>
      <c r="H487" s="878"/>
      <c r="I487" s="878"/>
      <c r="J487" s="878"/>
      <c r="K487" s="878"/>
      <c r="L487" s="878"/>
      <c r="M487" s="878"/>
      <c r="N487" s="878"/>
      <c r="O487" s="878"/>
      <c r="P487" s="879"/>
      <c r="GO487" s="212"/>
      <c r="GQ487" s="223"/>
      <c r="GR487" s="223"/>
      <c r="GS487" s="223"/>
      <c r="GT487" s="223"/>
      <c r="GU487" s="223"/>
      <c r="GV487" s="223"/>
      <c r="GW487" s="173"/>
      <c r="GX487" s="223"/>
      <c r="GY487" s="244" t="s">
        <v>507</v>
      </c>
      <c r="GZ487" s="257"/>
      <c r="HB487" s="257"/>
      <c r="HD487" s="212"/>
    </row>
    <row r="488" spans="1:212" s="171" customFormat="1" ht="15" x14ac:dyDescent="0.25">
      <c r="A488" s="224"/>
      <c r="B488" s="225"/>
      <c r="C488" s="874" t="s">
        <v>370</v>
      </c>
      <c r="D488" s="874"/>
      <c r="E488" s="874"/>
      <c r="F488" s="874"/>
      <c r="G488" s="874"/>
      <c r="H488" s="216"/>
      <c r="I488" s="217"/>
      <c r="J488" s="217"/>
      <c r="K488" s="217"/>
      <c r="L488" s="220"/>
      <c r="M488" s="217"/>
      <c r="N488" s="226"/>
      <c r="O488" s="217"/>
      <c r="P488" s="227">
        <v>194015.7</v>
      </c>
      <c r="Q488" s="228"/>
      <c r="R488" s="228"/>
      <c r="GO488" s="212"/>
      <c r="GQ488" s="223"/>
      <c r="GR488" s="223"/>
      <c r="GS488" s="223"/>
      <c r="GT488" s="223"/>
      <c r="GU488" s="223"/>
      <c r="GV488" s="223" t="s">
        <v>370</v>
      </c>
      <c r="GW488" s="173"/>
      <c r="GX488" s="223"/>
      <c r="GZ488" s="257"/>
      <c r="HB488" s="257"/>
      <c r="HD488" s="212"/>
    </row>
    <row r="489" spans="1:212" s="171" customFormat="1" ht="15" x14ac:dyDescent="0.25">
      <c r="A489" s="229"/>
      <c r="B489" s="230"/>
      <c r="C489" s="880" t="s">
        <v>371</v>
      </c>
      <c r="D489" s="880"/>
      <c r="E489" s="880"/>
      <c r="F489" s="880"/>
      <c r="G489" s="880"/>
      <c r="H489" s="231"/>
      <c r="I489" s="232"/>
      <c r="J489" s="232"/>
      <c r="K489" s="232"/>
      <c r="L489" s="233"/>
      <c r="M489" s="232"/>
      <c r="N489" s="233"/>
      <c r="O489" s="232"/>
      <c r="P489" s="245">
        <v>134427.38</v>
      </c>
      <c r="GO489" s="212"/>
      <c r="GQ489" s="223"/>
      <c r="GR489" s="223"/>
      <c r="GS489" s="223"/>
      <c r="GT489" s="223"/>
      <c r="GU489" s="223"/>
      <c r="GV489" s="223"/>
      <c r="GW489" s="173" t="s">
        <v>371</v>
      </c>
      <c r="GX489" s="223"/>
      <c r="GZ489" s="257"/>
      <c r="HB489" s="257"/>
      <c r="HD489" s="212"/>
    </row>
    <row r="490" spans="1:212" s="171" customFormat="1" ht="15" x14ac:dyDescent="0.25">
      <c r="A490" s="229"/>
      <c r="B490" s="230" t="s">
        <v>388</v>
      </c>
      <c r="C490" s="880" t="s">
        <v>389</v>
      </c>
      <c r="D490" s="880"/>
      <c r="E490" s="880"/>
      <c r="F490" s="880"/>
      <c r="G490" s="880"/>
      <c r="H490" s="231" t="s">
        <v>374</v>
      </c>
      <c r="I490" s="235">
        <v>93</v>
      </c>
      <c r="J490" s="232"/>
      <c r="K490" s="235">
        <v>93</v>
      </c>
      <c r="L490" s="233"/>
      <c r="M490" s="232"/>
      <c r="N490" s="233"/>
      <c r="O490" s="232"/>
      <c r="P490" s="245">
        <v>125017.46</v>
      </c>
      <c r="GO490" s="212"/>
      <c r="GQ490" s="223"/>
      <c r="GR490" s="223"/>
      <c r="GS490" s="223"/>
      <c r="GT490" s="223"/>
      <c r="GU490" s="223"/>
      <c r="GV490" s="223"/>
      <c r="GW490" s="173" t="s">
        <v>389</v>
      </c>
      <c r="GX490" s="223"/>
      <c r="GZ490" s="257"/>
      <c r="HB490" s="257"/>
      <c r="HD490" s="212"/>
    </row>
    <row r="491" spans="1:212" s="171" customFormat="1" ht="15" x14ac:dyDescent="0.25">
      <c r="A491" s="229"/>
      <c r="B491" s="230" t="s">
        <v>390</v>
      </c>
      <c r="C491" s="880" t="s">
        <v>391</v>
      </c>
      <c r="D491" s="880"/>
      <c r="E491" s="880"/>
      <c r="F491" s="880"/>
      <c r="G491" s="880"/>
      <c r="H491" s="231" t="s">
        <v>374</v>
      </c>
      <c r="I491" s="235">
        <v>62</v>
      </c>
      <c r="J491" s="232"/>
      <c r="K491" s="235">
        <v>62</v>
      </c>
      <c r="L491" s="233"/>
      <c r="M491" s="232"/>
      <c r="N491" s="233"/>
      <c r="O491" s="232"/>
      <c r="P491" s="245">
        <v>83344.98</v>
      </c>
      <c r="GO491" s="212"/>
      <c r="GQ491" s="223"/>
      <c r="GR491" s="223"/>
      <c r="GS491" s="223"/>
      <c r="GT491" s="223"/>
      <c r="GU491" s="223"/>
      <c r="GV491" s="223"/>
      <c r="GW491" s="173" t="s">
        <v>391</v>
      </c>
      <c r="GX491" s="223"/>
      <c r="GZ491" s="257"/>
      <c r="HB491" s="257"/>
      <c r="HD491" s="212"/>
    </row>
    <row r="492" spans="1:212" s="171" customFormat="1" ht="15" x14ac:dyDescent="0.25">
      <c r="A492" s="236"/>
      <c r="B492" s="237"/>
      <c r="C492" s="874" t="s">
        <v>377</v>
      </c>
      <c r="D492" s="874"/>
      <c r="E492" s="874"/>
      <c r="F492" s="874"/>
      <c r="G492" s="874"/>
      <c r="H492" s="216"/>
      <c r="I492" s="217"/>
      <c r="J492" s="217"/>
      <c r="K492" s="217"/>
      <c r="L492" s="220"/>
      <c r="M492" s="217"/>
      <c r="N492" s="226">
        <v>23178.46</v>
      </c>
      <c r="O492" s="217"/>
      <c r="P492" s="227">
        <v>402378.14</v>
      </c>
      <c r="GO492" s="212"/>
      <c r="GQ492" s="223"/>
      <c r="GR492" s="223"/>
      <c r="GS492" s="223"/>
      <c r="GT492" s="223"/>
      <c r="GU492" s="223"/>
      <c r="GV492" s="223"/>
      <c r="GW492" s="173"/>
      <c r="GX492" s="223" t="s">
        <v>377</v>
      </c>
      <c r="GZ492" s="257"/>
      <c r="HB492" s="257"/>
      <c r="HD492" s="212"/>
    </row>
    <row r="493" spans="1:212" s="171" customFormat="1" ht="56.25" x14ac:dyDescent="0.25">
      <c r="A493" s="214" t="s">
        <v>508</v>
      </c>
      <c r="B493" s="215" t="s">
        <v>392</v>
      </c>
      <c r="C493" s="873" t="s">
        <v>393</v>
      </c>
      <c r="D493" s="873"/>
      <c r="E493" s="873"/>
      <c r="F493" s="873"/>
      <c r="G493" s="873"/>
      <c r="H493" s="216" t="s">
        <v>380</v>
      </c>
      <c r="I493" s="217">
        <v>17.36</v>
      </c>
      <c r="J493" s="218">
        <v>1</v>
      </c>
      <c r="K493" s="265">
        <v>17.36</v>
      </c>
      <c r="L493" s="220"/>
      <c r="M493" s="217"/>
      <c r="N493" s="239">
        <v>272.58999999999997</v>
      </c>
      <c r="O493" s="217"/>
      <c r="P493" s="227">
        <v>4732.16</v>
      </c>
      <c r="GO493" s="212"/>
      <c r="GQ493" s="223" t="s">
        <v>393</v>
      </c>
      <c r="GR493" s="223" t="s">
        <v>4</v>
      </c>
      <c r="GS493" s="223" t="s">
        <v>4</v>
      </c>
      <c r="GT493" s="223" t="s">
        <v>4</v>
      </c>
      <c r="GU493" s="223" t="s">
        <v>4</v>
      </c>
      <c r="GV493" s="223"/>
      <c r="GW493" s="173"/>
      <c r="GX493" s="223"/>
      <c r="GZ493" s="257"/>
      <c r="HB493" s="257"/>
      <c r="HD493" s="212"/>
    </row>
    <row r="494" spans="1:212" s="171" customFormat="1" ht="15" x14ac:dyDescent="0.25">
      <c r="A494" s="236"/>
      <c r="B494" s="237"/>
      <c r="C494" s="874" t="s">
        <v>377</v>
      </c>
      <c r="D494" s="874"/>
      <c r="E494" s="874"/>
      <c r="F494" s="874"/>
      <c r="G494" s="874"/>
      <c r="H494" s="216"/>
      <c r="I494" s="217"/>
      <c r="J494" s="217"/>
      <c r="K494" s="217"/>
      <c r="L494" s="220"/>
      <c r="M494" s="217"/>
      <c r="N494" s="220"/>
      <c r="O494" s="217"/>
      <c r="P494" s="227">
        <v>4732.16</v>
      </c>
      <c r="GO494" s="212"/>
      <c r="GQ494" s="223"/>
      <c r="GR494" s="223"/>
      <c r="GS494" s="223"/>
      <c r="GT494" s="223"/>
      <c r="GU494" s="223"/>
      <c r="GV494" s="223"/>
      <c r="GW494" s="173"/>
      <c r="GX494" s="223" t="s">
        <v>377</v>
      </c>
      <c r="GZ494" s="257"/>
      <c r="HB494" s="257"/>
      <c r="HD494" s="212"/>
    </row>
    <row r="495" spans="1:212" s="171" customFormat="1" ht="15" x14ac:dyDescent="0.25">
      <c r="A495" s="875" t="s">
        <v>394</v>
      </c>
      <c r="B495" s="876"/>
      <c r="C495" s="876"/>
      <c r="D495" s="876"/>
      <c r="E495" s="876"/>
      <c r="F495" s="876"/>
      <c r="G495" s="876"/>
      <c r="H495" s="876"/>
      <c r="I495" s="876"/>
      <c r="J495" s="876"/>
      <c r="K495" s="876"/>
      <c r="L495" s="876"/>
      <c r="M495" s="876"/>
      <c r="N495" s="876"/>
      <c r="O495" s="876"/>
      <c r="P495" s="877"/>
      <c r="GO495" s="212"/>
      <c r="GP495" s="213" t="s">
        <v>394</v>
      </c>
      <c r="GQ495" s="223"/>
      <c r="GR495" s="223"/>
      <c r="GS495" s="223"/>
      <c r="GT495" s="223"/>
      <c r="GU495" s="223"/>
      <c r="GV495" s="223"/>
      <c r="GW495" s="173"/>
      <c r="GX495" s="223"/>
      <c r="GZ495" s="257"/>
      <c r="HB495" s="257"/>
      <c r="HD495" s="212"/>
    </row>
    <row r="496" spans="1:212" s="171" customFormat="1" ht="67.5" x14ac:dyDescent="0.25">
      <c r="A496" s="214" t="s">
        <v>509</v>
      </c>
      <c r="B496" s="215" t="s">
        <v>395</v>
      </c>
      <c r="C496" s="873" t="s">
        <v>396</v>
      </c>
      <c r="D496" s="873"/>
      <c r="E496" s="873"/>
      <c r="F496" s="873"/>
      <c r="G496" s="873"/>
      <c r="H496" s="216" t="s">
        <v>380</v>
      </c>
      <c r="I496" s="217">
        <v>17.36</v>
      </c>
      <c r="J496" s="218">
        <v>1</v>
      </c>
      <c r="K496" s="265">
        <v>17.36</v>
      </c>
      <c r="L496" s="220"/>
      <c r="M496" s="217"/>
      <c r="N496" s="239">
        <v>717.57</v>
      </c>
      <c r="O496" s="217"/>
      <c r="P496" s="227">
        <v>12457.02</v>
      </c>
      <c r="GO496" s="212"/>
      <c r="GQ496" s="223" t="s">
        <v>396</v>
      </c>
      <c r="GR496" s="223" t="s">
        <v>4</v>
      </c>
      <c r="GS496" s="223" t="s">
        <v>4</v>
      </c>
      <c r="GT496" s="223" t="s">
        <v>4</v>
      </c>
      <c r="GU496" s="223" t="s">
        <v>4</v>
      </c>
      <c r="GV496" s="223"/>
      <c r="GW496" s="173"/>
      <c r="GX496" s="223"/>
      <c r="GZ496" s="257"/>
      <c r="HB496" s="257"/>
      <c r="HD496" s="212"/>
    </row>
    <row r="497" spans="1:212" s="171" customFormat="1" ht="15" x14ac:dyDescent="0.25">
      <c r="A497" s="236"/>
      <c r="B497" s="237"/>
      <c r="C497" s="874" t="s">
        <v>377</v>
      </c>
      <c r="D497" s="874"/>
      <c r="E497" s="874"/>
      <c r="F497" s="874"/>
      <c r="G497" s="874"/>
      <c r="H497" s="216"/>
      <c r="I497" s="217"/>
      <c r="J497" s="217"/>
      <c r="K497" s="217"/>
      <c r="L497" s="220"/>
      <c r="M497" s="217"/>
      <c r="N497" s="220"/>
      <c r="O497" s="217"/>
      <c r="P497" s="227">
        <v>12457.02</v>
      </c>
      <c r="GO497" s="212"/>
      <c r="GQ497" s="223"/>
      <c r="GR497" s="223"/>
      <c r="GS497" s="223"/>
      <c r="GT497" s="223"/>
      <c r="GU497" s="223"/>
      <c r="GV497" s="223"/>
      <c r="GW497" s="173"/>
      <c r="GX497" s="223" t="s">
        <v>377</v>
      </c>
      <c r="GZ497" s="257"/>
      <c r="HB497" s="257"/>
      <c r="HD497" s="212"/>
    </row>
    <row r="498" spans="1:212" s="171" customFormat="1" ht="56.25" x14ac:dyDescent="0.25">
      <c r="A498" s="214" t="s">
        <v>510</v>
      </c>
      <c r="B498" s="215" t="s">
        <v>397</v>
      </c>
      <c r="C498" s="873" t="s">
        <v>398</v>
      </c>
      <c r="D498" s="873"/>
      <c r="E498" s="873"/>
      <c r="F498" s="873"/>
      <c r="G498" s="873"/>
      <c r="H498" s="216" t="s">
        <v>380</v>
      </c>
      <c r="I498" s="217">
        <v>17.36</v>
      </c>
      <c r="J498" s="218">
        <v>1</v>
      </c>
      <c r="K498" s="265">
        <v>17.36</v>
      </c>
      <c r="L498" s="220"/>
      <c r="M498" s="217"/>
      <c r="N498" s="239">
        <v>272.58999999999997</v>
      </c>
      <c r="O498" s="217"/>
      <c r="P498" s="227">
        <v>4732.16</v>
      </c>
      <c r="GO498" s="212"/>
      <c r="GQ498" s="223" t="s">
        <v>398</v>
      </c>
      <c r="GR498" s="223" t="s">
        <v>4</v>
      </c>
      <c r="GS498" s="223" t="s">
        <v>4</v>
      </c>
      <c r="GT498" s="223" t="s">
        <v>4</v>
      </c>
      <c r="GU498" s="223" t="s">
        <v>4</v>
      </c>
      <c r="GV498" s="223"/>
      <c r="GW498" s="173"/>
      <c r="GX498" s="223"/>
      <c r="GZ498" s="257"/>
      <c r="HB498" s="257"/>
      <c r="HD498" s="212"/>
    </row>
    <row r="499" spans="1:212" s="171" customFormat="1" ht="15" x14ac:dyDescent="0.25">
      <c r="A499" s="236"/>
      <c r="B499" s="237"/>
      <c r="C499" s="874" t="s">
        <v>377</v>
      </c>
      <c r="D499" s="874"/>
      <c r="E499" s="874"/>
      <c r="F499" s="874"/>
      <c r="G499" s="874"/>
      <c r="H499" s="216"/>
      <c r="I499" s="217"/>
      <c r="J499" s="217"/>
      <c r="K499" s="217"/>
      <c r="L499" s="220"/>
      <c r="M499" s="217"/>
      <c r="N499" s="220"/>
      <c r="O499" s="217"/>
      <c r="P499" s="227">
        <v>4732.16</v>
      </c>
      <c r="GO499" s="212"/>
      <c r="GQ499" s="223"/>
      <c r="GR499" s="223"/>
      <c r="GS499" s="223"/>
      <c r="GT499" s="223"/>
      <c r="GU499" s="223"/>
      <c r="GV499" s="223"/>
      <c r="GW499" s="173"/>
      <c r="GX499" s="223" t="s">
        <v>377</v>
      </c>
      <c r="GZ499" s="257"/>
      <c r="HB499" s="257"/>
      <c r="HD499" s="212"/>
    </row>
    <row r="500" spans="1:212" s="171" customFormat="1" ht="1.5" customHeight="1" x14ac:dyDescent="0.25">
      <c r="A500" s="246"/>
      <c r="B500" s="247"/>
      <c r="C500" s="247"/>
      <c r="D500" s="247"/>
      <c r="E500" s="247"/>
      <c r="F500" s="248"/>
      <c r="G500" s="248"/>
      <c r="H500" s="248"/>
      <c r="I500" s="248"/>
      <c r="J500" s="249"/>
      <c r="K500" s="248"/>
      <c r="L500" s="249"/>
      <c r="M500" s="250"/>
      <c r="N500" s="249"/>
      <c r="O500" s="251"/>
      <c r="P500" s="252"/>
      <c r="Q500" s="253"/>
      <c r="R500" s="254"/>
      <c r="GO500" s="212"/>
      <c r="GQ500" s="223"/>
      <c r="GR500" s="223"/>
      <c r="GS500" s="223"/>
      <c r="GT500" s="223"/>
      <c r="GU500" s="223"/>
      <c r="GV500" s="223"/>
      <c r="GW500" s="173"/>
      <c r="GX500" s="223"/>
      <c r="GZ500" s="257"/>
      <c r="HB500" s="257"/>
      <c r="HD500" s="212"/>
    </row>
    <row r="501" spans="1:212" s="171" customFormat="1" ht="15" x14ac:dyDescent="0.25">
      <c r="A501" s="224"/>
      <c r="B501" s="255"/>
      <c r="C501" s="872" t="s">
        <v>511</v>
      </c>
      <c r="D501" s="872"/>
      <c r="E501" s="872"/>
      <c r="F501" s="872"/>
      <c r="G501" s="872"/>
      <c r="H501" s="872"/>
      <c r="I501" s="872"/>
      <c r="J501" s="872"/>
      <c r="K501" s="872"/>
      <c r="L501" s="872"/>
      <c r="M501" s="872"/>
      <c r="N501" s="872"/>
      <c r="O501" s="872"/>
      <c r="P501" s="256"/>
      <c r="Q501" s="253"/>
      <c r="R501" s="254"/>
      <c r="GO501" s="212"/>
      <c r="GQ501" s="223"/>
      <c r="GR501" s="223"/>
      <c r="GS501" s="223"/>
      <c r="GT501" s="223"/>
      <c r="GU501" s="223"/>
      <c r="GV501" s="223"/>
      <c r="GW501" s="173"/>
      <c r="GX501" s="223"/>
      <c r="GZ501" s="257" t="s">
        <v>511</v>
      </c>
      <c r="HB501" s="257"/>
      <c r="HD501" s="212"/>
    </row>
    <row r="502" spans="1:212" s="171" customFormat="1" ht="15" x14ac:dyDescent="0.25">
      <c r="A502" s="224"/>
      <c r="B502" s="225"/>
      <c r="C502" s="871" t="s">
        <v>400</v>
      </c>
      <c r="D502" s="871"/>
      <c r="E502" s="871"/>
      <c r="F502" s="871"/>
      <c r="G502" s="871"/>
      <c r="H502" s="871"/>
      <c r="I502" s="871"/>
      <c r="J502" s="871"/>
      <c r="K502" s="871"/>
      <c r="L502" s="871"/>
      <c r="M502" s="871"/>
      <c r="N502" s="871"/>
      <c r="O502" s="871"/>
      <c r="P502" s="258">
        <v>215937.04</v>
      </c>
      <c r="Q502" s="253"/>
      <c r="R502" s="254"/>
      <c r="GO502" s="212"/>
      <c r="GQ502" s="223"/>
      <c r="GR502" s="223"/>
      <c r="GS502" s="223"/>
      <c r="GT502" s="223"/>
      <c r="GU502" s="223"/>
      <c r="GV502" s="223"/>
      <c r="GW502" s="173"/>
      <c r="GX502" s="223"/>
      <c r="GZ502" s="257"/>
      <c r="HA502" s="259" t="s">
        <v>400</v>
      </c>
      <c r="HB502" s="257"/>
      <c r="HD502" s="212"/>
    </row>
    <row r="503" spans="1:212" s="171" customFormat="1" ht="15" x14ac:dyDescent="0.25">
      <c r="A503" s="224"/>
      <c r="B503" s="225"/>
      <c r="C503" s="871" t="s">
        <v>401</v>
      </c>
      <c r="D503" s="871"/>
      <c r="E503" s="871"/>
      <c r="F503" s="871"/>
      <c r="G503" s="871"/>
      <c r="H503" s="871"/>
      <c r="I503" s="871"/>
      <c r="J503" s="871"/>
      <c r="K503" s="871"/>
      <c r="L503" s="871"/>
      <c r="M503" s="871"/>
      <c r="N503" s="871"/>
      <c r="O503" s="871"/>
      <c r="P503" s="260"/>
      <c r="Q503" s="253"/>
      <c r="R503" s="254"/>
      <c r="GO503" s="212"/>
      <c r="GQ503" s="223"/>
      <c r="GR503" s="223"/>
      <c r="GS503" s="223"/>
      <c r="GT503" s="223"/>
      <c r="GU503" s="223"/>
      <c r="GV503" s="223"/>
      <c r="GW503" s="173"/>
      <c r="GX503" s="223"/>
      <c r="GZ503" s="257"/>
      <c r="HA503" s="259" t="s">
        <v>401</v>
      </c>
      <c r="HB503" s="257"/>
      <c r="HD503" s="212"/>
    </row>
    <row r="504" spans="1:212" s="171" customFormat="1" ht="15" x14ac:dyDescent="0.25">
      <c r="A504" s="224"/>
      <c r="B504" s="225"/>
      <c r="C504" s="871" t="s">
        <v>402</v>
      </c>
      <c r="D504" s="871"/>
      <c r="E504" s="871"/>
      <c r="F504" s="871"/>
      <c r="G504" s="871"/>
      <c r="H504" s="871"/>
      <c r="I504" s="871"/>
      <c r="J504" s="871"/>
      <c r="K504" s="871"/>
      <c r="L504" s="871"/>
      <c r="M504" s="871"/>
      <c r="N504" s="871"/>
      <c r="O504" s="871"/>
      <c r="P504" s="258">
        <v>118956.66</v>
      </c>
      <c r="Q504" s="253"/>
      <c r="R504" s="254"/>
      <c r="GO504" s="212"/>
      <c r="GQ504" s="223"/>
      <c r="GR504" s="223"/>
      <c r="GS504" s="223"/>
      <c r="GT504" s="223"/>
      <c r="GU504" s="223"/>
      <c r="GV504" s="223"/>
      <c r="GW504" s="173"/>
      <c r="GX504" s="223"/>
      <c r="GZ504" s="257"/>
      <c r="HA504" s="259" t="s">
        <v>402</v>
      </c>
      <c r="HB504" s="257"/>
      <c r="HD504" s="212"/>
    </row>
    <row r="505" spans="1:212" s="171" customFormat="1" ht="15" x14ac:dyDescent="0.25">
      <c r="A505" s="224"/>
      <c r="B505" s="225"/>
      <c r="C505" s="871" t="s">
        <v>403</v>
      </c>
      <c r="D505" s="871"/>
      <c r="E505" s="871"/>
      <c r="F505" s="871"/>
      <c r="G505" s="871"/>
      <c r="H505" s="871"/>
      <c r="I505" s="871"/>
      <c r="J505" s="871"/>
      <c r="K505" s="871"/>
      <c r="L505" s="871"/>
      <c r="M505" s="871"/>
      <c r="N505" s="871"/>
      <c r="O505" s="871"/>
      <c r="P505" s="258">
        <v>59588.32</v>
      </c>
      <c r="Q505" s="253"/>
      <c r="R505" s="254"/>
      <c r="GO505" s="212"/>
      <c r="GQ505" s="223"/>
      <c r="GR505" s="223"/>
      <c r="GS505" s="223"/>
      <c r="GT505" s="223"/>
      <c r="GU505" s="223"/>
      <c r="GV505" s="223"/>
      <c r="GW505" s="173"/>
      <c r="GX505" s="223"/>
      <c r="GZ505" s="257"/>
      <c r="HA505" s="259" t="s">
        <v>403</v>
      </c>
      <c r="HB505" s="257"/>
      <c r="HD505" s="212"/>
    </row>
    <row r="506" spans="1:212" s="171" customFormat="1" ht="15" x14ac:dyDescent="0.25">
      <c r="A506" s="224"/>
      <c r="B506" s="225"/>
      <c r="C506" s="871" t="s">
        <v>404</v>
      </c>
      <c r="D506" s="871"/>
      <c r="E506" s="871"/>
      <c r="F506" s="871"/>
      <c r="G506" s="871"/>
      <c r="H506" s="871"/>
      <c r="I506" s="871"/>
      <c r="J506" s="871"/>
      <c r="K506" s="871"/>
      <c r="L506" s="871"/>
      <c r="M506" s="871"/>
      <c r="N506" s="871"/>
      <c r="O506" s="871"/>
      <c r="P506" s="258">
        <v>15470.72</v>
      </c>
      <c r="Q506" s="253"/>
      <c r="R506" s="254"/>
      <c r="GO506" s="212"/>
      <c r="GQ506" s="223"/>
      <c r="GR506" s="223"/>
      <c r="GS506" s="223"/>
      <c r="GT506" s="223"/>
      <c r="GU506" s="223"/>
      <c r="GV506" s="223"/>
      <c r="GW506" s="173"/>
      <c r="GX506" s="223"/>
      <c r="GZ506" s="257"/>
      <c r="HA506" s="259" t="s">
        <v>404</v>
      </c>
      <c r="HB506" s="257"/>
      <c r="HD506" s="212"/>
    </row>
    <row r="507" spans="1:212" s="171" customFormat="1" ht="15" x14ac:dyDescent="0.25">
      <c r="A507" s="224"/>
      <c r="B507" s="225"/>
      <c r="C507" s="871" t="s">
        <v>405</v>
      </c>
      <c r="D507" s="871"/>
      <c r="E507" s="871"/>
      <c r="F507" s="871"/>
      <c r="G507" s="871"/>
      <c r="H507" s="871"/>
      <c r="I507" s="871"/>
      <c r="J507" s="871"/>
      <c r="K507" s="871"/>
      <c r="L507" s="871"/>
      <c r="M507" s="871"/>
      <c r="N507" s="871"/>
      <c r="O507" s="871"/>
      <c r="P507" s="258">
        <v>21921.34</v>
      </c>
      <c r="Q507" s="253"/>
      <c r="R507" s="254"/>
      <c r="GO507" s="212"/>
      <c r="GQ507" s="223"/>
      <c r="GR507" s="223"/>
      <c r="GS507" s="223"/>
      <c r="GT507" s="223"/>
      <c r="GU507" s="223"/>
      <c r="GV507" s="223"/>
      <c r="GW507" s="173"/>
      <c r="GX507" s="223"/>
      <c r="GZ507" s="257"/>
      <c r="HA507" s="259" t="s">
        <v>405</v>
      </c>
      <c r="HB507" s="257"/>
      <c r="HD507" s="212"/>
    </row>
    <row r="508" spans="1:212" s="171" customFormat="1" ht="15" x14ac:dyDescent="0.25">
      <c r="A508" s="224"/>
      <c r="B508" s="225"/>
      <c r="C508" s="871" t="s">
        <v>406</v>
      </c>
      <c r="D508" s="871"/>
      <c r="E508" s="871"/>
      <c r="F508" s="871"/>
      <c r="G508" s="871"/>
      <c r="H508" s="871"/>
      <c r="I508" s="871"/>
      <c r="J508" s="871"/>
      <c r="K508" s="871"/>
      <c r="L508" s="871"/>
      <c r="M508" s="871"/>
      <c r="N508" s="871"/>
      <c r="O508" s="871"/>
      <c r="P508" s="258">
        <v>424299.48</v>
      </c>
      <c r="Q508" s="253"/>
      <c r="R508" s="254"/>
      <c r="GO508" s="212"/>
      <c r="GQ508" s="223"/>
      <c r="GR508" s="223"/>
      <c r="GS508" s="223"/>
      <c r="GT508" s="223"/>
      <c r="GU508" s="223"/>
      <c r="GV508" s="223"/>
      <c r="GW508" s="173"/>
      <c r="GX508" s="223"/>
      <c r="GZ508" s="257"/>
      <c r="HA508" s="259" t="s">
        <v>406</v>
      </c>
      <c r="HB508" s="257"/>
      <c r="HD508" s="212"/>
    </row>
    <row r="509" spans="1:212" s="171" customFormat="1" ht="15" x14ac:dyDescent="0.25">
      <c r="A509" s="224"/>
      <c r="B509" s="225"/>
      <c r="C509" s="871" t="s">
        <v>407</v>
      </c>
      <c r="D509" s="871"/>
      <c r="E509" s="871"/>
      <c r="F509" s="871"/>
      <c r="G509" s="871"/>
      <c r="H509" s="871"/>
      <c r="I509" s="871"/>
      <c r="J509" s="871"/>
      <c r="K509" s="871"/>
      <c r="L509" s="871"/>
      <c r="M509" s="871"/>
      <c r="N509" s="871"/>
      <c r="O509" s="871"/>
      <c r="P509" s="258">
        <v>402378.14</v>
      </c>
      <c r="Q509" s="253"/>
      <c r="R509" s="254"/>
      <c r="GO509" s="212"/>
      <c r="GQ509" s="223"/>
      <c r="GR509" s="223"/>
      <c r="GS509" s="223"/>
      <c r="GT509" s="223"/>
      <c r="GU509" s="223"/>
      <c r="GV509" s="223"/>
      <c r="GW509" s="173"/>
      <c r="GX509" s="223"/>
      <c r="GZ509" s="257"/>
      <c r="HA509" s="259" t="s">
        <v>407</v>
      </c>
      <c r="HB509" s="257"/>
      <c r="HD509" s="212"/>
    </row>
    <row r="510" spans="1:212" s="171" customFormat="1" ht="15" x14ac:dyDescent="0.25">
      <c r="A510" s="224"/>
      <c r="B510" s="225"/>
      <c r="C510" s="871" t="s">
        <v>408</v>
      </c>
      <c r="D510" s="871"/>
      <c r="E510" s="871"/>
      <c r="F510" s="871"/>
      <c r="G510" s="871"/>
      <c r="H510" s="871"/>
      <c r="I510" s="871"/>
      <c r="J510" s="871"/>
      <c r="K510" s="871"/>
      <c r="L510" s="871"/>
      <c r="M510" s="871"/>
      <c r="N510" s="871"/>
      <c r="O510" s="871"/>
      <c r="P510" s="260"/>
      <c r="Q510" s="253"/>
      <c r="R510" s="254"/>
      <c r="GO510" s="212"/>
      <c r="GQ510" s="223"/>
      <c r="GR510" s="223"/>
      <c r="GS510" s="223"/>
      <c r="GT510" s="223"/>
      <c r="GU510" s="223"/>
      <c r="GV510" s="223"/>
      <c r="GW510" s="173"/>
      <c r="GX510" s="223"/>
      <c r="GZ510" s="257"/>
      <c r="HA510" s="259" t="s">
        <v>408</v>
      </c>
      <c r="HB510" s="257"/>
      <c r="HD510" s="212"/>
    </row>
    <row r="511" spans="1:212" s="171" customFormat="1" ht="15" x14ac:dyDescent="0.25">
      <c r="A511" s="224"/>
      <c r="B511" s="225"/>
      <c r="C511" s="871" t="s">
        <v>409</v>
      </c>
      <c r="D511" s="871"/>
      <c r="E511" s="871"/>
      <c r="F511" s="871"/>
      <c r="G511" s="871"/>
      <c r="H511" s="871"/>
      <c r="I511" s="871"/>
      <c r="J511" s="871"/>
      <c r="K511" s="871"/>
      <c r="L511" s="871"/>
      <c r="M511" s="871"/>
      <c r="N511" s="871"/>
      <c r="O511" s="871"/>
      <c r="P511" s="258">
        <v>118956.66</v>
      </c>
      <c r="Q511" s="253"/>
      <c r="R511" s="254"/>
      <c r="GO511" s="212"/>
      <c r="GQ511" s="223"/>
      <c r="GR511" s="223"/>
      <c r="GS511" s="223"/>
      <c r="GT511" s="223"/>
      <c r="GU511" s="223"/>
      <c r="GV511" s="223"/>
      <c r="GW511" s="173"/>
      <c r="GX511" s="223"/>
      <c r="GZ511" s="257"/>
      <c r="HA511" s="259" t="s">
        <v>409</v>
      </c>
      <c r="HB511" s="257"/>
      <c r="HD511" s="212"/>
    </row>
    <row r="512" spans="1:212" s="171" customFormat="1" ht="15" x14ac:dyDescent="0.25">
      <c r="A512" s="224"/>
      <c r="B512" s="225"/>
      <c r="C512" s="871" t="s">
        <v>410</v>
      </c>
      <c r="D512" s="871"/>
      <c r="E512" s="871"/>
      <c r="F512" s="871"/>
      <c r="G512" s="871"/>
      <c r="H512" s="871"/>
      <c r="I512" s="871"/>
      <c r="J512" s="871"/>
      <c r="K512" s="871"/>
      <c r="L512" s="871"/>
      <c r="M512" s="871"/>
      <c r="N512" s="871"/>
      <c r="O512" s="871"/>
      <c r="P512" s="258">
        <v>59588.32</v>
      </c>
      <c r="Q512" s="253"/>
      <c r="R512" s="254"/>
      <c r="GO512" s="212"/>
      <c r="GQ512" s="223"/>
      <c r="GR512" s="223"/>
      <c r="GS512" s="223"/>
      <c r="GT512" s="223"/>
      <c r="GU512" s="223"/>
      <c r="GV512" s="223"/>
      <c r="GW512" s="173"/>
      <c r="GX512" s="223"/>
      <c r="GZ512" s="257"/>
      <c r="HA512" s="259" t="s">
        <v>410</v>
      </c>
      <c r="HB512" s="257"/>
      <c r="HD512" s="212"/>
    </row>
    <row r="513" spans="1:212" s="171" customFormat="1" ht="15" x14ac:dyDescent="0.25">
      <c r="A513" s="224"/>
      <c r="B513" s="225"/>
      <c r="C513" s="871" t="s">
        <v>411</v>
      </c>
      <c r="D513" s="871"/>
      <c r="E513" s="871"/>
      <c r="F513" s="871"/>
      <c r="G513" s="871"/>
      <c r="H513" s="871"/>
      <c r="I513" s="871"/>
      <c r="J513" s="871"/>
      <c r="K513" s="871"/>
      <c r="L513" s="871"/>
      <c r="M513" s="871"/>
      <c r="N513" s="871"/>
      <c r="O513" s="871"/>
      <c r="P513" s="258">
        <v>15470.72</v>
      </c>
      <c r="Q513" s="253"/>
      <c r="R513" s="254"/>
      <c r="GO513" s="212"/>
      <c r="GQ513" s="223"/>
      <c r="GR513" s="223"/>
      <c r="GS513" s="223"/>
      <c r="GT513" s="223"/>
      <c r="GU513" s="223"/>
      <c r="GV513" s="223"/>
      <c r="GW513" s="173"/>
      <c r="GX513" s="223"/>
      <c r="GZ513" s="257"/>
      <c r="HA513" s="259" t="s">
        <v>411</v>
      </c>
      <c r="HB513" s="257"/>
      <c r="HD513" s="212"/>
    </row>
    <row r="514" spans="1:212" s="171" customFormat="1" ht="15" x14ac:dyDescent="0.25">
      <c r="A514" s="224"/>
      <c r="B514" s="225"/>
      <c r="C514" s="871" t="s">
        <v>412</v>
      </c>
      <c r="D514" s="871"/>
      <c r="E514" s="871"/>
      <c r="F514" s="871"/>
      <c r="G514" s="871"/>
      <c r="H514" s="871"/>
      <c r="I514" s="871"/>
      <c r="J514" s="871"/>
      <c r="K514" s="871"/>
      <c r="L514" s="871"/>
      <c r="M514" s="871"/>
      <c r="N514" s="871"/>
      <c r="O514" s="871"/>
      <c r="P514" s="258">
        <v>125017.46</v>
      </c>
      <c r="Q514" s="253"/>
      <c r="R514" s="254"/>
      <c r="GO514" s="212"/>
      <c r="GQ514" s="223"/>
      <c r="GR514" s="223"/>
      <c r="GS514" s="223"/>
      <c r="GT514" s="223"/>
      <c r="GU514" s="223"/>
      <c r="GV514" s="223"/>
      <c r="GW514" s="173"/>
      <c r="GX514" s="223"/>
      <c r="GZ514" s="257"/>
      <c r="HA514" s="259" t="s">
        <v>412</v>
      </c>
      <c r="HB514" s="257"/>
      <c r="HD514" s="212"/>
    </row>
    <row r="515" spans="1:212" s="171" customFormat="1" ht="15" x14ac:dyDescent="0.25">
      <c r="A515" s="224"/>
      <c r="B515" s="225"/>
      <c r="C515" s="871" t="s">
        <v>413</v>
      </c>
      <c r="D515" s="871"/>
      <c r="E515" s="871"/>
      <c r="F515" s="871"/>
      <c r="G515" s="871"/>
      <c r="H515" s="871"/>
      <c r="I515" s="871"/>
      <c r="J515" s="871"/>
      <c r="K515" s="871"/>
      <c r="L515" s="871"/>
      <c r="M515" s="871"/>
      <c r="N515" s="871"/>
      <c r="O515" s="871"/>
      <c r="P515" s="258">
        <v>83344.98</v>
      </c>
      <c r="Q515" s="253"/>
      <c r="R515" s="254"/>
      <c r="GO515" s="212"/>
      <c r="GQ515" s="223"/>
      <c r="GR515" s="223"/>
      <c r="GS515" s="223"/>
      <c r="GT515" s="223"/>
      <c r="GU515" s="223"/>
      <c r="GV515" s="223"/>
      <c r="GW515" s="173"/>
      <c r="GX515" s="223"/>
      <c r="GZ515" s="257"/>
      <c r="HA515" s="259" t="s">
        <v>413</v>
      </c>
      <c r="HB515" s="257"/>
      <c r="HD515" s="212"/>
    </row>
    <row r="516" spans="1:212" s="171" customFormat="1" ht="15" x14ac:dyDescent="0.25">
      <c r="A516" s="224"/>
      <c r="B516" s="225"/>
      <c r="C516" s="871" t="s">
        <v>414</v>
      </c>
      <c r="D516" s="871"/>
      <c r="E516" s="871"/>
      <c r="F516" s="871"/>
      <c r="G516" s="871"/>
      <c r="H516" s="871"/>
      <c r="I516" s="871"/>
      <c r="J516" s="871"/>
      <c r="K516" s="871"/>
      <c r="L516" s="871"/>
      <c r="M516" s="871"/>
      <c r="N516" s="871"/>
      <c r="O516" s="871"/>
      <c r="P516" s="258">
        <v>21921.34</v>
      </c>
      <c r="Q516" s="253"/>
      <c r="R516" s="254"/>
      <c r="GO516" s="212"/>
      <c r="GQ516" s="223"/>
      <c r="GR516" s="223"/>
      <c r="GS516" s="223"/>
      <c r="GT516" s="223"/>
      <c r="GU516" s="223"/>
      <c r="GV516" s="223"/>
      <c r="GW516" s="173"/>
      <c r="GX516" s="223"/>
      <c r="GZ516" s="257"/>
      <c r="HA516" s="259" t="s">
        <v>414</v>
      </c>
      <c r="HB516" s="257"/>
      <c r="HD516" s="212"/>
    </row>
    <row r="517" spans="1:212" s="171" customFormat="1" ht="15" x14ac:dyDescent="0.25">
      <c r="A517" s="224"/>
      <c r="B517" s="225"/>
      <c r="C517" s="871" t="s">
        <v>415</v>
      </c>
      <c r="D517" s="871"/>
      <c r="E517" s="871"/>
      <c r="F517" s="871"/>
      <c r="G517" s="871"/>
      <c r="H517" s="871"/>
      <c r="I517" s="871"/>
      <c r="J517" s="871"/>
      <c r="K517" s="871"/>
      <c r="L517" s="871"/>
      <c r="M517" s="871"/>
      <c r="N517" s="871"/>
      <c r="O517" s="871"/>
      <c r="P517" s="258">
        <v>134427.38</v>
      </c>
      <c r="Q517" s="253"/>
      <c r="R517" s="254"/>
      <c r="GO517" s="212"/>
      <c r="GQ517" s="223"/>
      <c r="GR517" s="223"/>
      <c r="GS517" s="223"/>
      <c r="GT517" s="223"/>
      <c r="GU517" s="223"/>
      <c r="GV517" s="223"/>
      <c r="GW517" s="173"/>
      <c r="GX517" s="223"/>
      <c r="GZ517" s="257"/>
      <c r="HA517" s="259" t="s">
        <v>415</v>
      </c>
      <c r="HB517" s="257"/>
      <c r="HD517" s="212"/>
    </row>
    <row r="518" spans="1:212" s="171" customFormat="1" ht="15" x14ac:dyDescent="0.25">
      <c r="A518" s="224"/>
      <c r="B518" s="225"/>
      <c r="C518" s="871" t="s">
        <v>416</v>
      </c>
      <c r="D518" s="871"/>
      <c r="E518" s="871"/>
      <c r="F518" s="871"/>
      <c r="G518" s="871"/>
      <c r="H518" s="871"/>
      <c r="I518" s="871"/>
      <c r="J518" s="871"/>
      <c r="K518" s="871"/>
      <c r="L518" s="871"/>
      <c r="M518" s="871"/>
      <c r="N518" s="871"/>
      <c r="O518" s="871"/>
      <c r="P518" s="258">
        <v>125017.46</v>
      </c>
      <c r="Q518" s="253"/>
      <c r="R518" s="254"/>
      <c r="GO518" s="212"/>
      <c r="GQ518" s="223"/>
      <c r="GR518" s="223"/>
      <c r="GS518" s="223"/>
      <c r="GT518" s="223"/>
      <c r="GU518" s="223"/>
      <c r="GV518" s="223"/>
      <c r="GW518" s="173"/>
      <c r="GX518" s="223"/>
      <c r="GZ518" s="257"/>
      <c r="HA518" s="259" t="s">
        <v>416</v>
      </c>
      <c r="HB518" s="257"/>
      <c r="HD518" s="212"/>
    </row>
    <row r="519" spans="1:212" s="171" customFormat="1" ht="15" x14ac:dyDescent="0.25">
      <c r="A519" s="224"/>
      <c r="B519" s="225"/>
      <c r="C519" s="871" t="s">
        <v>417</v>
      </c>
      <c r="D519" s="871"/>
      <c r="E519" s="871"/>
      <c r="F519" s="871"/>
      <c r="G519" s="871"/>
      <c r="H519" s="871"/>
      <c r="I519" s="871"/>
      <c r="J519" s="871"/>
      <c r="K519" s="871"/>
      <c r="L519" s="871"/>
      <c r="M519" s="871"/>
      <c r="N519" s="871"/>
      <c r="O519" s="871"/>
      <c r="P519" s="258">
        <v>83344.98</v>
      </c>
      <c r="Q519" s="253"/>
      <c r="R519" s="254"/>
      <c r="GO519" s="212"/>
      <c r="GQ519" s="223"/>
      <c r="GR519" s="223"/>
      <c r="GS519" s="223"/>
      <c r="GT519" s="223"/>
      <c r="GU519" s="223"/>
      <c r="GV519" s="223"/>
      <c r="GW519" s="173"/>
      <c r="GX519" s="223"/>
      <c r="GZ519" s="257"/>
      <c r="HA519" s="259" t="s">
        <v>417</v>
      </c>
      <c r="HB519" s="257"/>
      <c r="HD519" s="212"/>
    </row>
    <row r="520" spans="1:212" s="171" customFormat="1" ht="15" x14ac:dyDescent="0.25">
      <c r="A520" s="224"/>
      <c r="B520" s="255"/>
      <c r="C520" s="872" t="s">
        <v>512</v>
      </c>
      <c r="D520" s="872"/>
      <c r="E520" s="872"/>
      <c r="F520" s="872"/>
      <c r="G520" s="872"/>
      <c r="H520" s="872"/>
      <c r="I520" s="872"/>
      <c r="J520" s="872"/>
      <c r="K520" s="872"/>
      <c r="L520" s="872"/>
      <c r="M520" s="872"/>
      <c r="N520" s="872"/>
      <c r="O520" s="872"/>
      <c r="P520" s="261">
        <v>424299.48</v>
      </c>
      <c r="Q520" s="253"/>
      <c r="R520" s="254"/>
      <c r="GO520" s="212"/>
      <c r="GQ520" s="223"/>
      <c r="GR520" s="223"/>
      <c r="GS520" s="223"/>
      <c r="GT520" s="223"/>
      <c r="GU520" s="223"/>
      <c r="GV520" s="223"/>
      <c r="GW520" s="173"/>
      <c r="GX520" s="223"/>
      <c r="GZ520" s="257"/>
      <c r="HB520" s="257" t="s">
        <v>512</v>
      </c>
      <c r="HD520" s="212"/>
    </row>
    <row r="521" spans="1:212" s="171" customFormat="1" ht="15" x14ac:dyDescent="0.25">
      <c r="A521" s="224"/>
      <c r="B521" s="225"/>
      <c r="C521" s="871" t="s">
        <v>419</v>
      </c>
      <c r="D521" s="871"/>
      <c r="E521" s="871"/>
      <c r="F521" s="871"/>
      <c r="G521" s="871"/>
      <c r="H521" s="871"/>
      <c r="I521" s="871"/>
      <c r="J521" s="871"/>
      <c r="K521" s="871"/>
      <c r="L521" s="871"/>
      <c r="M521" s="871"/>
      <c r="N521" s="871"/>
      <c r="O521" s="871"/>
      <c r="P521" s="260"/>
      <c r="Q521" s="253"/>
      <c r="R521" s="254"/>
      <c r="GO521" s="212"/>
      <c r="GQ521" s="223"/>
      <c r="GR521" s="223"/>
      <c r="GS521" s="223"/>
      <c r="GT521" s="223"/>
      <c r="GU521" s="223"/>
      <c r="GV521" s="223"/>
      <c r="GW521" s="173"/>
      <c r="GX521" s="223"/>
      <c r="GZ521" s="257"/>
      <c r="HA521" s="259" t="s">
        <v>419</v>
      </c>
      <c r="HB521" s="257"/>
      <c r="HD521" s="212"/>
    </row>
    <row r="522" spans="1:212" s="171" customFormat="1" ht="15" x14ac:dyDescent="0.25">
      <c r="A522" s="224"/>
      <c r="B522" s="225"/>
      <c r="C522" s="871" t="s">
        <v>420</v>
      </c>
      <c r="D522" s="871"/>
      <c r="E522" s="871"/>
      <c r="F522" s="871"/>
      <c r="G522" s="871"/>
      <c r="H522" s="871"/>
      <c r="I522" s="871"/>
      <c r="J522" s="871"/>
      <c r="K522" s="262" t="s">
        <v>513</v>
      </c>
      <c r="L522" s="263"/>
      <c r="M522" s="263"/>
      <c r="O522" s="264"/>
      <c r="P522" s="260"/>
      <c r="Q522" s="253"/>
      <c r="R522" s="254"/>
      <c r="GO522" s="212"/>
      <c r="GQ522" s="223"/>
      <c r="GR522" s="223"/>
      <c r="GS522" s="223"/>
      <c r="GT522" s="223"/>
      <c r="GU522" s="223"/>
      <c r="GV522" s="223"/>
      <c r="GW522" s="173"/>
      <c r="GX522" s="223"/>
      <c r="GZ522" s="257"/>
      <c r="HB522" s="257"/>
      <c r="HC522" s="259" t="s">
        <v>420</v>
      </c>
      <c r="HD522" s="212"/>
    </row>
    <row r="523" spans="1:212" s="171" customFormat="1" ht="15" x14ac:dyDescent="0.25">
      <c r="A523" s="224"/>
      <c r="B523" s="225"/>
      <c r="C523" s="871" t="s">
        <v>422</v>
      </c>
      <c r="D523" s="871"/>
      <c r="E523" s="871"/>
      <c r="F523" s="871"/>
      <c r="G523" s="871"/>
      <c r="H523" s="871"/>
      <c r="I523" s="871"/>
      <c r="J523" s="871"/>
      <c r="K523" s="262" t="s">
        <v>514</v>
      </c>
      <c r="L523" s="263"/>
      <c r="M523" s="263"/>
      <c r="O523" s="264"/>
      <c r="P523" s="260"/>
      <c r="Q523" s="253"/>
      <c r="R523" s="254"/>
      <c r="GO523" s="212"/>
      <c r="GQ523" s="223"/>
      <c r="GR523" s="223"/>
      <c r="GS523" s="223"/>
      <c r="GT523" s="223"/>
      <c r="GU523" s="223"/>
      <c r="GV523" s="223"/>
      <c r="GW523" s="173"/>
      <c r="GX523" s="223"/>
      <c r="GZ523" s="257"/>
      <c r="HB523" s="257"/>
      <c r="HC523" s="259" t="s">
        <v>422</v>
      </c>
      <c r="HD523" s="212"/>
    </row>
    <row r="524" spans="1:212" s="171" customFormat="1" ht="15" x14ac:dyDescent="0.25">
      <c r="A524" s="881" t="s">
        <v>515</v>
      </c>
      <c r="B524" s="882"/>
      <c r="C524" s="882"/>
      <c r="D524" s="882"/>
      <c r="E524" s="882"/>
      <c r="F524" s="882"/>
      <c r="G524" s="882"/>
      <c r="H524" s="882"/>
      <c r="I524" s="882"/>
      <c r="J524" s="882"/>
      <c r="K524" s="882"/>
      <c r="L524" s="882"/>
      <c r="M524" s="882"/>
      <c r="N524" s="882"/>
      <c r="O524" s="882"/>
      <c r="P524" s="883"/>
      <c r="GO524" s="212" t="s">
        <v>515</v>
      </c>
      <c r="GQ524" s="223"/>
      <c r="GR524" s="223"/>
      <c r="GS524" s="223"/>
      <c r="GT524" s="223"/>
      <c r="GU524" s="223"/>
      <c r="GV524" s="223"/>
      <c r="GW524" s="173"/>
      <c r="GX524" s="223"/>
      <c r="GZ524" s="257"/>
      <c r="HB524" s="257"/>
      <c r="HD524" s="212"/>
    </row>
    <row r="525" spans="1:212" s="171" customFormat="1" ht="15" x14ac:dyDescent="0.25">
      <c r="A525" s="881" t="s">
        <v>516</v>
      </c>
      <c r="B525" s="882"/>
      <c r="C525" s="882"/>
      <c r="D525" s="882"/>
      <c r="E525" s="882"/>
      <c r="F525" s="882"/>
      <c r="G525" s="882"/>
      <c r="H525" s="882"/>
      <c r="I525" s="882"/>
      <c r="J525" s="882"/>
      <c r="K525" s="882"/>
      <c r="L525" s="882"/>
      <c r="M525" s="882"/>
      <c r="N525" s="882"/>
      <c r="O525" s="882"/>
      <c r="P525" s="883"/>
      <c r="GO525" s="212"/>
      <c r="GQ525" s="223"/>
      <c r="GR525" s="223"/>
      <c r="GS525" s="223"/>
      <c r="GT525" s="223"/>
      <c r="GU525" s="223"/>
      <c r="GV525" s="223"/>
      <c r="GW525" s="173"/>
      <c r="GX525" s="223"/>
      <c r="GZ525" s="257"/>
      <c r="HB525" s="257"/>
      <c r="HD525" s="212" t="s">
        <v>516</v>
      </c>
    </row>
    <row r="526" spans="1:212" s="171" customFormat="1" ht="22.5" x14ac:dyDescent="0.25">
      <c r="A526" s="214" t="s">
        <v>517</v>
      </c>
      <c r="B526" s="215" t="s">
        <v>384</v>
      </c>
      <c r="C526" s="873" t="s">
        <v>385</v>
      </c>
      <c r="D526" s="873"/>
      <c r="E526" s="873"/>
      <c r="F526" s="873"/>
      <c r="G526" s="873"/>
      <c r="H526" s="216" t="s">
        <v>386</v>
      </c>
      <c r="I526" s="217">
        <v>18.84</v>
      </c>
      <c r="J526" s="218">
        <v>1</v>
      </c>
      <c r="K526" s="265">
        <v>18.84</v>
      </c>
      <c r="L526" s="220"/>
      <c r="M526" s="217"/>
      <c r="N526" s="221"/>
      <c r="O526" s="217"/>
      <c r="P526" s="222"/>
      <c r="GO526" s="212"/>
      <c r="GQ526" s="223" t="s">
        <v>385</v>
      </c>
      <c r="GR526" s="223" t="s">
        <v>4</v>
      </c>
      <c r="GS526" s="223" t="s">
        <v>4</v>
      </c>
      <c r="GT526" s="223" t="s">
        <v>4</v>
      </c>
      <c r="GU526" s="223" t="s">
        <v>4</v>
      </c>
      <c r="GV526" s="223"/>
      <c r="GW526" s="173"/>
      <c r="GX526" s="223"/>
      <c r="GZ526" s="257"/>
      <c r="HB526" s="257"/>
      <c r="HD526" s="212"/>
    </row>
    <row r="527" spans="1:212" s="171" customFormat="1" ht="15" x14ac:dyDescent="0.25">
      <c r="A527" s="242"/>
      <c r="B527" s="243"/>
      <c r="C527" s="878" t="s">
        <v>518</v>
      </c>
      <c r="D527" s="878"/>
      <c r="E527" s="878"/>
      <c r="F527" s="878"/>
      <c r="G527" s="878"/>
      <c r="H527" s="878"/>
      <c r="I527" s="878"/>
      <c r="J527" s="878"/>
      <c r="K527" s="878"/>
      <c r="L527" s="878"/>
      <c r="M527" s="878"/>
      <c r="N527" s="878"/>
      <c r="O527" s="878"/>
      <c r="P527" s="879"/>
      <c r="GO527" s="212"/>
      <c r="GQ527" s="223"/>
      <c r="GR527" s="223"/>
      <c r="GS527" s="223"/>
      <c r="GT527" s="223"/>
      <c r="GU527" s="223"/>
      <c r="GV527" s="223"/>
      <c r="GW527" s="173"/>
      <c r="GX527" s="223"/>
      <c r="GY527" s="244" t="s">
        <v>518</v>
      </c>
      <c r="GZ527" s="257"/>
      <c r="HB527" s="257"/>
      <c r="HD527" s="212"/>
    </row>
    <row r="528" spans="1:212" s="171" customFormat="1" ht="15" x14ac:dyDescent="0.25">
      <c r="A528" s="224"/>
      <c r="B528" s="225"/>
      <c r="C528" s="874" t="s">
        <v>370</v>
      </c>
      <c r="D528" s="874"/>
      <c r="E528" s="874"/>
      <c r="F528" s="874"/>
      <c r="G528" s="874"/>
      <c r="H528" s="216"/>
      <c r="I528" s="217"/>
      <c r="J528" s="217"/>
      <c r="K528" s="217"/>
      <c r="L528" s="220"/>
      <c r="M528" s="217"/>
      <c r="N528" s="226"/>
      <c r="O528" s="217"/>
      <c r="P528" s="227">
        <v>210556.22</v>
      </c>
      <c r="Q528" s="228"/>
      <c r="R528" s="228"/>
      <c r="GO528" s="212"/>
      <c r="GQ528" s="223"/>
      <c r="GR528" s="223"/>
      <c r="GS528" s="223"/>
      <c r="GT528" s="223"/>
      <c r="GU528" s="223"/>
      <c r="GV528" s="223" t="s">
        <v>370</v>
      </c>
      <c r="GW528" s="173"/>
      <c r="GX528" s="223"/>
      <c r="GZ528" s="257"/>
      <c r="HB528" s="257"/>
      <c r="HD528" s="212"/>
    </row>
    <row r="529" spans="1:212" s="171" customFormat="1" ht="15" x14ac:dyDescent="0.25">
      <c r="A529" s="229"/>
      <c r="B529" s="230"/>
      <c r="C529" s="880" t="s">
        <v>371</v>
      </c>
      <c r="D529" s="880"/>
      <c r="E529" s="880"/>
      <c r="F529" s="880"/>
      <c r="G529" s="880"/>
      <c r="H529" s="231"/>
      <c r="I529" s="232"/>
      <c r="J529" s="232"/>
      <c r="K529" s="232"/>
      <c r="L529" s="233"/>
      <c r="M529" s="232"/>
      <c r="N529" s="233"/>
      <c r="O529" s="232"/>
      <c r="P529" s="245">
        <v>145887.79</v>
      </c>
      <c r="GO529" s="212"/>
      <c r="GQ529" s="223"/>
      <c r="GR529" s="223"/>
      <c r="GS529" s="223"/>
      <c r="GT529" s="223"/>
      <c r="GU529" s="223"/>
      <c r="GV529" s="223"/>
      <c r="GW529" s="173" t="s">
        <v>371</v>
      </c>
      <c r="GX529" s="223"/>
      <c r="GZ529" s="257"/>
      <c r="HB529" s="257"/>
      <c r="HD529" s="212"/>
    </row>
    <row r="530" spans="1:212" s="171" customFormat="1" ht="15" x14ac:dyDescent="0.25">
      <c r="A530" s="229"/>
      <c r="B530" s="230" t="s">
        <v>388</v>
      </c>
      <c r="C530" s="880" t="s">
        <v>389</v>
      </c>
      <c r="D530" s="880"/>
      <c r="E530" s="880"/>
      <c r="F530" s="880"/>
      <c r="G530" s="880"/>
      <c r="H530" s="231" t="s">
        <v>374</v>
      </c>
      <c r="I530" s="235">
        <v>93</v>
      </c>
      <c r="J530" s="232"/>
      <c r="K530" s="235">
        <v>93</v>
      </c>
      <c r="L530" s="233"/>
      <c r="M530" s="232"/>
      <c r="N530" s="233"/>
      <c r="O530" s="232"/>
      <c r="P530" s="245">
        <v>135675.64000000001</v>
      </c>
      <c r="GO530" s="212"/>
      <c r="GQ530" s="223"/>
      <c r="GR530" s="223"/>
      <c r="GS530" s="223"/>
      <c r="GT530" s="223"/>
      <c r="GU530" s="223"/>
      <c r="GV530" s="223"/>
      <c r="GW530" s="173" t="s">
        <v>389</v>
      </c>
      <c r="GX530" s="223"/>
      <c r="GZ530" s="257"/>
      <c r="HB530" s="257"/>
      <c r="HD530" s="212"/>
    </row>
    <row r="531" spans="1:212" s="171" customFormat="1" ht="15" x14ac:dyDescent="0.25">
      <c r="A531" s="229"/>
      <c r="B531" s="230" t="s">
        <v>390</v>
      </c>
      <c r="C531" s="880" t="s">
        <v>391</v>
      </c>
      <c r="D531" s="880"/>
      <c r="E531" s="880"/>
      <c r="F531" s="880"/>
      <c r="G531" s="880"/>
      <c r="H531" s="231" t="s">
        <v>374</v>
      </c>
      <c r="I531" s="235">
        <v>62</v>
      </c>
      <c r="J531" s="232"/>
      <c r="K531" s="235">
        <v>62</v>
      </c>
      <c r="L531" s="233"/>
      <c r="M531" s="232"/>
      <c r="N531" s="233"/>
      <c r="O531" s="232"/>
      <c r="P531" s="245">
        <v>90450.43</v>
      </c>
      <c r="GO531" s="212"/>
      <c r="GQ531" s="223"/>
      <c r="GR531" s="223"/>
      <c r="GS531" s="223"/>
      <c r="GT531" s="223"/>
      <c r="GU531" s="223"/>
      <c r="GV531" s="223"/>
      <c r="GW531" s="173" t="s">
        <v>391</v>
      </c>
      <c r="GX531" s="223"/>
      <c r="GZ531" s="257"/>
      <c r="HB531" s="257"/>
      <c r="HD531" s="212"/>
    </row>
    <row r="532" spans="1:212" s="171" customFormat="1" ht="15" x14ac:dyDescent="0.25">
      <c r="A532" s="236"/>
      <c r="B532" s="237"/>
      <c r="C532" s="874" t="s">
        <v>377</v>
      </c>
      <c r="D532" s="874"/>
      <c r="E532" s="874"/>
      <c r="F532" s="874"/>
      <c r="G532" s="874"/>
      <c r="H532" s="216"/>
      <c r="I532" s="217"/>
      <c r="J532" s="217"/>
      <c r="K532" s="217"/>
      <c r="L532" s="220"/>
      <c r="M532" s="217"/>
      <c r="N532" s="226">
        <v>23178.47</v>
      </c>
      <c r="O532" s="217"/>
      <c r="P532" s="227">
        <v>436682.29</v>
      </c>
      <c r="GO532" s="212"/>
      <c r="GQ532" s="223"/>
      <c r="GR532" s="223"/>
      <c r="GS532" s="223"/>
      <c r="GT532" s="223"/>
      <c r="GU532" s="223"/>
      <c r="GV532" s="223"/>
      <c r="GW532" s="173"/>
      <c r="GX532" s="223" t="s">
        <v>377</v>
      </c>
      <c r="GZ532" s="257"/>
      <c r="HB532" s="257"/>
      <c r="HD532" s="212"/>
    </row>
    <row r="533" spans="1:212" s="171" customFormat="1" ht="56.25" x14ac:dyDescent="0.25">
      <c r="A533" s="214" t="s">
        <v>519</v>
      </c>
      <c r="B533" s="215" t="s">
        <v>392</v>
      </c>
      <c r="C533" s="873" t="s">
        <v>393</v>
      </c>
      <c r="D533" s="873"/>
      <c r="E533" s="873"/>
      <c r="F533" s="873"/>
      <c r="G533" s="873"/>
      <c r="H533" s="216" t="s">
        <v>380</v>
      </c>
      <c r="I533" s="217">
        <v>18.84</v>
      </c>
      <c r="J533" s="218">
        <v>1</v>
      </c>
      <c r="K533" s="265">
        <v>18.84</v>
      </c>
      <c r="L533" s="220"/>
      <c r="M533" s="217"/>
      <c r="N533" s="239">
        <v>272.58999999999997</v>
      </c>
      <c r="O533" s="217"/>
      <c r="P533" s="227">
        <v>5135.6000000000004</v>
      </c>
      <c r="GO533" s="212"/>
      <c r="GQ533" s="223" t="s">
        <v>393</v>
      </c>
      <c r="GR533" s="223" t="s">
        <v>4</v>
      </c>
      <c r="GS533" s="223" t="s">
        <v>4</v>
      </c>
      <c r="GT533" s="223" t="s">
        <v>4</v>
      </c>
      <c r="GU533" s="223" t="s">
        <v>4</v>
      </c>
      <c r="GV533" s="223"/>
      <c r="GW533" s="173"/>
      <c r="GX533" s="223"/>
      <c r="GZ533" s="257"/>
      <c r="HB533" s="257"/>
      <c r="HD533" s="212"/>
    </row>
    <row r="534" spans="1:212" s="171" customFormat="1" ht="15" x14ac:dyDescent="0.25">
      <c r="A534" s="236"/>
      <c r="B534" s="237"/>
      <c r="C534" s="874" t="s">
        <v>377</v>
      </c>
      <c r="D534" s="874"/>
      <c r="E534" s="874"/>
      <c r="F534" s="874"/>
      <c r="G534" s="874"/>
      <c r="H534" s="216"/>
      <c r="I534" s="217"/>
      <c r="J534" s="217"/>
      <c r="K534" s="217"/>
      <c r="L534" s="220"/>
      <c r="M534" s="217"/>
      <c r="N534" s="220"/>
      <c r="O534" s="217"/>
      <c r="P534" s="227">
        <v>5135.6000000000004</v>
      </c>
      <c r="GO534" s="212"/>
      <c r="GQ534" s="223"/>
      <c r="GR534" s="223"/>
      <c r="GS534" s="223"/>
      <c r="GT534" s="223"/>
      <c r="GU534" s="223"/>
      <c r="GV534" s="223"/>
      <c r="GW534" s="173"/>
      <c r="GX534" s="223" t="s">
        <v>377</v>
      </c>
      <c r="GZ534" s="257"/>
      <c r="HB534" s="257"/>
      <c r="HD534" s="212"/>
    </row>
    <row r="535" spans="1:212" s="171" customFormat="1" ht="15" x14ac:dyDescent="0.25">
      <c r="A535" s="875" t="s">
        <v>394</v>
      </c>
      <c r="B535" s="876"/>
      <c r="C535" s="876"/>
      <c r="D535" s="876"/>
      <c r="E535" s="876"/>
      <c r="F535" s="876"/>
      <c r="G535" s="876"/>
      <c r="H535" s="876"/>
      <c r="I535" s="876"/>
      <c r="J535" s="876"/>
      <c r="K535" s="876"/>
      <c r="L535" s="876"/>
      <c r="M535" s="876"/>
      <c r="N535" s="876"/>
      <c r="O535" s="876"/>
      <c r="P535" s="877"/>
      <c r="GO535" s="212"/>
      <c r="GP535" s="213" t="s">
        <v>394</v>
      </c>
      <c r="GQ535" s="223"/>
      <c r="GR535" s="223"/>
      <c r="GS535" s="223"/>
      <c r="GT535" s="223"/>
      <c r="GU535" s="223"/>
      <c r="GV535" s="223"/>
      <c r="GW535" s="173"/>
      <c r="GX535" s="223"/>
      <c r="GZ535" s="257"/>
      <c r="HB535" s="257"/>
      <c r="HD535" s="212"/>
    </row>
    <row r="536" spans="1:212" s="171" customFormat="1" ht="67.5" x14ac:dyDescent="0.25">
      <c r="A536" s="214" t="s">
        <v>520</v>
      </c>
      <c r="B536" s="215" t="s">
        <v>395</v>
      </c>
      <c r="C536" s="873" t="s">
        <v>396</v>
      </c>
      <c r="D536" s="873"/>
      <c r="E536" s="873"/>
      <c r="F536" s="873"/>
      <c r="G536" s="873"/>
      <c r="H536" s="216" t="s">
        <v>380</v>
      </c>
      <c r="I536" s="217">
        <v>18.84</v>
      </c>
      <c r="J536" s="218">
        <v>1</v>
      </c>
      <c r="K536" s="265">
        <v>18.84</v>
      </c>
      <c r="L536" s="220"/>
      <c r="M536" s="217"/>
      <c r="N536" s="239">
        <v>717.57</v>
      </c>
      <c r="O536" s="217"/>
      <c r="P536" s="227">
        <v>13519.02</v>
      </c>
      <c r="GO536" s="212"/>
      <c r="GQ536" s="223" t="s">
        <v>396</v>
      </c>
      <c r="GR536" s="223" t="s">
        <v>4</v>
      </c>
      <c r="GS536" s="223" t="s">
        <v>4</v>
      </c>
      <c r="GT536" s="223" t="s">
        <v>4</v>
      </c>
      <c r="GU536" s="223" t="s">
        <v>4</v>
      </c>
      <c r="GV536" s="223"/>
      <c r="GW536" s="173"/>
      <c r="GX536" s="223"/>
      <c r="GZ536" s="257"/>
      <c r="HB536" s="257"/>
      <c r="HD536" s="212"/>
    </row>
    <row r="537" spans="1:212" s="171" customFormat="1" ht="15" x14ac:dyDescent="0.25">
      <c r="A537" s="236"/>
      <c r="B537" s="237"/>
      <c r="C537" s="874" t="s">
        <v>377</v>
      </c>
      <c r="D537" s="874"/>
      <c r="E537" s="874"/>
      <c r="F537" s="874"/>
      <c r="G537" s="874"/>
      <c r="H537" s="216"/>
      <c r="I537" s="217"/>
      <c r="J537" s="217"/>
      <c r="K537" s="217"/>
      <c r="L537" s="220"/>
      <c r="M537" s="217"/>
      <c r="N537" s="220"/>
      <c r="O537" s="217"/>
      <c r="P537" s="227">
        <v>13519.02</v>
      </c>
      <c r="GO537" s="212"/>
      <c r="GQ537" s="223"/>
      <c r="GR537" s="223"/>
      <c r="GS537" s="223"/>
      <c r="GT537" s="223"/>
      <c r="GU537" s="223"/>
      <c r="GV537" s="223"/>
      <c r="GW537" s="173"/>
      <c r="GX537" s="223" t="s">
        <v>377</v>
      </c>
      <c r="GZ537" s="257"/>
      <c r="HB537" s="257"/>
      <c r="HD537" s="212"/>
    </row>
    <row r="538" spans="1:212" s="171" customFormat="1" ht="56.25" x14ac:dyDescent="0.25">
      <c r="A538" s="214" t="s">
        <v>521</v>
      </c>
      <c r="B538" s="215" t="s">
        <v>397</v>
      </c>
      <c r="C538" s="873" t="s">
        <v>398</v>
      </c>
      <c r="D538" s="873"/>
      <c r="E538" s="873"/>
      <c r="F538" s="873"/>
      <c r="G538" s="873"/>
      <c r="H538" s="216" t="s">
        <v>380</v>
      </c>
      <c r="I538" s="217">
        <v>18.84</v>
      </c>
      <c r="J538" s="218">
        <v>1</v>
      </c>
      <c r="K538" s="265">
        <v>18.84</v>
      </c>
      <c r="L538" s="220"/>
      <c r="M538" s="217"/>
      <c r="N538" s="239">
        <v>272.58999999999997</v>
      </c>
      <c r="O538" s="217"/>
      <c r="P538" s="227">
        <v>5135.6000000000004</v>
      </c>
      <c r="GO538" s="212"/>
      <c r="GQ538" s="223" t="s">
        <v>398</v>
      </c>
      <c r="GR538" s="223" t="s">
        <v>4</v>
      </c>
      <c r="GS538" s="223" t="s">
        <v>4</v>
      </c>
      <c r="GT538" s="223" t="s">
        <v>4</v>
      </c>
      <c r="GU538" s="223" t="s">
        <v>4</v>
      </c>
      <c r="GV538" s="223"/>
      <c r="GW538" s="173"/>
      <c r="GX538" s="223"/>
      <c r="GZ538" s="257"/>
      <c r="HB538" s="257"/>
      <c r="HD538" s="212"/>
    </row>
    <row r="539" spans="1:212" s="171" customFormat="1" ht="15" x14ac:dyDescent="0.25">
      <c r="A539" s="236"/>
      <c r="B539" s="237"/>
      <c r="C539" s="874" t="s">
        <v>377</v>
      </c>
      <c r="D539" s="874"/>
      <c r="E539" s="874"/>
      <c r="F539" s="874"/>
      <c r="G539" s="874"/>
      <c r="H539" s="216"/>
      <c r="I539" s="217"/>
      <c r="J539" s="217"/>
      <c r="K539" s="217"/>
      <c r="L539" s="220"/>
      <c r="M539" s="217"/>
      <c r="N539" s="220"/>
      <c r="O539" s="217"/>
      <c r="P539" s="227">
        <v>5135.6000000000004</v>
      </c>
      <c r="GO539" s="212"/>
      <c r="GQ539" s="223"/>
      <c r="GR539" s="223"/>
      <c r="GS539" s="223"/>
      <c r="GT539" s="223"/>
      <c r="GU539" s="223"/>
      <c r="GV539" s="223"/>
      <c r="GW539" s="173"/>
      <c r="GX539" s="223" t="s">
        <v>377</v>
      </c>
      <c r="GZ539" s="257"/>
      <c r="HB539" s="257"/>
      <c r="HD539" s="212"/>
    </row>
    <row r="540" spans="1:212" s="171" customFormat="1" ht="1.5" customHeight="1" x14ac:dyDescent="0.25">
      <c r="A540" s="246"/>
      <c r="B540" s="247"/>
      <c r="C540" s="247"/>
      <c r="D540" s="247"/>
      <c r="E540" s="247"/>
      <c r="F540" s="248"/>
      <c r="G540" s="248"/>
      <c r="H540" s="248"/>
      <c r="I540" s="248"/>
      <c r="J540" s="249"/>
      <c r="K540" s="248"/>
      <c r="L540" s="249"/>
      <c r="M540" s="250"/>
      <c r="N540" s="249"/>
      <c r="O540" s="251"/>
      <c r="P540" s="252"/>
      <c r="Q540" s="253"/>
      <c r="R540" s="254"/>
      <c r="GO540" s="212"/>
      <c r="GQ540" s="223"/>
      <c r="GR540" s="223"/>
      <c r="GS540" s="223"/>
      <c r="GT540" s="223"/>
      <c r="GU540" s="223"/>
      <c r="GV540" s="223"/>
      <c r="GW540" s="173"/>
      <c r="GX540" s="223"/>
      <c r="GZ540" s="257"/>
      <c r="HB540" s="257"/>
      <c r="HD540" s="212"/>
    </row>
    <row r="541" spans="1:212" s="171" customFormat="1" ht="15" x14ac:dyDescent="0.25">
      <c r="A541" s="224"/>
      <c r="B541" s="255"/>
      <c r="C541" s="872" t="s">
        <v>522</v>
      </c>
      <c r="D541" s="872"/>
      <c r="E541" s="872"/>
      <c r="F541" s="872"/>
      <c r="G541" s="872"/>
      <c r="H541" s="872"/>
      <c r="I541" s="872"/>
      <c r="J541" s="872"/>
      <c r="K541" s="872"/>
      <c r="L541" s="872"/>
      <c r="M541" s="872"/>
      <c r="N541" s="872"/>
      <c r="O541" s="872"/>
      <c r="P541" s="256"/>
      <c r="Q541" s="253"/>
      <c r="R541" s="254"/>
      <c r="GO541" s="212"/>
      <c r="GQ541" s="223"/>
      <c r="GR541" s="223"/>
      <c r="GS541" s="223"/>
      <c r="GT541" s="223"/>
      <c r="GU541" s="223"/>
      <c r="GV541" s="223"/>
      <c r="GW541" s="173"/>
      <c r="GX541" s="223"/>
      <c r="GZ541" s="257" t="s">
        <v>522</v>
      </c>
      <c r="HB541" s="257"/>
      <c r="HD541" s="212"/>
    </row>
    <row r="542" spans="1:212" s="171" customFormat="1" ht="15" x14ac:dyDescent="0.25">
      <c r="A542" s="224"/>
      <c r="B542" s="225"/>
      <c r="C542" s="871" t="s">
        <v>400</v>
      </c>
      <c r="D542" s="871"/>
      <c r="E542" s="871"/>
      <c r="F542" s="871"/>
      <c r="G542" s="871"/>
      <c r="H542" s="871"/>
      <c r="I542" s="871"/>
      <c r="J542" s="871"/>
      <c r="K542" s="871"/>
      <c r="L542" s="871"/>
      <c r="M542" s="871"/>
      <c r="N542" s="871"/>
      <c r="O542" s="871"/>
      <c r="P542" s="258">
        <v>234346.44</v>
      </c>
      <c r="Q542" s="253"/>
      <c r="R542" s="254"/>
      <c r="GO542" s="212"/>
      <c r="GQ542" s="223"/>
      <c r="GR542" s="223"/>
      <c r="GS542" s="223"/>
      <c r="GT542" s="223"/>
      <c r="GU542" s="223"/>
      <c r="GV542" s="223"/>
      <c r="GW542" s="173"/>
      <c r="GX542" s="223"/>
      <c r="GZ542" s="257"/>
      <c r="HA542" s="259" t="s">
        <v>400</v>
      </c>
      <c r="HB542" s="257"/>
      <c r="HD542" s="212"/>
    </row>
    <row r="543" spans="1:212" s="171" customFormat="1" ht="15" x14ac:dyDescent="0.25">
      <c r="A543" s="224"/>
      <c r="B543" s="225"/>
      <c r="C543" s="871" t="s">
        <v>401</v>
      </c>
      <c r="D543" s="871"/>
      <c r="E543" s="871"/>
      <c r="F543" s="871"/>
      <c r="G543" s="871"/>
      <c r="H543" s="871"/>
      <c r="I543" s="871"/>
      <c r="J543" s="871"/>
      <c r="K543" s="871"/>
      <c r="L543" s="871"/>
      <c r="M543" s="871"/>
      <c r="N543" s="871"/>
      <c r="O543" s="871"/>
      <c r="P543" s="260"/>
      <c r="Q543" s="253"/>
      <c r="R543" s="254"/>
      <c r="GO543" s="212"/>
      <c r="GQ543" s="223"/>
      <c r="GR543" s="223"/>
      <c r="GS543" s="223"/>
      <c r="GT543" s="223"/>
      <c r="GU543" s="223"/>
      <c r="GV543" s="223"/>
      <c r="GW543" s="173"/>
      <c r="GX543" s="223"/>
      <c r="GZ543" s="257"/>
      <c r="HA543" s="259" t="s">
        <v>401</v>
      </c>
      <c r="HB543" s="257"/>
      <c r="HD543" s="212"/>
    </row>
    <row r="544" spans="1:212" s="171" customFormat="1" ht="15" x14ac:dyDescent="0.25">
      <c r="A544" s="224"/>
      <c r="B544" s="225"/>
      <c r="C544" s="871" t="s">
        <v>402</v>
      </c>
      <c r="D544" s="871"/>
      <c r="E544" s="871"/>
      <c r="F544" s="871"/>
      <c r="G544" s="871"/>
      <c r="H544" s="871"/>
      <c r="I544" s="871"/>
      <c r="J544" s="871"/>
      <c r="K544" s="871"/>
      <c r="L544" s="871"/>
      <c r="M544" s="871"/>
      <c r="N544" s="871"/>
      <c r="O544" s="871"/>
      <c r="P544" s="258">
        <v>129098.13</v>
      </c>
      <c r="Q544" s="253"/>
      <c r="R544" s="254"/>
      <c r="GO544" s="212"/>
      <c r="GQ544" s="223"/>
      <c r="GR544" s="223"/>
      <c r="GS544" s="223"/>
      <c r="GT544" s="223"/>
      <c r="GU544" s="223"/>
      <c r="GV544" s="223"/>
      <c r="GW544" s="173"/>
      <c r="GX544" s="223"/>
      <c r="GZ544" s="257"/>
      <c r="HA544" s="259" t="s">
        <v>402</v>
      </c>
      <c r="HB544" s="257"/>
      <c r="HD544" s="212"/>
    </row>
    <row r="545" spans="1:212" s="171" customFormat="1" ht="15" x14ac:dyDescent="0.25">
      <c r="A545" s="224"/>
      <c r="B545" s="225"/>
      <c r="C545" s="871" t="s">
        <v>403</v>
      </c>
      <c r="D545" s="871"/>
      <c r="E545" s="871"/>
      <c r="F545" s="871"/>
      <c r="G545" s="871"/>
      <c r="H545" s="871"/>
      <c r="I545" s="871"/>
      <c r="J545" s="871"/>
      <c r="K545" s="871"/>
      <c r="L545" s="871"/>
      <c r="M545" s="871"/>
      <c r="N545" s="871"/>
      <c r="O545" s="871"/>
      <c r="P545" s="258">
        <v>64668.43</v>
      </c>
      <c r="Q545" s="253"/>
      <c r="R545" s="254"/>
      <c r="GO545" s="212"/>
      <c r="GQ545" s="223"/>
      <c r="GR545" s="223"/>
      <c r="GS545" s="223"/>
      <c r="GT545" s="223"/>
      <c r="GU545" s="223"/>
      <c r="GV545" s="223"/>
      <c r="GW545" s="173"/>
      <c r="GX545" s="223"/>
      <c r="GZ545" s="257"/>
      <c r="HA545" s="259" t="s">
        <v>403</v>
      </c>
      <c r="HB545" s="257"/>
      <c r="HD545" s="212"/>
    </row>
    <row r="546" spans="1:212" s="171" customFormat="1" ht="15" x14ac:dyDescent="0.25">
      <c r="A546" s="224"/>
      <c r="B546" s="225"/>
      <c r="C546" s="871" t="s">
        <v>404</v>
      </c>
      <c r="D546" s="871"/>
      <c r="E546" s="871"/>
      <c r="F546" s="871"/>
      <c r="G546" s="871"/>
      <c r="H546" s="871"/>
      <c r="I546" s="871"/>
      <c r="J546" s="871"/>
      <c r="K546" s="871"/>
      <c r="L546" s="871"/>
      <c r="M546" s="871"/>
      <c r="N546" s="871"/>
      <c r="O546" s="871"/>
      <c r="P546" s="258">
        <v>16789.66</v>
      </c>
      <c r="Q546" s="253"/>
      <c r="R546" s="254"/>
      <c r="GO546" s="212"/>
      <c r="GQ546" s="223"/>
      <c r="GR546" s="223"/>
      <c r="GS546" s="223"/>
      <c r="GT546" s="223"/>
      <c r="GU546" s="223"/>
      <c r="GV546" s="223"/>
      <c r="GW546" s="173"/>
      <c r="GX546" s="223"/>
      <c r="GZ546" s="257"/>
      <c r="HA546" s="259" t="s">
        <v>404</v>
      </c>
      <c r="HB546" s="257"/>
      <c r="HD546" s="212"/>
    </row>
    <row r="547" spans="1:212" s="171" customFormat="1" ht="15" x14ac:dyDescent="0.25">
      <c r="A547" s="224"/>
      <c r="B547" s="225"/>
      <c r="C547" s="871" t="s">
        <v>405</v>
      </c>
      <c r="D547" s="871"/>
      <c r="E547" s="871"/>
      <c r="F547" s="871"/>
      <c r="G547" s="871"/>
      <c r="H547" s="871"/>
      <c r="I547" s="871"/>
      <c r="J547" s="871"/>
      <c r="K547" s="871"/>
      <c r="L547" s="871"/>
      <c r="M547" s="871"/>
      <c r="N547" s="871"/>
      <c r="O547" s="871"/>
      <c r="P547" s="258">
        <v>23790.22</v>
      </c>
      <c r="Q547" s="253"/>
      <c r="R547" s="254"/>
      <c r="GO547" s="212"/>
      <c r="GQ547" s="223"/>
      <c r="GR547" s="223"/>
      <c r="GS547" s="223"/>
      <c r="GT547" s="223"/>
      <c r="GU547" s="223"/>
      <c r="GV547" s="223"/>
      <c r="GW547" s="173"/>
      <c r="GX547" s="223"/>
      <c r="GZ547" s="257"/>
      <c r="HA547" s="259" t="s">
        <v>405</v>
      </c>
      <c r="HB547" s="257"/>
      <c r="HD547" s="212"/>
    </row>
    <row r="548" spans="1:212" s="171" customFormat="1" ht="15" x14ac:dyDescent="0.25">
      <c r="A548" s="224"/>
      <c r="B548" s="225"/>
      <c r="C548" s="871" t="s">
        <v>406</v>
      </c>
      <c r="D548" s="871"/>
      <c r="E548" s="871"/>
      <c r="F548" s="871"/>
      <c r="G548" s="871"/>
      <c r="H548" s="871"/>
      <c r="I548" s="871"/>
      <c r="J548" s="871"/>
      <c r="K548" s="871"/>
      <c r="L548" s="871"/>
      <c r="M548" s="871"/>
      <c r="N548" s="871"/>
      <c r="O548" s="871"/>
      <c r="P548" s="258">
        <v>460472.51</v>
      </c>
      <c r="Q548" s="253"/>
      <c r="R548" s="254"/>
      <c r="GO548" s="212"/>
      <c r="GQ548" s="223"/>
      <c r="GR548" s="223"/>
      <c r="GS548" s="223"/>
      <c r="GT548" s="223"/>
      <c r="GU548" s="223"/>
      <c r="GV548" s="223"/>
      <c r="GW548" s="173"/>
      <c r="GX548" s="223"/>
      <c r="GZ548" s="257"/>
      <c r="HA548" s="259" t="s">
        <v>406</v>
      </c>
      <c r="HB548" s="257"/>
      <c r="HD548" s="212"/>
    </row>
    <row r="549" spans="1:212" s="171" customFormat="1" ht="15" x14ac:dyDescent="0.25">
      <c r="A549" s="224"/>
      <c r="B549" s="225"/>
      <c r="C549" s="871" t="s">
        <v>407</v>
      </c>
      <c r="D549" s="871"/>
      <c r="E549" s="871"/>
      <c r="F549" s="871"/>
      <c r="G549" s="871"/>
      <c r="H549" s="871"/>
      <c r="I549" s="871"/>
      <c r="J549" s="871"/>
      <c r="K549" s="871"/>
      <c r="L549" s="871"/>
      <c r="M549" s="871"/>
      <c r="N549" s="871"/>
      <c r="O549" s="871"/>
      <c r="P549" s="258">
        <v>436682.29</v>
      </c>
      <c r="Q549" s="253"/>
      <c r="R549" s="254"/>
      <c r="GO549" s="212"/>
      <c r="GQ549" s="223"/>
      <c r="GR549" s="223"/>
      <c r="GS549" s="223"/>
      <c r="GT549" s="223"/>
      <c r="GU549" s="223"/>
      <c r="GV549" s="223"/>
      <c r="GW549" s="173"/>
      <c r="GX549" s="223"/>
      <c r="GZ549" s="257"/>
      <c r="HA549" s="259" t="s">
        <v>407</v>
      </c>
      <c r="HB549" s="257"/>
      <c r="HD549" s="212"/>
    </row>
    <row r="550" spans="1:212" s="171" customFormat="1" ht="15" x14ac:dyDescent="0.25">
      <c r="A550" s="224"/>
      <c r="B550" s="225"/>
      <c r="C550" s="871" t="s">
        <v>408</v>
      </c>
      <c r="D550" s="871"/>
      <c r="E550" s="871"/>
      <c r="F550" s="871"/>
      <c r="G550" s="871"/>
      <c r="H550" s="871"/>
      <c r="I550" s="871"/>
      <c r="J550" s="871"/>
      <c r="K550" s="871"/>
      <c r="L550" s="871"/>
      <c r="M550" s="871"/>
      <c r="N550" s="871"/>
      <c r="O550" s="871"/>
      <c r="P550" s="260"/>
      <c r="Q550" s="253"/>
      <c r="R550" s="254"/>
      <c r="GO550" s="212"/>
      <c r="GQ550" s="223"/>
      <c r="GR550" s="223"/>
      <c r="GS550" s="223"/>
      <c r="GT550" s="223"/>
      <c r="GU550" s="223"/>
      <c r="GV550" s="223"/>
      <c r="GW550" s="173"/>
      <c r="GX550" s="223"/>
      <c r="GZ550" s="257"/>
      <c r="HA550" s="259" t="s">
        <v>408</v>
      </c>
      <c r="HB550" s="257"/>
      <c r="HD550" s="212"/>
    </row>
    <row r="551" spans="1:212" s="171" customFormat="1" ht="15" x14ac:dyDescent="0.25">
      <c r="A551" s="224"/>
      <c r="B551" s="225"/>
      <c r="C551" s="871" t="s">
        <v>409</v>
      </c>
      <c r="D551" s="871"/>
      <c r="E551" s="871"/>
      <c r="F551" s="871"/>
      <c r="G551" s="871"/>
      <c r="H551" s="871"/>
      <c r="I551" s="871"/>
      <c r="J551" s="871"/>
      <c r="K551" s="871"/>
      <c r="L551" s="871"/>
      <c r="M551" s="871"/>
      <c r="N551" s="871"/>
      <c r="O551" s="871"/>
      <c r="P551" s="258">
        <v>129098.13</v>
      </c>
      <c r="Q551" s="253"/>
      <c r="R551" s="254"/>
      <c r="GO551" s="212"/>
      <c r="GQ551" s="223"/>
      <c r="GR551" s="223"/>
      <c r="GS551" s="223"/>
      <c r="GT551" s="223"/>
      <c r="GU551" s="223"/>
      <c r="GV551" s="223"/>
      <c r="GW551" s="173"/>
      <c r="GX551" s="223"/>
      <c r="GZ551" s="257"/>
      <c r="HA551" s="259" t="s">
        <v>409</v>
      </c>
      <c r="HB551" s="257"/>
      <c r="HD551" s="212"/>
    </row>
    <row r="552" spans="1:212" s="171" customFormat="1" ht="15" x14ac:dyDescent="0.25">
      <c r="A552" s="224"/>
      <c r="B552" s="225"/>
      <c r="C552" s="871" t="s">
        <v>410</v>
      </c>
      <c r="D552" s="871"/>
      <c r="E552" s="871"/>
      <c r="F552" s="871"/>
      <c r="G552" s="871"/>
      <c r="H552" s="871"/>
      <c r="I552" s="871"/>
      <c r="J552" s="871"/>
      <c r="K552" s="871"/>
      <c r="L552" s="871"/>
      <c r="M552" s="871"/>
      <c r="N552" s="871"/>
      <c r="O552" s="871"/>
      <c r="P552" s="258">
        <v>64668.43</v>
      </c>
      <c r="Q552" s="253"/>
      <c r="R552" s="254"/>
      <c r="GO552" s="212"/>
      <c r="GQ552" s="223"/>
      <c r="GR552" s="223"/>
      <c r="GS552" s="223"/>
      <c r="GT552" s="223"/>
      <c r="GU552" s="223"/>
      <c r="GV552" s="223"/>
      <c r="GW552" s="173"/>
      <c r="GX552" s="223"/>
      <c r="GZ552" s="257"/>
      <c r="HA552" s="259" t="s">
        <v>410</v>
      </c>
      <c r="HB552" s="257"/>
      <c r="HD552" s="212"/>
    </row>
    <row r="553" spans="1:212" s="171" customFormat="1" ht="15" x14ac:dyDescent="0.25">
      <c r="A553" s="224"/>
      <c r="B553" s="225"/>
      <c r="C553" s="871" t="s">
        <v>411</v>
      </c>
      <c r="D553" s="871"/>
      <c r="E553" s="871"/>
      <c r="F553" s="871"/>
      <c r="G553" s="871"/>
      <c r="H553" s="871"/>
      <c r="I553" s="871"/>
      <c r="J553" s="871"/>
      <c r="K553" s="871"/>
      <c r="L553" s="871"/>
      <c r="M553" s="871"/>
      <c r="N553" s="871"/>
      <c r="O553" s="871"/>
      <c r="P553" s="258">
        <v>16789.66</v>
      </c>
      <c r="Q553" s="253"/>
      <c r="R553" s="254"/>
      <c r="GO553" s="212"/>
      <c r="GQ553" s="223"/>
      <c r="GR553" s="223"/>
      <c r="GS553" s="223"/>
      <c r="GT553" s="223"/>
      <c r="GU553" s="223"/>
      <c r="GV553" s="223"/>
      <c r="GW553" s="173"/>
      <c r="GX553" s="223"/>
      <c r="GZ553" s="257"/>
      <c r="HA553" s="259" t="s">
        <v>411</v>
      </c>
      <c r="HB553" s="257"/>
      <c r="HD553" s="212"/>
    </row>
    <row r="554" spans="1:212" s="171" customFormat="1" ht="15" x14ac:dyDescent="0.25">
      <c r="A554" s="224"/>
      <c r="B554" s="225"/>
      <c r="C554" s="871" t="s">
        <v>412</v>
      </c>
      <c r="D554" s="871"/>
      <c r="E554" s="871"/>
      <c r="F554" s="871"/>
      <c r="G554" s="871"/>
      <c r="H554" s="871"/>
      <c r="I554" s="871"/>
      <c r="J554" s="871"/>
      <c r="K554" s="871"/>
      <c r="L554" s="871"/>
      <c r="M554" s="871"/>
      <c r="N554" s="871"/>
      <c r="O554" s="871"/>
      <c r="P554" s="258">
        <v>135675.64000000001</v>
      </c>
      <c r="Q554" s="253"/>
      <c r="R554" s="254"/>
      <c r="GO554" s="212"/>
      <c r="GQ554" s="223"/>
      <c r="GR554" s="223"/>
      <c r="GS554" s="223"/>
      <c r="GT554" s="223"/>
      <c r="GU554" s="223"/>
      <c r="GV554" s="223"/>
      <c r="GW554" s="173"/>
      <c r="GX554" s="223"/>
      <c r="GZ554" s="257"/>
      <c r="HA554" s="259" t="s">
        <v>412</v>
      </c>
      <c r="HB554" s="257"/>
      <c r="HD554" s="212"/>
    </row>
    <row r="555" spans="1:212" s="171" customFormat="1" ht="15" x14ac:dyDescent="0.25">
      <c r="A555" s="224"/>
      <c r="B555" s="225"/>
      <c r="C555" s="871" t="s">
        <v>413</v>
      </c>
      <c r="D555" s="871"/>
      <c r="E555" s="871"/>
      <c r="F555" s="871"/>
      <c r="G555" s="871"/>
      <c r="H555" s="871"/>
      <c r="I555" s="871"/>
      <c r="J555" s="871"/>
      <c r="K555" s="871"/>
      <c r="L555" s="871"/>
      <c r="M555" s="871"/>
      <c r="N555" s="871"/>
      <c r="O555" s="871"/>
      <c r="P555" s="258">
        <v>90450.43</v>
      </c>
      <c r="Q555" s="253"/>
      <c r="R555" s="254"/>
      <c r="GO555" s="212"/>
      <c r="GQ555" s="223"/>
      <c r="GR555" s="223"/>
      <c r="GS555" s="223"/>
      <c r="GT555" s="223"/>
      <c r="GU555" s="223"/>
      <c r="GV555" s="223"/>
      <c r="GW555" s="173"/>
      <c r="GX555" s="223"/>
      <c r="GZ555" s="257"/>
      <c r="HA555" s="259" t="s">
        <v>413</v>
      </c>
      <c r="HB555" s="257"/>
      <c r="HD555" s="212"/>
    </row>
    <row r="556" spans="1:212" s="171" customFormat="1" ht="15" x14ac:dyDescent="0.25">
      <c r="A556" s="224"/>
      <c r="B556" s="225"/>
      <c r="C556" s="871" t="s">
        <v>414</v>
      </c>
      <c r="D556" s="871"/>
      <c r="E556" s="871"/>
      <c r="F556" s="871"/>
      <c r="G556" s="871"/>
      <c r="H556" s="871"/>
      <c r="I556" s="871"/>
      <c r="J556" s="871"/>
      <c r="K556" s="871"/>
      <c r="L556" s="871"/>
      <c r="M556" s="871"/>
      <c r="N556" s="871"/>
      <c r="O556" s="871"/>
      <c r="P556" s="258">
        <v>23790.22</v>
      </c>
      <c r="Q556" s="253"/>
      <c r="R556" s="254"/>
      <c r="GO556" s="212"/>
      <c r="GQ556" s="223"/>
      <c r="GR556" s="223"/>
      <c r="GS556" s="223"/>
      <c r="GT556" s="223"/>
      <c r="GU556" s="223"/>
      <c r="GV556" s="223"/>
      <c r="GW556" s="173"/>
      <c r="GX556" s="223"/>
      <c r="GZ556" s="257"/>
      <c r="HA556" s="259" t="s">
        <v>414</v>
      </c>
      <c r="HB556" s="257"/>
      <c r="HD556" s="212"/>
    </row>
    <row r="557" spans="1:212" s="171" customFormat="1" ht="15" x14ac:dyDescent="0.25">
      <c r="A557" s="224"/>
      <c r="B557" s="225"/>
      <c r="C557" s="871" t="s">
        <v>415</v>
      </c>
      <c r="D557" s="871"/>
      <c r="E557" s="871"/>
      <c r="F557" s="871"/>
      <c r="G557" s="871"/>
      <c r="H557" s="871"/>
      <c r="I557" s="871"/>
      <c r="J557" s="871"/>
      <c r="K557" s="871"/>
      <c r="L557" s="871"/>
      <c r="M557" s="871"/>
      <c r="N557" s="871"/>
      <c r="O557" s="871"/>
      <c r="P557" s="258">
        <v>145887.79</v>
      </c>
      <c r="Q557" s="253"/>
      <c r="R557" s="254"/>
      <c r="GO557" s="212"/>
      <c r="GQ557" s="223"/>
      <c r="GR557" s="223"/>
      <c r="GS557" s="223"/>
      <c r="GT557" s="223"/>
      <c r="GU557" s="223"/>
      <c r="GV557" s="223"/>
      <c r="GW557" s="173"/>
      <c r="GX557" s="223"/>
      <c r="GZ557" s="257"/>
      <c r="HA557" s="259" t="s">
        <v>415</v>
      </c>
      <c r="HB557" s="257"/>
      <c r="HD557" s="212"/>
    </row>
    <row r="558" spans="1:212" s="171" customFormat="1" ht="15" x14ac:dyDescent="0.25">
      <c r="A558" s="224"/>
      <c r="B558" s="225"/>
      <c r="C558" s="871" t="s">
        <v>416</v>
      </c>
      <c r="D558" s="871"/>
      <c r="E558" s="871"/>
      <c r="F558" s="871"/>
      <c r="G558" s="871"/>
      <c r="H558" s="871"/>
      <c r="I558" s="871"/>
      <c r="J558" s="871"/>
      <c r="K558" s="871"/>
      <c r="L558" s="871"/>
      <c r="M558" s="871"/>
      <c r="N558" s="871"/>
      <c r="O558" s="871"/>
      <c r="P558" s="258">
        <v>135675.64000000001</v>
      </c>
      <c r="Q558" s="253"/>
      <c r="R558" s="254"/>
      <c r="GO558" s="212"/>
      <c r="GQ558" s="223"/>
      <c r="GR558" s="223"/>
      <c r="GS558" s="223"/>
      <c r="GT558" s="223"/>
      <c r="GU558" s="223"/>
      <c r="GV558" s="223"/>
      <c r="GW558" s="173"/>
      <c r="GX558" s="223"/>
      <c r="GZ558" s="257"/>
      <c r="HA558" s="259" t="s">
        <v>416</v>
      </c>
      <c r="HB558" s="257"/>
      <c r="HD558" s="212"/>
    </row>
    <row r="559" spans="1:212" s="171" customFormat="1" ht="15" x14ac:dyDescent="0.25">
      <c r="A559" s="224"/>
      <c r="B559" s="225"/>
      <c r="C559" s="871" t="s">
        <v>417</v>
      </c>
      <c r="D559" s="871"/>
      <c r="E559" s="871"/>
      <c r="F559" s="871"/>
      <c r="G559" s="871"/>
      <c r="H559" s="871"/>
      <c r="I559" s="871"/>
      <c r="J559" s="871"/>
      <c r="K559" s="871"/>
      <c r="L559" s="871"/>
      <c r="M559" s="871"/>
      <c r="N559" s="871"/>
      <c r="O559" s="871"/>
      <c r="P559" s="258">
        <v>90450.43</v>
      </c>
      <c r="Q559" s="253"/>
      <c r="R559" s="254"/>
      <c r="GO559" s="212"/>
      <c r="GQ559" s="223"/>
      <c r="GR559" s="223"/>
      <c r="GS559" s="223"/>
      <c r="GT559" s="223"/>
      <c r="GU559" s="223"/>
      <c r="GV559" s="223"/>
      <c r="GW559" s="173"/>
      <c r="GX559" s="223"/>
      <c r="GZ559" s="257"/>
      <c r="HA559" s="259" t="s">
        <v>417</v>
      </c>
      <c r="HB559" s="257"/>
      <c r="HD559" s="212"/>
    </row>
    <row r="560" spans="1:212" s="171" customFormat="1" ht="15" x14ac:dyDescent="0.25">
      <c r="A560" s="224"/>
      <c r="B560" s="255"/>
      <c r="C560" s="872" t="s">
        <v>523</v>
      </c>
      <c r="D560" s="872"/>
      <c r="E560" s="872"/>
      <c r="F560" s="872"/>
      <c r="G560" s="872"/>
      <c r="H560" s="872"/>
      <c r="I560" s="872"/>
      <c r="J560" s="872"/>
      <c r="K560" s="872"/>
      <c r="L560" s="872"/>
      <c r="M560" s="872"/>
      <c r="N560" s="872"/>
      <c r="O560" s="872"/>
      <c r="P560" s="261">
        <v>460472.51</v>
      </c>
      <c r="Q560" s="253"/>
      <c r="R560" s="254"/>
      <c r="GO560" s="212"/>
      <c r="GQ560" s="223"/>
      <c r="GR560" s="223"/>
      <c r="GS560" s="223"/>
      <c r="GT560" s="223"/>
      <c r="GU560" s="223"/>
      <c r="GV560" s="223"/>
      <c r="GW560" s="173"/>
      <c r="GX560" s="223"/>
      <c r="GZ560" s="257"/>
      <c r="HB560" s="257" t="s">
        <v>523</v>
      </c>
      <c r="HD560" s="212"/>
    </row>
    <row r="561" spans="1:212" s="171" customFormat="1" ht="15" x14ac:dyDescent="0.25">
      <c r="A561" s="224"/>
      <c r="B561" s="225"/>
      <c r="C561" s="871" t="s">
        <v>419</v>
      </c>
      <c r="D561" s="871"/>
      <c r="E561" s="871"/>
      <c r="F561" s="871"/>
      <c r="G561" s="871"/>
      <c r="H561" s="871"/>
      <c r="I561" s="871"/>
      <c r="J561" s="871"/>
      <c r="K561" s="871"/>
      <c r="L561" s="871"/>
      <c r="M561" s="871"/>
      <c r="N561" s="871"/>
      <c r="O561" s="871"/>
      <c r="P561" s="260"/>
      <c r="Q561" s="253"/>
      <c r="R561" s="254"/>
      <c r="GO561" s="212"/>
      <c r="GQ561" s="223"/>
      <c r="GR561" s="223"/>
      <c r="GS561" s="223"/>
      <c r="GT561" s="223"/>
      <c r="GU561" s="223"/>
      <c r="GV561" s="223"/>
      <c r="GW561" s="173"/>
      <c r="GX561" s="223"/>
      <c r="GZ561" s="257"/>
      <c r="HA561" s="259" t="s">
        <v>419</v>
      </c>
      <c r="HB561" s="257"/>
      <c r="HD561" s="212"/>
    </row>
    <row r="562" spans="1:212" s="171" customFormat="1" ht="15" x14ac:dyDescent="0.25">
      <c r="A562" s="224"/>
      <c r="B562" s="225"/>
      <c r="C562" s="871" t="s">
        <v>420</v>
      </c>
      <c r="D562" s="871"/>
      <c r="E562" s="871"/>
      <c r="F562" s="871"/>
      <c r="G562" s="871"/>
      <c r="H562" s="871"/>
      <c r="I562" s="871"/>
      <c r="J562" s="871"/>
      <c r="K562" s="262" t="s">
        <v>524</v>
      </c>
      <c r="L562" s="263"/>
      <c r="M562" s="263"/>
      <c r="O562" s="264"/>
      <c r="P562" s="260"/>
      <c r="Q562" s="253"/>
      <c r="R562" s="254"/>
      <c r="GO562" s="212"/>
      <c r="GQ562" s="223"/>
      <c r="GR562" s="223"/>
      <c r="GS562" s="223"/>
      <c r="GT562" s="223"/>
      <c r="GU562" s="223"/>
      <c r="GV562" s="223"/>
      <c r="GW562" s="173"/>
      <c r="GX562" s="223"/>
      <c r="GZ562" s="257"/>
      <c r="HB562" s="257"/>
      <c r="HC562" s="259" t="s">
        <v>420</v>
      </c>
      <c r="HD562" s="212"/>
    </row>
    <row r="563" spans="1:212" s="171" customFormat="1" ht="15" x14ac:dyDescent="0.25">
      <c r="A563" s="224"/>
      <c r="B563" s="225"/>
      <c r="C563" s="871" t="s">
        <v>422</v>
      </c>
      <c r="D563" s="871"/>
      <c r="E563" s="871"/>
      <c r="F563" s="871"/>
      <c r="G563" s="871"/>
      <c r="H563" s="871"/>
      <c r="I563" s="871"/>
      <c r="J563" s="871"/>
      <c r="K563" s="262" t="s">
        <v>525</v>
      </c>
      <c r="L563" s="263"/>
      <c r="M563" s="263"/>
      <c r="O563" s="264"/>
      <c r="P563" s="260"/>
      <c r="Q563" s="253"/>
      <c r="R563" s="254"/>
      <c r="GO563" s="212"/>
      <c r="GQ563" s="223"/>
      <c r="GR563" s="223"/>
      <c r="GS563" s="223"/>
      <c r="GT563" s="223"/>
      <c r="GU563" s="223"/>
      <c r="GV563" s="223"/>
      <c r="GW563" s="173"/>
      <c r="GX563" s="223"/>
      <c r="GZ563" s="257"/>
      <c r="HB563" s="257"/>
      <c r="HC563" s="259" t="s">
        <v>422</v>
      </c>
      <c r="HD563" s="212"/>
    </row>
    <row r="564" spans="1:212" s="171" customFormat="1" ht="15" x14ac:dyDescent="0.25">
      <c r="A564" s="881" t="s">
        <v>526</v>
      </c>
      <c r="B564" s="882"/>
      <c r="C564" s="882"/>
      <c r="D564" s="882"/>
      <c r="E564" s="882"/>
      <c r="F564" s="882"/>
      <c r="G564" s="882"/>
      <c r="H564" s="882"/>
      <c r="I564" s="882"/>
      <c r="J564" s="882"/>
      <c r="K564" s="882"/>
      <c r="L564" s="882"/>
      <c r="M564" s="882"/>
      <c r="N564" s="882"/>
      <c r="O564" s="882"/>
      <c r="P564" s="883"/>
      <c r="GO564" s="212" t="s">
        <v>526</v>
      </c>
      <c r="GQ564" s="223"/>
      <c r="GR564" s="223"/>
      <c r="GS564" s="223"/>
      <c r="GT564" s="223"/>
      <c r="GU564" s="223"/>
      <c r="GV564" s="223"/>
      <c r="GW564" s="173"/>
      <c r="GX564" s="223"/>
      <c r="GZ564" s="257"/>
      <c r="HB564" s="257"/>
      <c r="HD564" s="212"/>
    </row>
    <row r="565" spans="1:212" s="171" customFormat="1" ht="15" x14ac:dyDescent="0.25">
      <c r="A565" s="881" t="s">
        <v>527</v>
      </c>
      <c r="B565" s="882"/>
      <c r="C565" s="882"/>
      <c r="D565" s="882"/>
      <c r="E565" s="882"/>
      <c r="F565" s="882"/>
      <c r="G565" s="882"/>
      <c r="H565" s="882"/>
      <c r="I565" s="882"/>
      <c r="J565" s="882"/>
      <c r="K565" s="882"/>
      <c r="L565" s="882"/>
      <c r="M565" s="882"/>
      <c r="N565" s="882"/>
      <c r="O565" s="882"/>
      <c r="P565" s="883"/>
      <c r="GO565" s="212"/>
      <c r="GQ565" s="223"/>
      <c r="GR565" s="223"/>
      <c r="GS565" s="223"/>
      <c r="GT565" s="223"/>
      <c r="GU565" s="223"/>
      <c r="GV565" s="223"/>
      <c r="GW565" s="173"/>
      <c r="GX565" s="223"/>
      <c r="GZ565" s="257"/>
      <c r="HB565" s="257"/>
      <c r="HD565" s="212" t="s">
        <v>527</v>
      </c>
    </row>
    <row r="566" spans="1:212" s="171" customFormat="1" ht="15" x14ac:dyDescent="0.25">
      <c r="A566" s="214" t="s">
        <v>528</v>
      </c>
      <c r="B566" s="215" t="s">
        <v>367</v>
      </c>
      <c r="C566" s="873" t="s">
        <v>368</v>
      </c>
      <c r="D566" s="873"/>
      <c r="E566" s="873"/>
      <c r="F566" s="873"/>
      <c r="G566" s="873"/>
      <c r="H566" s="216" t="s">
        <v>369</v>
      </c>
      <c r="I566" s="217">
        <v>0.37</v>
      </c>
      <c r="J566" s="218">
        <v>1</v>
      </c>
      <c r="K566" s="265">
        <v>0.37</v>
      </c>
      <c r="L566" s="220"/>
      <c r="M566" s="217"/>
      <c r="N566" s="221"/>
      <c r="O566" s="217"/>
      <c r="P566" s="222"/>
      <c r="GO566" s="212"/>
      <c r="GQ566" s="223" t="s">
        <v>368</v>
      </c>
      <c r="GR566" s="223" t="s">
        <v>4</v>
      </c>
      <c r="GS566" s="223" t="s">
        <v>4</v>
      </c>
      <c r="GT566" s="223" t="s">
        <v>4</v>
      </c>
      <c r="GU566" s="223" t="s">
        <v>4</v>
      </c>
      <c r="GV566" s="223"/>
      <c r="GW566" s="173"/>
      <c r="GX566" s="223"/>
      <c r="GZ566" s="257"/>
      <c r="HB566" s="257"/>
      <c r="HD566" s="212"/>
    </row>
    <row r="567" spans="1:212" s="171" customFormat="1" ht="15" x14ac:dyDescent="0.25">
      <c r="A567" s="224"/>
      <c r="B567" s="225"/>
      <c r="C567" s="874" t="s">
        <v>370</v>
      </c>
      <c r="D567" s="874"/>
      <c r="E567" s="874"/>
      <c r="F567" s="874"/>
      <c r="G567" s="874"/>
      <c r="H567" s="216"/>
      <c r="I567" s="217"/>
      <c r="J567" s="217"/>
      <c r="K567" s="217"/>
      <c r="L567" s="220"/>
      <c r="M567" s="217"/>
      <c r="N567" s="226"/>
      <c r="O567" s="217"/>
      <c r="P567" s="227">
        <v>1502.21</v>
      </c>
      <c r="Q567" s="228"/>
      <c r="R567" s="228"/>
      <c r="GO567" s="212"/>
      <c r="GQ567" s="223"/>
      <c r="GR567" s="223"/>
      <c r="GS567" s="223"/>
      <c r="GT567" s="223"/>
      <c r="GU567" s="223"/>
      <c r="GV567" s="223" t="s">
        <v>370</v>
      </c>
      <c r="GW567" s="173"/>
      <c r="GX567" s="223"/>
      <c r="GZ567" s="257"/>
      <c r="HB567" s="257"/>
      <c r="HD567" s="212"/>
    </row>
    <row r="568" spans="1:212" s="171" customFormat="1" ht="15" x14ac:dyDescent="0.25">
      <c r="A568" s="229"/>
      <c r="B568" s="230"/>
      <c r="C568" s="880" t="s">
        <v>371</v>
      </c>
      <c r="D568" s="880"/>
      <c r="E568" s="880"/>
      <c r="F568" s="880"/>
      <c r="G568" s="880"/>
      <c r="H568" s="231"/>
      <c r="I568" s="232"/>
      <c r="J568" s="232"/>
      <c r="K568" s="232"/>
      <c r="L568" s="233"/>
      <c r="M568" s="232"/>
      <c r="N568" s="233"/>
      <c r="O568" s="232"/>
      <c r="P568" s="245">
        <v>1315.72</v>
      </c>
      <c r="GO568" s="212"/>
      <c r="GQ568" s="223"/>
      <c r="GR568" s="223"/>
      <c r="GS568" s="223"/>
      <c r="GT568" s="223"/>
      <c r="GU568" s="223"/>
      <c r="GV568" s="223"/>
      <c r="GW568" s="173" t="s">
        <v>371</v>
      </c>
      <c r="GX568" s="223"/>
      <c r="GZ568" s="257"/>
      <c r="HB568" s="257"/>
      <c r="HD568" s="212"/>
    </row>
    <row r="569" spans="1:212" s="171" customFormat="1" ht="33.75" x14ac:dyDescent="0.25">
      <c r="A569" s="229"/>
      <c r="B569" s="230" t="s">
        <v>372</v>
      </c>
      <c r="C569" s="880" t="s">
        <v>373</v>
      </c>
      <c r="D569" s="880"/>
      <c r="E569" s="880"/>
      <c r="F569" s="880"/>
      <c r="G569" s="880"/>
      <c r="H569" s="231" t="s">
        <v>374</v>
      </c>
      <c r="I569" s="235">
        <v>91</v>
      </c>
      <c r="J569" s="232"/>
      <c r="K569" s="235">
        <v>91</v>
      </c>
      <c r="L569" s="233"/>
      <c r="M569" s="232"/>
      <c r="N569" s="233"/>
      <c r="O569" s="232"/>
      <c r="P569" s="245">
        <v>1197.31</v>
      </c>
      <c r="GO569" s="212"/>
      <c r="GQ569" s="223"/>
      <c r="GR569" s="223"/>
      <c r="GS569" s="223"/>
      <c r="GT569" s="223"/>
      <c r="GU569" s="223"/>
      <c r="GV569" s="223"/>
      <c r="GW569" s="173" t="s">
        <v>373</v>
      </c>
      <c r="GX569" s="223"/>
      <c r="GZ569" s="257"/>
      <c r="HB569" s="257"/>
      <c r="HD569" s="212"/>
    </row>
    <row r="570" spans="1:212" s="171" customFormat="1" ht="33.75" x14ac:dyDescent="0.25">
      <c r="A570" s="229"/>
      <c r="B570" s="230" t="s">
        <v>375</v>
      </c>
      <c r="C570" s="880" t="s">
        <v>376</v>
      </c>
      <c r="D570" s="880"/>
      <c r="E570" s="880"/>
      <c r="F570" s="880"/>
      <c r="G570" s="880"/>
      <c r="H570" s="231" t="s">
        <v>374</v>
      </c>
      <c r="I570" s="235">
        <v>52</v>
      </c>
      <c r="J570" s="232"/>
      <c r="K570" s="235">
        <v>52</v>
      </c>
      <c r="L570" s="233"/>
      <c r="M570" s="232"/>
      <c r="N570" s="233"/>
      <c r="O570" s="232"/>
      <c r="P570" s="234">
        <v>684.17</v>
      </c>
      <c r="GO570" s="212"/>
      <c r="GQ570" s="223"/>
      <c r="GR570" s="223"/>
      <c r="GS570" s="223"/>
      <c r="GT570" s="223"/>
      <c r="GU570" s="223"/>
      <c r="GV570" s="223"/>
      <c r="GW570" s="173" t="s">
        <v>376</v>
      </c>
      <c r="GX570" s="223"/>
      <c r="GZ570" s="257"/>
      <c r="HB570" s="257"/>
      <c r="HD570" s="212"/>
    </row>
    <row r="571" spans="1:212" s="171" customFormat="1" ht="15" x14ac:dyDescent="0.25">
      <c r="A571" s="236"/>
      <c r="B571" s="237"/>
      <c r="C571" s="874" t="s">
        <v>377</v>
      </c>
      <c r="D571" s="874"/>
      <c r="E571" s="874"/>
      <c r="F571" s="874"/>
      <c r="G571" s="874"/>
      <c r="H571" s="216"/>
      <c r="I571" s="217"/>
      <c r="J571" s="217"/>
      <c r="K571" s="217"/>
      <c r="L571" s="220"/>
      <c r="M571" s="217"/>
      <c r="N571" s="226">
        <v>9145.11</v>
      </c>
      <c r="O571" s="217"/>
      <c r="P571" s="227">
        <v>3383.69</v>
      </c>
      <c r="GO571" s="212"/>
      <c r="GQ571" s="223"/>
      <c r="GR571" s="223"/>
      <c r="GS571" s="223"/>
      <c r="GT571" s="223"/>
      <c r="GU571" s="223"/>
      <c r="GV571" s="223"/>
      <c r="GW571" s="173"/>
      <c r="GX571" s="223" t="s">
        <v>377</v>
      </c>
      <c r="GZ571" s="257"/>
      <c r="HB571" s="257"/>
      <c r="HD571" s="212"/>
    </row>
    <row r="572" spans="1:212" s="171" customFormat="1" ht="22.5" x14ac:dyDescent="0.25">
      <c r="A572" s="214" t="s">
        <v>529</v>
      </c>
      <c r="B572" s="215" t="s">
        <v>378</v>
      </c>
      <c r="C572" s="873" t="s">
        <v>379</v>
      </c>
      <c r="D572" s="873"/>
      <c r="E572" s="873"/>
      <c r="F572" s="873"/>
      <c r="G572" s="873"/>
      <c r="H572" s="216" t="s">
        <v>380</v>
      </c>
      <c r="I572" s="217">
        <v>1</v>
      </c>
      <c r="J572" s="218">
        <v>1</v>
      </c>
      <c r="K572" s="218">
        <v>1</v>
      </c>
      <c r="L572" s="220"/>
      <c r="M572" s="217"/>
      <c r="N572" s="239">
        <v>859.96</v>
      </c>
      <c r="O572" s="217"/>
      <c r="P572" s="238">
        <v>859.96</v>
      </c>
      <c r="GO572" s="212"/>
      <c r="GQ572" s="223" t="s">
        <v>379</v>
      </c>
      <c r="GR572" s="223" t="s">
        <v>4</v>
      </c>
      <c r="GS572" s="223" t="s">
        <v>4</v>
      </c>
      <c r="GT572" s="223" t="s">
        <v>4</v>
      </c>
      <c r="GU572" s="223" t="s">
        <v>4</v>
      </c>
      <c r="GV572" s="223"/>
      <c r="GW572" s="173"/>
      <c r="GX572" s="223"/>
      <c r="GZ572" s="257"/>
      <c r="HB572" s="257"/>
      <c r="HD572" s="212"/>
    </row>
    <row r="573" spans="1:212" s="171" customFormat="1" ht="15" x14ac:dyDescent="0.25">
      <c r="A573" s="236"/>
      <c r="B573" s="237"/>
      <c r="C573" s="874" t="s">
        <v>377</v>
      </c>
      <c r="D573" s="874"/>
      <c r="E573" s="874"/>
      <c r="F573" s="874"/>
      <c r="G573" s="874"/>
      <c r="H573" s="216"/>
      <c r="I573" s="217"/>
      <c r="J573" s="217"/>
      <c r="K573" s="217"/>
      <c r="L573" s="220"/>
      <c r="M573" s="217"/>
      <c r="N573" s="220"/>
      <c r="O573" s="217"/>
      <c r="P573" s="238">
        <v>859.96</v>
      </c>
      <c r="GO573" s="212"/>
      <c r="GQ573" s="223"/>
      <c r="GR573" s="223"/>
      <c r="GS573" s="223"/>
      <c r="GT573" s="223"/>
      <c r="GU573" s="223"/>
      <c r="GV573" s="223"/>
      <c r="GW573" s="173"/>
      <c r="GX573" s="223" t="s">
        <v>377</v>
      </c>
      <c r="GZ573" s="257"/>
      <c r="HB573" s="257"/>
      <c r="HD573" s="212"/>
    </row>
    <row r="574" spans="1:212" s="171" customFormat="1" ht="15" x14ac:dyDescent="0.25">
      <c r="A574" s="875" t="s">
        <v>381</v>
      </c>
      <c r="B574" s="876"/>
      <c r="C574" s="876"/>
      <c r="D574" s="876"/>
      <c r="E574" s="876"/>
      <c r="F574" s="876"/>
      <c r="G574" s="876"/>
      <c r="H574" s="876"/>
      <c r="I574" s="876"/>
      <c r="J574" s="876"/>
      <c r="K574" s="876"/>
      <c r="L574" s="876"/>
      <c r="M574" s="876"/>
      <c r="N574" s="876"/>
      <c r="O574" s="876"/>
      <c r="P574" s="877"/>
      <c r="GO574" s="212"/>
      <c r="GP574" s="213" t="s">
        <v>381</v>
      </c>
      <c r="GQ574" s="223"/>
      <c r="GR574" s="223"/>
      <c r="GS574" s="223"/>
      <c r="GT574" s="223"/>
      <c r="GU574" s="223"/>
      <c r="GV574" s="223"/>
      <c r="GW574" s="173"/>
      <c r="GX574" s="223"/>
      <c r="GZ574" s="257"/>
      <c r="HB574" s="257"/>
      <c r="HD574" s="212"/>
    </row>
    <row r="575" spans="1:212" s="171" customFormat="1" ht="67.5" x14ac:dyDescent="0.25">
      <c r="A575" s="214" t="s">
        <v>530</v>
      </c>
      <c r="B575" s="215" t="s">
        <v>382</v>
      </c>
      <c r="C575" s="873" t="s">
        <v>383</v>
      </c>
      <c r="D575" s="873"/>
      <c r="E575" s="873"/>
      <c r="F575" s="873"/>
      <c r="G575" s="873"/>
      <c r="H575" s="216" t="s">
        <v>380</v>
      </c>
      <c r="I575" s="217">
        <v>1</v>
      </c>
      <c r="J575" s="218">
        <v>1</v>
      </c>
      <c r="K575" s="218">
        <v>1</v>
      </c>
      <c r="L575" s="220"/>
      <c r="M575" s="217"/>
      <c r="N575" s="240">
        <v>1186.99</v>
      </c>
      <c r="O575" s="217"/>
      <c r="P575" s="227">
        <v>1186.99</v>
      </c>
      <c r="GO575" s="212"/>
      <c r="GQ575" s="223" t="s">
        <v>383</v>
      </c>
      <c r="GR575" s="223" t="s">
        <v>4</v>
      </c>
      <c r="GS575" s="223" t="s">
        <v>4</v>
      </c>
      <c r="GT575" s="223" t="s">
        <v>4</v>
      </c>
      <c r="GU575" s="223" t="s">
        <v>4</v>
      </c>
      <c r="GV575" s="223"/>
      <c r="GW575" s="173"/>
      <c r="GX575" s="223"/>
      <c r="GZ575" s="257"/>
      <c r="HB575" s="257"/>
      <c r="HD575" s="212"/>
    </row>
    <row r="576" spans="1:212" s="171" customFormat="1" ht="15" x14ac:dyDescent="0.25">
      <c r="A576" s="236"/>
      <c r="B576" s="237"/>
      <c r="C576" s="874" t="s">
        <v>377</v>
      </c>
      <c r="D576" s="874"/>
      <c r="E576" s="874"/>
      <c r="F576" s="874"/>
      <c r="G576" s="874"/>
      <c r="H576" s="216"/>
      <c r="I576" s="217"/>
      <c r="J576" s="217"/>
      <c r="K576" s="217"/>
      <c r="L576" s="220"/>
      <c r="M576" s="217"/>
      <c r="N576" s="220"/>
      <c r="O576" s="217"/>
      <c r="P576" s="227">
        <v>1186.99</v>
      </c>
      <c r="GO576" s="212"/>
      <c r="GQ576" s="223"/>
      <c r="GR576" s="223"/>
      <c r="GS576" s="223"/>
      <c r="GT576" s="223"/>
      <c r="GU576" s="223"/>
      <c r="GV576" s="223"/>
      <c r="GW576" s="173"/>
      <c r="GX576" s="223" t="s">
        <v>377</v>
      </c>
      <c r="GZ576" s="257"/>
      <c r="HB576" s="257"/>
      <c r="HD576" s="212"/>
    </row>
    <row r="577" spans="1:212" s="171" customFormat="1" ht="22.5" x14ac:dyDescent="0.25">
      <c r="A577" s="214" t="s">
        <v>531</v>
      </c>
      <c r="B577" s="215" t="s">
        <v>384</v>
      </c>
      <c r="C577" s="873" t="s">
        <v>385</v>
      </c>
      <c r="D577" s="873"/>
      <c r="E577" s="873"/>
      <c r="F577" s="873"/>
      <c r="G577" s="873"/>
      <c r="H577" s="216" t="s">
        <v>386</v>
      </c>
      <c r="I577" s="217">
        <v>33.914000000000001</v>
      </c>
      <c r="J577" s="218">
        <v>1</v>
      </c>
      <c r="K577" s="241">
        <v>33.914000000000001</v>
      </c>
      <c r="L577" s="220"/>
      <c r="M577" s="217"/>
      <c r="N577" s="221"/>
      <c r="O577" s="217"/>
      <c r="P577" s="222"/>
      <c r="GO577" s="212"/>
      <c r="GQ577" s="223" t="s">
        <v>385</v>
      </c>
      <c r="GR577" s="223" t="s">
        <v>4</v>
      </c>
      <c r="GS577" s="223" t="s">
        <v>4</v>
      </c>
      <c r="GT577" s="223" t="s">
        <v>4</v>
      </c>
      <c r="GU577" s="223" t="s">
        <v>4</v>
      </c>
      <c r="GV577" s="223"/>
      <c r="GW577" s="173"/>
      <c r="GX577" s="223"/>
      <c r="GZ577" s="257"/>
      <c r="HB577" s="257"/>
      <c r="HD577" s="212"/>
    </row>
    <row r="578" spans="1:212" s="171" customFormat="1" ht="15" x14ac:dyDescent="0.25">
      <c r="A578" s="242"/>
      <c r="B578" s="243"/>
      <c r="C578" s="878" t="s">
        <v>532</v>
      </c>
      <c r="D578" s="878"/>
      <c r="E578" s="878"/>
      <c r="F578" s="878"/>
      <c r="G578" s="878"/>
      <c r="H578" s="878"/>
      <c r="I578" s="878"/>
      <c r="J578" s="878"/>
      <c r="K578" s="878"/>
      <c r="L578" s="878"/>
      <c r="M578" s="878"/>
      <c r="N578" s="878"/>
      <c r="O578" s="878"/>
      <c r="P578" s="879"/>
      <c r="GO578" s="212"/>
      <c r="GQ578" s="223"/>
      <c r="GR578" s="223"/>
      <c r="GS578" s="223"/>
      <c r="GT578" s="223"/>
      <c r="GU578" s="223"/>
      <c r="GV578" s="223"/>
      <c r="GW578" s="173"/>
      <c r="GX578" s="223"/>
      <c r="GY578" s="244" t="s">
        <v>532</v>
      </c>
      <c r="GZ578" s="257"/>
      <c r="HB578" s="257"/>
      <c r="HD578" s="212"/>
    </row>
    <row r="579" spans="1:212" s="171" customFormat="1" ht="15" x14ac:dyDescent="0.25">
      <c r="A579" s="224"/>
      <c r="B579" s="225"/>
      <c r="C579" s="874" t="s">
        <v>370</v>
      </c>
      <c r="D579" s="874"/>
      <c r="E579" s="874"/>
      <c r="F579" s="874"/>
      <c r="G579" s="874"/>
      <c r="H579" s="216"/>
      <c r="I579" s="217"/>
      <c r="J579" s="217"/>
      <c r="K579" s="217"/>
      <c r="L579" s="220"/>
      <c r="M579" s="217"/>
      <c r="N579" s="226"/>
      <c r="O579" s="217"/>
      <c r="P579" s="227">
        <v>379023.58</v>
      </c>
      <c r="Q579" s="228"/>
      <c r="R579" s="228"/>
      <c r="GO579" s="212"/>
      <c r="GQ579" s="223"/>
      <c r="GR579" s="223"/>
      <c r="GS579" s="223"/>
      <c r="GT579" s="223"/>
      <c r="GU579" s="223"/>
      <c r="GV579" s="223" t="s">
        <v>370</v>
      </c>
      <c r="GW579" s="173"/>
      <c r="GX579" s="223"/>
      <c r="GZ579" s="257"/>
      <c r="HB579" s="257"/>
      <c r="HD579" s="212"/>
    </row>
    <row r="580" spans="1:212" s="171" customFormat="1" ht="15" x14ac:dyDescent="0.25">
      <c r="A580" s="229"/>
      <c r="B580" s="230"/>
      <c r="C580" s="880" t="s">
        <v>371</v>
      </c>
      <c r="D580" s="880"/>
      <c r="E580" s="880"/>
      <c r="F580" s="880"/>
      <c r="G580" s="880"/>
      <c r="H580" s="231"/>
      <c r="I580" s="232"/>
      <c r="J580" s="232"/>
      <c r="K580" s="232"/>
      <c r="L580" s="233"/>
      <c r="M580" s="232"/>
      <c r="N580" s="233"/>
      <c r="O580" s="232"/>
      <c r="P580" s="245">
        <v>262613.51</v>
      </c>
      <c r="GO580" s="212"/>
      <c r="GQ580" s="223"/>
      <c r="GR580" s="223"/>
      <c r="GS580" s="223"/>
      <c r="GT580" s="223"/>
      <c r="GU580" s="223"/>
      <c r="GV580" s="223"/>
      <c r="GW580" s="173" t="s">
        <v>371</v>
      </c>
      <c r="GX580" s="223"/>
      <c r="GZ580" s="257"/>
      <c r="HB580" s="257"/>
      <c r="HD580" s="212"/>
    </row>
    <row r="581" spans="1:212" s="171" customFormat="1" ht="15" x14ac:dyDescent="0.25">
      <c r="A581" s="229"/>
      <c r="B581" s="230" t="s">
        <v>388</v>
      </c>
      <c r="C581" s="880" t="s">
        <v>389</v>
      </c>
      <c r="D581" s="880"/>
      <c r="E581" s="880"/>
      <c r="F581" s="880"/>
      <c r="G581" s="880"/>
      <c r="H581" s="231" t="s">
        <v>374</v>
      </c>
      <c r="I581" s="235">
        <v>93</v>
      </c>
      <c r="J581" s="232"/>
      <c r="K581" s="235">
        <v>93</v>
      </c>
      <c r="L581" s="233"/>
      <c r="M581" s="232"/>
      <c r="N581" s="233"/>
      <c r="O581" s="232"/>
      <c r="P581" s="245">
        <v>244230.56</v>
      </c>
      <c r="GO581" s="212"/>
      <c r="GQ581" s="223"/>
      <c r="GR581" s="223"/>
      <c r="GS581" s="223"/>
      <c r="GT581" s="223"/>
      <c r="GU581" s="223"/>
      <c r="GV581" s="223"/>
      <c r="GW581" s="173" t="s">
        <v>389</v>
      </c>
      <c r="GX581" s="223"/>
      <c r="GZ581" s="257"/>
      <c r="HB581" s="257"/>
      <c r="HD581" s="212"/>
    </row>
    <row r="582" spans="1:212" s="171" customFormat="1" ht="15" x14ac:dyDescent="0.25">
      <c r="A582" s="229"/>
      <c r="B582" s="230" t="s">
        <v>390</v>
      </c>
      <c r="C582" s="880" t="s">
        <v>391</v>
      </c>
      <c r="D582" s="880"/>
      <c r="E582" s="880"/>
      <c r="F582" s="880"/>
      <c r="G582" s="880"/>
      <c r="H582" s="231" t="s">
        <v>374</v>
      </c>
      <c r="I582" s="235">
        <v>62</v>
      </c>
      <c r="J582" s="232"/>
      <c r="K582" s="235">
        <v>62</v>
      </c>
      <c r="L582" s="233"/>
      <c r="M582" s="232"/>
      <c r="N582" s="233"/>
      <c r="O582" s="232"/>
      <c r="P582" s="245">
        <v>162820.38</v>
      </c>
      <c r="GO582" s="212"/>
      <c r="GQ582" s="223"/>
      <c r="GR582" s="223"/>
      <c r="GS582" s="223"/>
      <c r="GT582" s="223"/>
      <c r="GU582" s="223"/>
      <c r="GV582" s="223"/>
      <c r="GW582" s="173" t="s">
        <v>391</v>
      </c>
      <c r="GX582" s="223"/>
      <c r="GZ582" s="257"/>
      <c r="HB582" s="257"/>
      <c r="HD582" s="212"/>
    </row>
    <row r="583" spans="1:212" s="171" customFormat="1" ht="15" x14ac:dyDescent="0.25">
      <c r="A583" s="236"/>
      <c r="B583" s="237"/>
      <c r="C583" s="874" t="s">
        <v>377</v>
      </c>
      <c r="D583" s="874"/>
      <c r="E583" s="874"/>
      <c r="F583" s="874"/>
      <c r="G583" s="874"/>
      <c r="H583" s="216"/>
      <c r="I583" s="217"/>
      <c r="J583" s="217"/>
      <c r="K583" s="217"/>
      <c r="L583" s="220"/>
      <c r="M583" s="217"/>
      <c r="N583" s="226">
        <v>23178.47</v>
      </c>
      <c r="O583" s="217"/>
      <c r="P583" s="227">
        <v>786074.52</v>
      </c>
      <c r="GO583" s="212"/>
      <c r="GQ583" s="223"/>
      <c r="GR583" s="223"/>
      <c r="GS583" s="223"/>
      <c r="GT583" s="223"/>
      <c r="GU583" s="223"/>
      <c r="GV583" s="223"/>
      <c r="GW583" s="173"/>
      <c r="GX583" s="223" t="s">
        <v>377</v>
      </c>
      <c r="GZ583" s="257"/>
      <c r="HB583" s="257"/>
      <c r="HD583" s="212"/>
    </row>
    <row r="584" spans="1:212" s="171" customFormat="1" ht="56.25" x14ac:dyDescent="0.25">
      <c r="A584" s="214" t="s">
        <v>533</v>
      </c>
      <c r="B584" s="215" t="s">
        <v>392</v>
      </c>
      <c r="C584" s="873" t="s">
        <v>393</v>
      </c>
      <c r="D584" s="873"/>
      <c r="E584" s="873"/>
      <c r="F584" s="873"/>
      <c r="G584" s="873"/>
      <c r="H584" s="216" t="s">
        <v>380</v>
      </c>
      <c r="I584" s="217">
        <v>33.914000000000001</v>
      </c>
      <c r="J584" s="218">
        <v>1</v>
      </c>
      <c r="K584" s="241">
        <v>33.914000000000001</v>
      </c>
      <c r="L584" s="220"/>
      <c r="M584" s="217"/>
      <c r="N584" s="239">
        <v>272.58999999999997</v>
      </c>
      <c r="O584" s="217"/>
      <c r="P584" s="227">
        <v>9244.6200000000008</v>
      </c>
      <c r="GO584" s="212"/>
      <c r="GQ584" s="223" t="s">
        <v>393</v>
      </c>
      <c r="GR584" s="223" t="s">
        <v>4</v>
      </c>
      <c r="GS584" s="223" t="s">
        <v>4</v>
      </c>
      <c r="GT584" s="223" t="s">
        <v>4</v>
      </c>
      <c r="GU584" s="223" t="s">
        <v>4</v>
      </c>
      <c r="GV584" s="223"/>
      <c r="GW584" s="173"/>
      <c r="GX584" s="223"/>
      <c r="GZ584" s="257"/>
      <c r="HB584" s="257"/>
      <c r="HD584" s="212"/>
    </row>
    <row r="585" spans="1:212" s="171" customFormat="1" ht="15" x14ac:dyDescent="0.25">
      <c r="A585" s="236"/>
      <c r="B585" s="237"/>
      <c r="C585" s="874" t="s">
        <v>377</v>
      </c>
      <c r="D585" s="874"/>
      <c r="E585" s="874"/>
      <c r="F585" s="874"/>
      <c r="G585" s="874"/>
      <c r="H585" s="216"/>
      <c r="I585" s="217"/>
      <c r="J585" s="217"/>
      <c r="K585" s="217"/>
      <c r="L585" s="220"/>
      <c r="M585" s="217"/>
      <c r="N585" s="220"/>
      <c r="O585" s="217"/>
      <c r="P585" s="227">
        <v>9244.6200000000008</v>
      </c>
      <c r="GO585" s="212"/>
      <c r="GQ585" s="223"/>
      <c r="GR585" s="223"/>
      <c r="GS585" s="223"/>
      <c r="GT585" s="223"/>
      <c r="GU585" s="223"/>
      <c r="GV585" s="223"/>
      <c r="GW585" s="173"/>
      <c r="GX585" s="223" t="s">
        <v>377</v>
      </c>
      <c r="GZ585" s="257"/>
      <c r="HB585" s="257"/>
      <c r="HD585" s="212"/>
    </row>
    <row r="586" spans="1:212" s="171" customFormat="1" ht="15" x14ac:dyDescent="0.25">
      <c r="A586" s="875" t="s">
        <v>394</v>
      </c>
      <c r="B586" s="876"/>
      <c r="C586" s="876"/>
      <c r="D586" s="876"/>
      <c r="E586" s="876"/>
      <c r="F586" s="876"/>
      <c r="G586" s="876"/>
      <c r="H586" s="876"/>
      <c r="I586" s="876"/>
      <c r="J586" s="876"/>
      <c r="K586" s="876"/>
      <c r="L586" s="876"/>
      <c r="M586" s="876"/>
      <c r="N586" s="876"/>
      <c r="O586" s="876"/>
      <c r="P586" s="877"/>
      <c r="GO586" s="212"/>
      <c r="GP586" s="213" t="s">
        <v>394</v>
      </c>
      <c r="GQ586" s="223"/>
      <c r="GR586" s="223"/>
      <c r="GS586" s="223"/>
      <c r="GT586" s="223"/>
      <c r="GU586" s="223"/>
      <c r="GV586" s="223"/>
      <c r="GW586" s="173"/>
      <c r="GX586" s="223"/>
      <c r="GZ586" s="257"/>
      <c r="HB586" s="257"/>
      <c r="HD586" s="212"/>
    </row>
    <row r="587" spans="1:212" s="171" customFormat="1" ht="67.5" x14ac:dyDescent="0.25">
      <c r="A587" s="214" t="s">
        <v>534</v>
      </c>
      <c r="B587" s="215" t="s">
        <v>395</v>
      </c>
      <c r="C587" s="873" t="s">
        <v>396</v>
      </c>
      <c r="D587" s="873"/>
      <c r="E587" s="873"/>
      <c r="F587" s="873"/>
      <c r="G587" s="873"/>
      <c r="H587" s="216" t="s">
        <v>380</v>
      </c>
      <c r="I587" s="217">
        <v>33.914000000000001</v>
      </c>
      <c r="J587" s="218">
        <v>1</v>
      </c>
      <c r="K587" s="241">
        <v>33.914000000000001</v>
      </c>
      <c r="L587" s="220"/>
      <c r="M587" s="217"/>
      <c r="N587" s="239">
        <v>717.57</v>
      </c>
      <c r="O587" s="217"/>
      <c r="P587" s="227">
        <v>24335.67</v>
      </c>
      <c r="GO587" s="212"/>
      <c r="GQ587" s="223" t="s">
        <v>396</v>
      </c>
      <c r="GR587" s="223" t="s">
        <v>4</v>
      </c>
      <c r="GS587" s="223" t="s">
        <v>4</v>
      </c>
      <c r="GT587" s="223" t="s">
        <v>4</v>
      </c>
      <c r="GU587" s="223" t="s">
        <v>4</v>
      </c>
      <c r="GV587" s="223"/>
      <c r="GW587" s="173"/>
      <c r="GX587" s="223"/>
      <c r="GZ587" s="257"/>
      <c r="HB587" s="257"/>
      <c r="HD587" s="212"/>
    </row>
    <row r="588" spans="1:212" s="171" customFormat="1" ht="15" x14ac:dyDescent="0.25">
      <c r="A588" s="236"/>
      <c r="B588" s="237"/>
      <c r="C588" s="874" t="s">
        <v>377</v>
      </c>
      <c r="D588" s="874"/>
      <c r="E588" s="874"/>
      <c r="F588" s="874"/>
      <c r="G588" s="874"/>
      <c r="H588" s="216"/>
      <c r="I588" s="217"/>
      <c r="J588" s="217"/>
      <c r="K588" s="217"/>
      <c r="L588" s="220"/>
      <c r="M588" s="217"/>
      <c r="N588" s="220"/>
      <c r="O588" s="217"/>
      <c r="P588" s="227">
        <v>24335.67</v>
      </c>
      <c r="GO588" s="212"/>
      <c r="GQ588" s="223"/>
      <c r="GR588" s="223"/>
      <c r="GS588" s="223"/>
      <c r="GT588" s="223"/>
      <c r="GU588" s="223"/>
      <c r="GV588" s="223"/>
      <c r="GW588" s="173"/>
      <c r="GX588" s="223" t="s">
        <v>377</v>
      </c>
      <c r="GZ588" s="257"/>
      <c r="HB588" s="257"/>
      <c r="HD588" s="212"/>
    </row>
    <row r="589" spans="1:212" s="171" customFormat="1" ht="56.25" x14ac:dyDescent="0.25">
      <c r="A589" s="214" t="s">
        <v>535</v>
      </c>
      <c r="B589" s="215" t="s">
        <v>397</v>
      </c>
      <c r="C589" s="873" t="s">
        <v>398</v>
      </c>
      <c r="D589" s="873"/>
      <c r="E589" s="873"/>
      <c r="F589" s="873"/>
      <c r="G589" s="873"/>
      <c r="H589" s="216" t="s">
        <v>380</v>
      </c>
      <c r="I589" s="217">
        <v>33.914000000000001</v>
      </c>
      <c r="J589" s="218">
        <v>1</v>
      </c>
      <c r="K589" s="241">
        <v>33.914000000000001</v>
      </c>
      <c r="L589" s="220"/>
      <c r="M589" s="217"/>
      <c r="N589" s="239">
        <v>272.58999999999997</v>
      </c>
      <c r="O589" s="217"/>
      <c r="P589" s="227">
        <v>9244.6200000000008</v>
      </c>
      <c r="GO589" s="212"/>
      <c r="GQ589" s="223" t="s">
        <v>398</v>
      </c>
      <c r="GR589" s="223" t="s">
        <v>4</v>
      </c>
      <c r="GS589" s="223" t="s">
        <v>4</v>
      </c>
      <c r="GT589" s="223" t="s">
        <v>4</v>
      </c>
      <c r="GU589" s="223" t="s">
        <v>4</v>
      </c>
      <c r="GV589" s="223"/>
      <c r="GW589" s="173"/>
      <c r="GX589" s="223"/>
      <c r="GZ589" s="257"/>
      <c r="HB589" s="257"/>
      <c r="HD589" s="212"/>
    </row>
    <row r="590" spans="1:212" s="171" customFormat="1" ht="15" x14ac:dyDescent="0.25">
      <c r="A590" s="236"/>
      <c r="B590" s="237"/>
      <c r="C590" s="874" t="s">
        <v>377</v>
      </c>
      <c r="D590" s="874"/>
      <c r="E590" s="874"/>
      <c r="F590" s="874"/>
      <c r="G590" s="874"/>
      <c r="H590" s="216"/>
      <c r="I590" s="217"/>
      <c r="J590" s="217"/>
      <c r="K590" s="217"/>
      <c r="L590" s="220"/>
      <c r="M590" s="217"/>
      <c r="N590" s="220"/>
      <c r="O590" s="217"/>
      <c r="P590" s="227">
        <v>9244.6200000000008</v>
      </c>
      <c r="GO590" s="212"/>
      <c r="GQ590" s="223"/>
      <c r="GR590" s="223"/>
      <c r="GS590" s="223"/>
      <c r="GT590" s="223"/>
      <c r="GU590" s="223"/>
      <c r="GV590" s="223"/>
      <c r="GW590" s="173"/>
      <c r="GX590" s="223" t="s">
        <v>377</v>
      </c>
      <c r="GZ590" s="257"/>
      <c r="HB590" s="257"/>
      <c r="HD590" s="212"/>
    </row>
    <row r="591" spans="1:212" s="171" customFormat="1" ht="1.5" customHeight="1" x14ac:dyDescent="0.25">
      <c r="A591" s="246"/>
      <c r="B591" s="247"/>
      <c r="C591" s="247"/>
      <c r="D591" s="247"/>
      <c r="E591" s="247"/>
      <c r="F591" s="248"/>
      <c r="G591" s="248"/>
      <c r="H591" s="248"/>
      <c r="I591" s="248"/>
      <c r="J591" s="249"/>
      <c r="K591" s="248"/>
      <c r="L591" s="249"/>
      <c r="M591" s="250"/>
      <c r="N591" s="249"/>
      <c r="O591" s="251"/>
      <c r="P591" s="252"/>
      <c r="Q591" s="253"/>
      <c r="R591" s="254"/>
      <c r="GO591" s="212"/>
      <c r="GQ591" s="223"/>
      <c r="GR591" s="223"/>
      <c r="GS591" s="223"/>
      <c r="GT591" s="223"/>
      <c r="GU591" s="223"/>
      <c r="GV591" s="223"/>
      <c r="GW591" s="173"/>
      <c r="GX591" s="223"/>
      <c r="GZ591" s="257"/>
      <c r="HB591" s="257"/>
      <c r="HD591" s="212"/>
    </row>
    <row r="592" spans="1:212" s="171" customFormat="1" ht="15" x14ac:dyDescent="0.25">
      <c r="A592" s="224"/>
      <c r="B592" s="255"/>
      <c r="C592" s="872" t="s">
        <v>536</v>
      </c>
      <c r="D592" s="872"/>
      <c r="E592" s="872"/>
      <c r="F592" s="872"/>
      <c r="G592" s="872"/>
      <c r="H592" s="872"/>
      <c r="I592" s="872"/>
      <c r="J592" s="872"/>
      <c r="K592" s="872"/>
      <c r="L592" s="872"/>
      <c r="M592" s="872"/>
      <c r="N592" s="872"/>
      <c r="O592" s="872"/>
      <c r="P592" s="256"/>
      <c r="Q592" s="253"/>
      <c r="R592" s="254"/>
      <c r="GO592" s="212"/>
      <c r="GQ592" s="223"/>
      <c r="GR592" s="223"/>
      <c r="GS592" s="223"/>
      <c r="GT592" s="223"/>
      <c r="GU592" s="223"/>
      <c r="GV592" s="223"/>
      <c r="GW592" s="173"/>
      <c r="GX592" s="223"/>
      <c r="GZ592" s="257" t="s">
        <v>536</v>
      </c>
      <c r="HB592" s="257"/>
      <c r="HD592" s="212"/>
    </row>
    <row r="593" spans="1:212" s="171" customFormat="1" ht="15" x14ac:dyDescent="0.25">
      <c r="A593" s="224"/>
      <c r="B593" s="225"/>
      <c r="C593" s="871" t="s">
        <v>400</v>
      </c>
      <c r="D593" s="871"/>
      <c r="E593" s="871"/>
      <c r="F593" s="871"/>
      <c r="G593" s="871"/>
      <c r="H593" s="871"/>
      <c r="I593" s="871"/>
      <c r="J593" s="871"/>
      <c r="K593" s="871"/>
      <c r="L593" s="871"/>
      <c r="M593" s="871"/>
      <c r="N593" s="871"/>
      <c r="O593" s="871"/>
      <c r="P593" s="258">
        <v>425397.65</v>
      </c>
      <c r="Q593" s="253"/>
      <c r="R593" s="254"/>
      <c r="GO593" s="212"/>
      <c r="GQ593" s="223"/>
      <c r="GR593" s="223"/>
      <c r="GS593" s="223"/>
      <c r="GT593" s="223"/>
      <c r="GU593" s="223"/>
      <c r="GV593" s="223"/>
      <c r="GW593" s="173"/>
      <c r="GX593" s="223"/>
      <c r="GZ593" s="257"/>
      <c r="HA593" s="259" t="s">
        <v>400</v>
      </c>
      <c r="HB593" s="257"/>
      <c r="HD593" s="212"/>
    </row>
    <row r="594" spans="1:212" s="171" customFormat="1" ht="15" x14ac:dyDescent="0.25">
      <c r="A594" s="224"/>
      <c r="B594" s="225"/>
      <c r="C594" s="871" t="s">
        <v>401</v>
      </c>
      <c r="D594" s="871"/>
      <c r="E594" s="871"/>
      <c r="F594" s="871"/>
      <c r="G594" s="871"/>
      <c r="H594" s="871"/>
      <c r="I594" s="871"/>
      <c r="J594" s="871"/>
      <c r="K594" s="871"/>
      <c r="L594" s="871"/>
      <c r="M594" s="871"/>
      <c r="N594" s="871"/>
      <c r="O594" s="871"/>
      <c r="P594" s="260"/>
      <c r="Q594" s="253"/>
      <c r="R594" s="254"/>
      <c r="GO594" s="212"/>
      <c r="GQ594" s="223"/>
      <c r="GR594" s="223"/>
      <c r="GS594" s="223"/>
      <c r="GT594" s="223"/>
      <c r="GU594" s="223"/>
      <c r="GV594" s="223"/>
      <c r="GW594" s="173"/>
      <c r="GX594" s="223"/>
      <c r="GZ594" s="257"/>
      <c r="HA594" s="259" t="s">
        <v>401</v>
      </c>
      <c r="HB594" s="257"/>
      <c r="HD594" s="212"/>
    </row>
    <row r="595" spans="1:212" s="171" customFormat="1" ht="15" x14ac:dyDescent="0.25">
      <c r="A595" s="224"/>
      <c r="B595" s="225"/>
      <c r="C595" s="871" t="s">
        <v>402</v>
      </c>
      <c r="D595" s="871"/>
      <c r="E595" s="871"/>
      <c r="F595" s="871"/>
      <c r="G595" s="871"/>
      <c r="H595" s="871"/>
      <c r="I595" s="871"/>
      <c r="J595" s="871"/>
      <c r="K595" s="871"/>
      <c r="L595" s="871"/>
      <c r="M595" s="871"/>
      <c r="N595" s="871"/>
      <c r="O595" s="871"/>
      <c r="P595" s="258">
        <v>233706.06</v>
      </c>
      <c r="Q595" s="253"/>
      <c r="R595" s="254"/>
      <c r="GO595" s="212"/>
      <c r="GQ595" s="223"/>
      <c r="GR595" s="223"/>
      <c r="GS595" s="223"/>
      <c r="GT595" s="223"/>
      <c r="GU595" s="223"/>
      <c r="GV595" s="223"/>
      <c r="GW595" s="173"/>
      <c r="GX595" s="223"/>
      <c r="GZ595" s="257"/>
      <c r="HA595" s="259" t="s">
        <v>402</v>
      </c>
      <c r="HB595" s="257"/>
      <c r="HD595" s="212"/>
    </row>
    <row r="596" spans="1:212" s="171" customFormat="1" ht="15" x14ac:dyDescent="0.25">
      <c r="A596" s="224"/>
      <c r="B596" s="225"/>
      <c r="C596" s="871" t="s">
        <v>403</v>
      </c>
      <c r="D596" s="871"/>
      <c r="E596" s="871"/>
      <c r="F596" s="871"/>
      <c r="G596" s="871"/>
      <c r="H596" s="871"/>
      <c r="I596" s="871"/>
      <c r="J596" s="871"/>
      <c r="K596" s="871"/>
      <c r="L596" s="871"/>
      <c r="M596" s="871"/>
      <c r="N596" s="871"/>
      <c r="O596" s="871"/>
      <c r="P596" s="258">
        <v>116596.56</v>
      </c>
      <c r="Q596" s="253"/>
      <c r="R596" s="254"/>
      <c r="GO596" s="212"/>
      <c r="GQ596" s="223"/>
      <c r="GR596" s="223"/>
      <c r="GS596" s="223"/>
      <c r="GT596" s="223"/>
      <c r="GU596" s="223"/>
      <c r="GV596" s="223"/>
      <c r="GW596" s="173"/>
      <c r="GX596" s="223"/>
      <c r="GZ596" s="257"/>
      <c r="HA596" s="259" t="s">
        <v>403</v>
      </c>
      <c r="HB596" s="257"/>
      <c r="HD596" s="212"/>
    </row>
    <row r="597" spans="1:212" s="171" customFormat="1" ht="15" x14ac:dyDescent="0.25">
      <c r="A597" s="224"/>
      <c r="B597" s="225"/>
      <c r="C597" s="871" t="s">
        <v>404</v>
      </c>
      <c r="D597" s="871"/>
      <c r="E597" s="871"/>
      <c r="F597" s="871"/>
      <c r="G597" s="871"/>
      <c r="H597" s="871"/>
      <c r="I597" s="871"/>
      <c r="J597" s="871"/>
      <c r="K597" s="871"/>
      <c r="L597" s="871"/>
      <c r="M597" s="871"/>
      <c r="N597" s="871"/>
      <c r="O597" s="871"/>
      <c r="P597" s="258">
        <v>30223.17</v>
      </c>
      <c r="Q597" s="253"/>
      <c r="R597" s="254"/>
      <c r="GO597" s="212"/>
      <c r="GQ597" s="223"/>
      <c r="GR597" s="223"/>
      <c r="GS597" s="223"/>
      <c r="GT597" s="223"/>
      <c r="GU597" s="223"/>
      <c r="GV597" s="223"/>
      <c r="GW597" s="173"/>
      <c r="GX597" s="223"/>
      <c r="GZ597" s="257"/>
      <c r="HA597" s="259" t="s">
        <v>404</v>
      </c>
      <c r="HB597" s="257"/>
      <c r="HD597" s="212"/>
    </row>
    <row r="598" spans="1:212" s="171" customFormat="1" ht="15" x14ac:dyDescent="0.25">
      <c r="A598" s="224"/>
      <c r="B598" s="225"/>
      <c r="C598" s="871" t="s">
        <v>405</v>
      </c>
      <c r="D598" s="871"/>
      <c r="E598" s="871"/>
      <c r="F598" s="871"/>
      <c r="G598" s="871"/>
      <c r="H598" s="871"/>
      <c r="I598" s="871"/>
      <c r="J598" s="871"/>
      <c r="K598" s="871"/>
      <c r="L598" s="871"/>
      <c r="M598" s="871"/>
      <c r="N598" s="871"/>
      <c r="O598" s="871"/>
      <c r="P598" s="258">
        <v>44871.86</v>
      </c>
      <c r="Q598" s="253"/>
      <c r="R598" s="254"/>
      <c r="GO598" s="212"/>
      <c r="GQ598" s="223"/>
      <c r="GR598" s="223"/>
      <c r="GS598" s="223"/>
      <c r="GT598" s="223"/>
      <c r="GU598" s="223"/>
      <c r="GV598" s="223"/>
      <c r="GW598" s="173"/>
      <c r="GX598" s="223"/>
      <c r="GZ598" s="257"/>
      <c r="HA598" s="259" t="s">
        <v>405</v>
      </c>
      <c r="HB598" s="257"/>
      <c r="HD598" s="212"/>
    </row>
    <row r="599" spans="1:212" s="171" customFormat="1" ht="15" x14ac:dyDescent="0.25">
      <c r="A599" s="224"/>
      <c r="B599" s="225"/>
      <c r="C599" s="871" t="s">
        <v>406</v>
      </c>
      <c r="D599" s="871"/>
      <c r="E599" s="871"/>
      <c r="F599" s="871"/>
      <c r="G599" s="871"/>
      <c r="H599" s="871"/>
      <c r="I599" s="871"/>
      <c r="J599" s="871"/>
      <c r="K599" s="871"/>
      <c r="L599" s="871"/>
      <c r="M599" s="871"/>
      <c r="N599" s="871"/>
      <c r="O599" s="871"/>
      <c r="P599" s="258">
        <v>834330.07</v>
      </c>
      <c r="Q599" s="253"/>
      <c r="R599" s="254"/>
      <c r="GO599" s="212"/>
      <c r="GQ599" s="223"/>
      <c r="GR599" s="223"/>
      <c r="GS599" s="223"/>
      <c r="GT599" s="223"/>
      <c r="GU599" s="223"/>
      <c r="GV599" s="223"/>
      <c r="GW599" s="173"/>
      <c r="GX599" s="223"/>
      <c r="GZ599" s="257"/>
      <c r="HA599" s="259" t="s">
        <v>406</v>
      </c>
      <c r="HB599" s="257"/>
      <c r="HD599" s="212"/>
    </row>
    <row r="600" spans="1:212" s="171" customFormat="1" ht="15" x14ac:dyDescent="0.25">
      <c r="A600" s="224"/>
      <c r="B600" s="225"/>
      <c r="C600" s="871" t="s">
        <v>407</v>
      </c>
      <c r="D600" s="871"/>
      <c r="E600" s="871"/>
      <c r="F600" s="871"/>
      <c r="G600" s="871"/>
      <c r="H600" s="871"/>
      <c r="I600" s="871"/>
      <c r="J600" s="871"/>
      <c r="K600" s="871"/>
      <c r="L600" s="871"/>
      <c r="M600" s="871"/>
      <c r="N600" s="871"/>
      <c r="O600" s="871"/>
      <c r="P600" s="258">
        <v>789458.21</v>
      </c>
      <c r="Q600" s="253"/>
      <c r="R600" s="254"/>
      <c r="GO600" s="212"/>
      <c r="GQ600" s="223"/>
      <c r="GR600" s="223"/>
      <c r="GS600" s="223"/>
      <c r="GT600" s="223"/>
      <c r="GU600" s="223"/>
      <c r="GV600" s="223"/>
      <c r="GW600" s="173"/>
      <c r="GX600" s="223"/>
      <c r="GZ600" s="257"/>
      <c r="HA600" s="259" t="s">
        <v>407</v>
      </c>
      <c r="HB600" s="257"/>
      <c r="HD600" s="212"/>
    </row>
    <row r="601" spans="1:212" s="171" customFormat="1" ht="15" x14ac:dyDescent="0.25">
      <c r="A601" s="224"/>
      <c r="B601" s="225"/>
      <c r="C601" s="871" t="s">
        <v>408</v>
      </c>
      <c r="D601" s="871"/>
      <c r="E601" s="871"/>
      <c r="F601" s="871"/>
      <c r="G601" s="871"/>
      <c r="H601" s="871"/>
      <c r="I601" s="871"/>
      <c r="J601" s="871"/>
      <c r="K601" s="871"/>
      <c r="L601" s="871"/>
      <c r="M601" s="871"/>
      <c r="N601" s="871"/>
      <c r="O601" s="871"/>
      <c r="P601" s="260"/>
      <c r="Q601" s="253"/>
      <c r="R601" s="254"/>
      <c r="GO601" s="212"/>
      <c r="GQ601" s="223"/>
      <c r="GR601" s="223"/>
      <c r="GS601" s="223"/>
      <c r="GT601" s="223"/>
      <c r="GU601" s="223"/>
      <c r="GV601" s="223"/>
      <c r="GW601" s="173"/>
      <c r="GX601" s="223"/>
      <c r="GZ601" s="257"/>
      <c r="HA601" s="259" t="s">
        <v>408</v>
      </c>
      <c r="HB601" s="257"/>
      <c r="HD601" s="212"/>
    </row>
    <row r="602" spans="1:212" s="171" customFormat="1" ht="15" x14ac:dyDescent="0.25">
      <c r="A602" s="224"/>
      <c r="B602" s="225"/>
      <c r="C602" s="871" t="s">
        <v>409</v>
      </c>
      <c r="D602" s="871"/>
      <c r="E602" s="871"/>
      <c r="F602" s="871"/>
      <c r="G602" s="871"/>
      <c r="H602" s="871"/>
      <c r="I602" s="871"/>
      <c r="J602" s="871"/>
      <c r="K602" s="871"/>
      <c r="L602" s="871"/>
      <c r="M602" s="871"/>
      <c r="N602" s="871"/>
      <c r="O602" s="871"/>
      <c r="P602" s="258">
        <v>233706.06</v>
      </c>
      <c r="Q602" s="253"/>
      <c r="R602" s="254"/>
      <c r="GO602" s="212"/>
      <c r="GQ602" s="223"/>
      <c r="GR602" s="223"/>
      <c r="GS602" s="223"/>
      <c r="GT602" s="223"/>
      <c r="GU602" s="223"/>
      <c r="GV602" s="223"/>
      <c r="GW602" s="173"/>
      <c r="GX602" s="223"/>
      <c r="GZ602" s="257"/>
      <c r="HA602" s="259" t="s">
        <v>409</v>
      </c>
      <c r="HB602" s="257"/>
      <c r="HD602" s="212"/>
    </row>
    <row r="603" spans="1:212" s="171" customFormat="1" ht="15" x14ac:dyDescent="0.25">
      <c r="A603" s="224"/>
      <c r="B603" s="225"/>
      <c r="C603" s="871" t="s">
        <v>410</v>
      </c>
      <c r="D603" s="871"/>
      <c r="E603" s="871"/>
      <c r="F603" s="871"/>
      <c r="G603" s="871"/>
      <c r="H603" s="871"/>
      <c r="I603" s="871"/>
      <c r="J603" s="871"/>
      <c r="K603" s="871"/>
      <c r="L603" s="871"/>
      <c r="M603" s="871"/>
      <c r="N603" s="871"/>
      <c r="O603" s="871"/>
      <c r="P603" s="258">
        <v>116596.56</v>
      </c>
      <c r="Q603" s="253"/>
      <c r="R603" s="254"/>
      <c r="GO603" s="212"/>
      <c r="GQ603" s="223"/>
      <c r="GR603" s="223"/>
      <c r="GS603" s="223"/>
      <c r="GT603" s="223"/>
      <c r="GU603" s="223"/>
      <c r="GV603" s="223"/>
      <c r="GW603" s="173"/>
      <c r="GX603" s="223"/>
      <c r="GZ603" s="257"/>
      <c r="HA603" s="259" t="s">
        <v>410</v>
      </c>
      <c r="HB603" s="257"/>
      <c r="HD603" s="212"/>
    </row>
    <row r="604" spans="1:212" s="171" customFormat="1" ht="15" x14ac:dyDescent="0.25">
      <c r="A604" s="224"/>
      <c r="B604" s="225"/>
      <c r="C604" s="871" t="s">
        <v>411</v>
      </c>
      <c r="D604" s="871"/>
      <c r="E604" s="871"/>
      <c r="F604" s="871"/>
      <c r="G604" s="871"/>
      <c r="H604" s="871"/>
      <c r="I604" s="871"/>
      <c r="J604" s="871"/>
      <c r="K604" s="871"/>
      <c r="L604" s="871"/>
      <c r="M604" s="871"/>
      <c r="N604" s="871"/>
      <c r="O604" s="871"/>
      <c r="P604" s="258">
        <v>30223.17</v>
      </c>
      <c r="Q604" s="253"/>
      <c r="R604" s="254"/>
      <c r="GO604" s="212"/>
      <c r="GQ604" s="223"/>
      <c r="GR604" s="223"/>
      <c r="GS604" s="223"/>
      <c r="GT604" s="223"/>
      <c r="GU604" s="223"/>
      <c r="GV604" s="223"/>
      <c r="GW604" s="173"/>
      <c r="GX604" s="223"/>
      <c r="GZ604" s="257"/>
      <c r="HA604" s="259" t="s">
        <v>411</v>
      </c>
      <c r="HB604" s="257"/>
      <c r="HD604" s="212"/>
    </row>
    <row r="605" spans="1:212" s="171" customFormat="1" ht="15" x14ac:dyDescent="0.25">
      <c r="A605" s="224"/>
      <c r="B605" s="225"/>
      <c r="C605" s="871" t="s">
        <v>412</v>
      </c>
      <c r="D605" s="871"/>
      <c r="E605" s="871"/>
      <c r="F605" s="871"/>
      <c r="G605" s="871"/>
      <c r="H605" s="871"/>
      <c r="I605" s="871"/>
      <c r="J605" s="871"/>
      <c r="K605" s="871"/>
      <c r="L605" s="871"/>
      <c r="M605" s="871"/>
      <c r="N605" s="871"/>
      <c r="O605" s="871"/>
      <c r="P605" s="258">
        <v>245427.87</v>
      </c>
      <c r="Q605" s="253"/>
      <c r="R605" s="254"/>
      <c r="GO605" s="212"/>
      <c r="GQ605" s="223"/>
      <c r="GR605" s="223"/>
      <c r="GS605" s="223"/>
      <c r="GT605" s="223"/>
      <c r="GU605" s="223"/>
      <c r="GV605" s="223"/>
      <c r="GW605" s="173"/>
      <c r="GX605" s="223"/>
      <c r="GZ605" s="257"/>
      <c r="HA605" s="259" t="s">
        <v>412</v>
      </c>
      <c r="HB605" s="257"/>
      <c r="HD605" s="212"/>
    </row>
    <row r="606" spans="1:212" s="171" customFormat="1" ht="15" x14ac:dyDescent="0.25">
      <c r="A606" s="224"/>
      <c r="B606" s="225"/>
      <c r="C606" s="871" t="s">
        <v>413</v>
      </c>
      <c r="D606" s="871"/>
      <c r="E606" s="871"/>
      <c r="F606" s="871"/>
      <c r="G606" s="871"/>
      <c r="H606" s="871"/>
      <c r="I606" s="871"/>
      <c r="J606" s="871"/>
      <c r="K606" s="871"/>
      <c r="L606" s="871"/>
      <c r="M606" s="871"/>
      <c r="N606" s="871"/>
      <c r="O606" s="871"/>
      <c r="P606" s="258">
        <v>163504.54999999999</v>
      </c>
      <c r="Q606" s="253"/>
      <c r="R606" s="254"/>
      <c r="GO606" s="212"/>
      <c r="GQ606" s="223"/>
      <c r="GR606" s="223"/>
      <c r="GS606" s="223"/>
      <c r="GT606" s="223"/>
      <c r="GU606" s="223"/>
      <c r="GV606" s="223"/>
      <c r="GW606" s="173"/>
      <c r="GX606" s="223"/>
      <c r="GZ606" s="257"/>
      <c r="HA606" s="259" t="s">
        <v>413</v>
      </c>
      <c r="HB606" s="257"/>
      <c r="HD606" s="212"/>
    </row>
    <row r="607" spans="1:212" s="171" customFormat="1" ht="15" x14ac:dyDescent="0.25">
      <c r="A607" s="224"/>
      <c r="B607" s="225"/>
      <c r="C607" s="871" t="s">
        <v>414</v>
      </c>
      <c r="D607" s="871"/>
      <c r="E607" s="871"/>
      <c r="F607" s="871"/>
      <c r="G607" s="871"/>
      <c r="H607" s="871"/>
      <c r="I607" s="871"/>
      <c r="J607" s="871"/>
      <c r="K607" s="871"/>
      <c r="L607" s="871"/>
      <c r="M607" s="871"/>
      <c r="N607" s="871"/>
      <c r="O607" s="871"/>
      <c r="P607" s="258">
        <v>44871.86</v>
      </c>
      <c r="Q607" s="253"/>
      <c r="R607" s="254"/>
      <c r="GO607" s="212"/>
      <c r="GQ607" s="223"/>
      <c r="GR607" s="223"/>
      <c r="GS607" s="223"/>
      <c r="GT607" s="223"/>
      <c r="GU607" s="223"/>
      <c r="GV607" s="223"/>
      <c r="GW607" s="173"/>
      <c r="GX607" s="223"/>
      <c r="GZ607" s="257"/>
      <c r="HA607" s="259" t="s">
        <v>414</v>
      </c>
      <c r="HB607" s="257"/>
      <c r="HD607" s="212"/>
    </row>
    <row r="608" spans="1:212" s="171" customFormat="1" ht="15" x14ac:dyDescent="0.25">
      <c r="A608" s="224"/>
      <c r="B608" s="225"/>
      <c r="C608" s="871" t="s">
        <v>415</v>
      </c>
      <c r="D608" s="871"/>
      <c r="E608" s="871"/>
      <c r="F608" s="871"/>
      <c r="G608" s="871"/>
      <c r="H608" s="871"/>
      <c r="I608" s="871"/>
      <c r="J608" s="871"/>
      <c r="K608" s="871"/>
      <c r="L608" s="871"/>
      <c r="M608" s="871"/>
      <c r="N608" s="871"/>
      <c r="O608" s="871"/>
      <c r="P608" s="258">
        <v>263929.23</v>
      </c>
      <c r="Q608" s="253"/>
      <c r="R608" s="254"/>
      <c r="GO608" s="212"/>
      <c r="GQ608" s="223"/>
      <c r="GR608" s="223"/>
      <c r="GS608" s="223"/>
      <c r="GT608" s="223"/>
      <c r="GU608" s="223"/>
      <c r="GV608" s="223"/>
      <c r="GW608" s="173"/>
      <c r="GX608" s="223"/>
      <c r="GZ608" s="257"/>
      <c r="HA608" s="259" t="s">
        <v>415</v>
      </c>
      <c r="HB608" s="257"/>
      <c r="HD608" s="212"/>
    </row>
    <row r="609" spans="1:212" s="171" customFormat="1" ht="15" x14ac:dyDescent="0.25">
      <c r="A609" s="224"/>
      <c r="B609" s="225"/>
      <c r="C609" s="871" t="s">
        <v>416</v>
      </c>
      <c r="D609" s="871"/>
      <c r="E609" s="871"/>
      <c r="F609" s="871"/>
      <c r="G609" s="871"/>
      <c r="H609" s="871"/>
      <c r="I609" s="871"/>
      <c r="J609" s="871"/>
      <c r="K609" s="871"/>
      <c r="L609" s="871"/>
      <c r="M609" s="871"/>
      <c r="N609" s="871"/>
      <c r="O609" s="871"/>
      <c r="P609" s="258">
        <v>245427.87</v>
      </c>
      <c r="Q609" s="253"/>
      <c r="R609" s="254"/>
      <c r="GO609" s="212"/>
      <c r="GQ609" s="223"/>
      <c r="GR609" s="223"/>
      <c r="GS609" s="223"/>
      <c r="GT609" s="223"/>
      <c r="GU609" s="223"/>
      <c r="GV609" s="223"/>
      <c r="GW609" s="173"/>
      <c r="GX609" s="223"/>
      <c r="GZ609" s="257"/>
      <c r="HA609" s="259" t="s">
        <v>416</v>
      </c>
      <c r="HB609" s="257"/>
      <c r="HD609" s="212"/>
    </row>
    <row r="610" spans="1:212" s="171" customFormat="1" ht="15" x14ac:dyDescent="0.25">
      <c r="A610" s="224"/>
      <c r="B610" s="225"/>
      <c r="C610" s="871" t="s">
        <v>417</v>
      </c>
      <c r="D610" s="871"/>
      <c r="E610" s="871"/>
      <c r="F610" s="871"/>
      <c r="G610" s="871"/>
      <c r="H610" s="871"/>
      <c r="I610" s="871"/>
      <c r="J610" s="871"/>
      <c r="K610" s="871"/>
      <c r="L610" s="871"/>
      <c r="M610" s="871"/>
      <c r="N610" s="871"/>
      <c r="O610" s="871"/>
      <c r="P610" s="258">
        <v>163504.54999999999</v>
      </c>
      <c r="Q610" s="253"/>
      <c r="R610" s="254"/>
      <c r="GO610" s="212"/>
      <c r="GQ610" s="223"/>
      <c r="GR610" s="223"/>
      <c r="GS610" s="223"/>
      <c r="GT610" s="223"/>
      <c r="GU610" s="223"/>
      <c r="GV610" s="223"/>
      <c r="GW610" s="173"/>
      <c r="GX610" s="223"/>
      <c r="GZ610" s="257"/>
      <c r="HA610" s="259" t="s">
        <v>417</v>
      </c>
      <c r="HB610" s="257"/>
      <c r="HD610" s="212"/>
    </row>
    <row r="611" spans="1:212" s="171" customFormat="1" ht="15" x14ac:dyDescent="0.25">
      <c r="A611" s="224"/>
      <c r="B611" s="255"/>
      <c r="C611" s="872" t="s">
        <v>537</v>
      </c>
      <c r="D611" s="872"/>
      <c r="E611" s="872"/>
      <c r="F611" s="872"/>
      <c r="G611" s="872"/>
      <c r="H611" s="872"/>
      <c r="I611" s="872"/>
      <c r="J611" s="872"/>
      <c r="K611" s="872"/>
      <c r="L611" s="872"/>
      <c r="M611" s="872"/>
      <c r="N611" s="872"/>
      <c r="O611" s="872"/>
      <c r="P611" s="261">
        <v>834330.07</v>
      </c>
      <c r="Q611" s="253"/>
      <c r="R611" s="254"/>
      <c r="GO611" s="212"/>
      <c r="GQ611" s="223"/>
      <c r="GR611" s="223"/>
      <c r="GS611" s="223"/>
      <c r="GT611" s="223"/>
      <c r="GU611" s="223"/>
      <c r="GV611" s="223"/>
      <c r="GW611" s="173"/>
      <c r="GX611" s="223"/>
      <c r="GZ611" s="257"/>
      <c r="HB611" s="257" t="s">
        <v>537</v>
      </c>
      <c r="HD611" s="212"/>
    </row>
    <row r="612" spans="1:212" s="171" customFormat="1" ht="15" x14ac:dyDescent="0.25">
      <c r="A612" s="224"/>
      <c r="B612" s="225"/>
      <c r="C612" s="871" t="s">
        <v>419</v>
      </c>
      <c r="D612" s="871"/>
      <c r="E612" s="871"/>
      <c r="F612" s="871"/>
      <c r="G612" s="871"/>
      <c r="H612" s="871"/>
      <c r="I612" s="871"/>
      <c r="J612" s="871"/>
      <c r="K612" s="871"/>
      <c r="L612" s="871"/>
      <c r="M612" s="871"/>
      <c r="N612" s="871"/>
      <c r="O612" s="871"/>
      <c r="P612" s="260"/>
      <c r="Q612" s="253"/>
      <c r="R612" s="254"/>
      <c r="GO612" s="212"/>
      <c r="GQ612" s="223"/>
      <c r="GR612" s="223"/>
      <c r="GS612" s="223"/>
      <c r="GT612" s="223"/>
      <c r="GU612" s="223"/>
      <c r="GV612" s="223"/>
      <c r="GW612" s="173"/>
      <c r="GX612" s="223"/>
      <c r="GZ612" s="257"/>
      <c r="HA612" s="259" t="s">
        <v>419</v>
      </c>
      <c r="HB612" s="257"/>
      <c r="HD612" s="212"/>
    </row>
    <row r="613" spans="1:212" s="171" customFormat="1" ht="15" x14ac:dyDescent="0.25">
      <c r="A613" s="224"/>
      <c r="B613" s="225"/>
      <c r="C613" s="871" t="s">
        <v>420</v>
      </c>
      <c r="D613" s="871"/>
      <c r="E613" s="871"/>
      <c r="F613" s="871"/>
      <c r="G613" s="871"/>
      <c r="H613" s="871"/>
      <c r="I613" s="871"/>
      <c r="J613" s="871"/>
      <c r="K613" s="262" t="s">
        <v>538</v>
      </c>
      <c r="L613" s="263"/>
      <c r="M613" s="263"/>
      <c r="O613" s="264"/>
      <c r="P613" s="260"/>
      <c r="Q613" s="253"/>
      <c r="R613" s="254"/>
      <c r="GO613" s="212"/>
      <c r="GQ613" s="223"/>
      <c r="GR613" s="223"/>
      <c r="GS613" s="223"/>
      <c r="GT613" s="223"/>
      <c r="GU613" s="223"/>
      <c r="GV613" s="223"/>
      <c r="GW613" s="173"/>
      <c r="GX613" s="223"/>
      <c r="GZ613" s="257"/>
      <c r="HB613" s="257"/>
      <c r="HC613" s="259" t="s">
        <v>420</v>
      </c>
      <c r="HD613" s="212"/>
    </row>
    <row r="614" spans="1:212" s="171" customFormat="1" ht="15" x14ac:dyDescent="0.25">
      <c r="A614" s="224"/>
      <c r="B614" s="225"/>
      <c r="C614" s="871" t="s">
        <v>422</v>
      </c>
      <c r="D614" s="871"/>
      <c r="E614" s="871"/>
      <c r="F614" s="871"/>
      <c r="G614" s="871"/>
      <c r="H614" s="871"/>
      <c r="I614" s="871"/>
      <c r="J614" s="871"/>
      <c r="K614" s="262" t="s">
        <v>539</v>
      </c>
      <c r="L614" s="263"/>
      <c r="M614" s="263"/>
      <c r="O614" s="264"/>
      <c r="P614" s="260"/>
      <c r="Q614" s="253"/>
      <c r="R614" s="254"/>
      <c r="GO614" s="212"/>
      <c r="GQ614" s="223"/>
      <c r="GR614" s="223"/>
      <c r="GS614" s="223"/>
      <c r="GT614" s="223"/>
      <c r="GU614" s="223"/>
      <c r="GV614" s="223"/>
      <c r="GW614" s="173"/>
      <c r="GX614" s="223"/>
      <c r="GZ614" s="257"/>
      <c r="HB614" s="257"/>
      <c r="HC614" s="259" t="s">
        <v>422</v>
      </c>
      <c r="HD614" s="212"/>
    </row>
    <row r="615" spans="1:212" s="171" customFormat="1" ht="15" x14ac:dyDescent="0.25">
      <c r="A615" s="881" t="s">
        <v>540</v>
      </c>
      <c r="B615" s="882"/>
      <c r="C615" s="882"/>
      <c r="D615" s="882"/>
      <c r="E615" s="882"/>
      <c r="F615" s="882"/>
      <c r="G615" s="882"/>
      <c r="H615" s="882"/>
      <c r="I615" s="882"/>
      <c r="J615" s="882"/>
      <c r="K615" s="882"/>
      <c r="L615" s="882"/>
      <c r="M615" s="882"/>
      <c r="N615" s="882"/>
      <c r="O615" s="882"/>
      <c r="P615" s="883"/>
      <c r="GO615" s="212" t="s">
        <v>540</v>
      </c>
      <c r="GQ615" s="223"/>
      <c r="GR615" s="223"/>
      <c r="GS615" s="223"/>
      <c r="GT615" s="223"/>
      <c r="GU615" s="223"/>
      <c r="GV615" s="223"/>
      <c r="GW615" s="173"/>
      <c r="GX615" s="223"/>
      <c r="GZ615" s="257"/>
      <c r="HB615" s="257"/>
      <c r="HD615" s="212"/>
    </row>
    <row r="616" spans="1:212" s="171" customFormat="1" ht="15" x14ac:dyDescent="0.25">
      <c r="A616" s="214" t="s">
        <v>541</v>
      </c>
      <c r="B616" s="215" t="s">
        <v>367</v>
      </c>
      <c r="C616" s="873" t="s">
        <v>368</v>
      </c>
      <c r="D616" s="873"/>
      <c r="E616" s="873"/>
      <c r="F616" s="873"/>
      <c r="G616" s="873"/>
      <c r="H616" s="216" t="s">
        <v>369</v>
      </c>
      <c r="I616" s="217">
        <v>0.37</v>
      </c>
      <c r="J616" s="218">
        <v>1</v>
      </c>
      <c r="K616" s="265">
        <v>0.37</v>
      </c>
      <c r="L616" s="220"/>
      <c r="M616" s="217"/>
      <c r="N616" s="221"/>
      <c r="O616" s="217"/>
      <c r="P616" s="222"/>
      <c r="GO616" s="212"/>
      <c r="GQ616" s="223" t="s">
        <v>368</v>
      </c>
      <c r="GR616" s="223" t="s">
        <v>4</v>
      </c>
      <c r="GS616" s="223" t="s">
        <v>4</v>
      </c>
      <c r="GT616" s="223" t="s">
        <v>4</v>
      </c>
      <c r="GU616" s="223" t="s">
        <v>4</v>
      </c>
      <c r="GV616" s="223"/>
      <c r="GW616" s="173"/>
      <c r="GX616" s="223"/>
      <c r="GZ616" s="257"/>
      <c r="HB616" s="257"/>
      <c r="HD616" s="212"/>
    </row>
    <row r="617" spans="1:212" s="171" customFormat="1" ht="15" x14ac:dyDescent="0.25">
      <c r="A617" s="224"/>
      <c r="B617" s="225"/>
      <c r="C617" s="874" t="s">
        <v>370</v>
      </c>
      <c r="D617" s="874"/>
      <c r="E617" s="874"/>
      <c r="F617" s="874"/>
      <c r="G617" s="874"/>
      <c r="H617" s="216"/>
      <c r="I617" s="217"/>
      <c r="J617" s="217"/>
      <c r="K617" s="217"/>
      <c r="L617" s="220"/>
      <c r="M617" s="217"/>
      <c r="N617" s="226"/>
      <c r="O617" s="217"/>
      <c r="P617" s="227">
        <v>1502.21</v>
      </c>
      <c r="Q617" s="228"/>
      <c r="R617" s="228"/>
      <c r="GO617" s="212"/>
      <c r="GQ617" s="223"/>
      <c r="GR617" s="223"/>
      <c r="GS617" s="223"/>
      <c r="GT617" s="223"/>
      <c r="GU617" s="223"/>
      <c r="GV617" s="223" t="s">
        <v>370</v>
      </c>
      <c r="GW617" s="173"/>
      <c r="GX617" s="223"/>
      <c r="GZ617" s="257"/>
      <c r="HB617" s="257"/>
      <c r="HD617" s="212"/>
    </row>
    <row r="618" spans="1:212" s="171" customFormat="1" ht="15" x14ac:dyDescent="0.25">
      <c r="A618" s="229"/>
      <c r="B618" s="230"/>
      <c r="C618" s="880" t="s">
        <v>371</v>
      </c>
      <c r="D618" s="880"/>
      <c r="E618" s="880"/>
      <c r="F618" s="880"/>
      <c r="G618" s="880"/>
      <c r="H618" s="231"/>
      <c r="I618" s="232"/>
      <c r="J618" s="232"/>
      <c r="K618" s="232"/>
      <c r="L618" s="233"/>
      <c r="M618" s="232"/>
      <c r="N618" s="233"/>
      <c r="O618" s="232"/>
      <c r="P618" s="245">
        <v>1315.72</v>
      </c>
      <c r="GO618" s="212"/>
      <c r="GQ618" s="223"/>
      <c r="GR618" s="223"/>
      <c r="GS618" s="223"/>
      <c r="GT618" s="223"/>
      <c r="GU618" s="223"/>
      <c r="GV618" s="223"/>
      <c r="GW618" s="173" t="s">
        <v>371</v>
      </c>
      <c r="GX618" s="223"/>
      <c r="GZ618" s="257"/>
      <c r="HB618" s="257"/>
      <c r="HD618" s="212"/>
    </row>
    <row r="619" spans="1:212" s="171" customFormat="1" ht="33.75" x14ac:dyDescent="0.25">
      <c r="A619" s="229"/>
      <c r="B619" s="230" t="s">
        <v>372</v>
      </c>
      <c r="C619" s="880" t="s">
        <v>373</v>
      </c>
      <c r="D619" s="880"/>
      <c r="E619" s="880"/>
      <c r="F619" s="880"/>
      <c r="G619" s="880"/>
      <c r="H619" s="231" t="s">
        <v>374</v>
      </c>
      <c r="I619" s="235">
        <v>91</v>
      </c>
      <c r="J619" s="232"/>
      <c r="K619" s="235">
        <v>91</v>
      </c>
      <c r="L619" s="233"/>
      <c r="M619" s="232"/>
      <c r="N619" s="233"/>
      <c r="O619" s="232"/>
      <c r="P619" s="245">
        <v>1197.31</v>
      </c>
      <c r="GO619" s="212"/>
      <c r="GQ619" s="223"/>
      <c r="GR619" s="223"/>
      <c r="GS619" s="223"/>
      <c r="GT619" s="223"/>
      <c r="GU619" s="223"/>
      <c r="GV619" s="223"/>
      <c r="GW619" s="173" t="s">
        <v>373</v>
      </c>
      <c r="GX619" s="223"/>
      <c r="GZ619" s="257"/>
      <c r="HB619" s="257"/>
      <c r="HD619" s="212"/>
    </row>
    <row r="620" spans="1:212" s="171" customFormat="1" ht="33.75" x14ac:dyDescent="0.25">
      <c r="A620" s="229"/>
      <c r="B620" s="230" t="s">
        <v>375</v>
      </c>
      <c r="C620" s="880" t="s">
        <v>376</v>
      </c>
      <c r="D620" s="880"/>
      <c r="E620" s="880"/>
      <c r="F620" s="880"/>
      <c r="G620" s="880"/>
      <c r="H620" s="231" t="s">
        <v>374</v>
      </c>
      <c r="I620" s="235">
        <v>52</v>
      </c>
      <c r="J620" s="232"/>
      <c r="K620" s="235">
        <v>52</v>
      </c>
      <c r="L620" s="233"/>
      <c r="M620" s="232"/>
      <c r="N620" s="233"/>
      <c r="O620" s="232"/>
      <c r="P620" s="234">
        <v>684.17</v>
      </c>
      <c r="GO620" s="212"/>
      <c r="GQ620" s="223"/>
      <c r="GR620" s="223"/>
      <c r="GS620" s="223"/>
      <c r="GT620" s="223"/>
      <c r="GU620" s="223"/>
      <c r="GV620" s="223"/>
      <c r="GW620" s="173" t="s">
        <v>376</v>
      </c>
      <c r="GX620" s="223"/>
      <c r="GZ620" s="257"/>
      <c r="HB620" s="257"/>
      <c r="HD620" s="212"/>
    </row>
    <row r="621" spans="1:212" s="171" customFormat="1" ht="15" x14ac:dyDescent="0.25">
      <c r="A621" s="236"/>
      <c r="B621" s="237"/>
      <c r="C621" s="874" t="s">
        <v>377</v>
      </c>
      <c r="D621" s="874"/>
      <c r="E621" s="874"/>
      <c r="F621" s="874"/>
      <c r="G621" s="874"/>
      <c r="H621" s="216"/>
      <c r="I621" s="217"/>
      <c r="J621" s="217"/>
      <c r="K621" s="217"/>
      <c r="L621" s="220"/>
      <c r="M621" s="217"/>
      <c r="N621" s="226">
        <v>9145.11</v>
      </c>
      <c r="O621" s="217"/>
      <c r="P621" s="227">
        <v>3383.69</v>
      </c>
      <c r="GO621" s="212"/>
      <c r="GQ621" s="223"/>
      <c r="GR621" s="223"/>
      <c r="GS621" s="223"/>
      <c r="GT621" s="223"/>
      <c r="GU621" s="223"/>
      <c r="GV621" s="223"/>
      <c r="GW621" s="173"/>
      <c r="GX621" s="223" t="s">
        <v>377</v>
      </c>
      <c r="GZ621" s="257"/>
      <c r="HB621" s="257"/>
      <c r="HD621" s="212"/>
    </row>
    <row r="622" spans="1:212" s="171" customFormat="1" ht="15" x14ac:dyDescent="0.25">
      <c r="A622" s="214" t="s">
        <v>542</v>
      </c>
      <c r="B622" s="215" t="s">
        <v>367</v>
      </c>
      <c r="C622" s="873" t="s">
        <v>368</v>
      </c>
      <c r="D622" s="873"/>
      <c r="E622" s="873"/>
      <c r="F622" s="873"/>
      <c r="G622" s="873"/>
      <c r="H622" s="216" t="s">
        <v>369</v>
      </c>
      <c r="I622" s="217">
        <v>0.37</v>
      </c>
      <c r="J622" s="218">
        <v>1</v>
      </c>
      <c r="K622" s="265">
        <v>0.37</v>
      </c>
      <c r="L622" s="220"/>
      <c r="M622" s="217"/>
      <c r="N622" s="221"/>
      <c r="O622" s="217"/>
      <c r="P622" s="222"/>
      <c r="GO622" s="212"/>
      <c r="GQ622" s="223" t="s">
        <v>368</v>
      </c>
      <c r="GR622" s="223" t="s">
        <v>4</v>
      </c>
      <c r="GS622" s="223" t="s">
        <v>4</v>
      </c>
      <c r="GT622" s="223" t="s">
        <v>4</v>
      </c>
      <c r="GU622" s="223" t="s">
        <v>4</v>
      </c>
      <c r="GV622" s="223"/>
      <c r="GW622" s="173"/>
      <c r="GX622" s="223"/>
      <c r="GZ622" s="257"/>
      <c r="HB622" s="257"/>
      <c r="HD622" s="212"/>
    </row>
    <row r="623" spans="1:212" s="171" customFormat="1" ht="15" x14ac:dyDescent="0.25">
      <c r="A623" s="224"/>
      <c r="B623" s="225"/>
      <c r="C623" s="874" t="s">
        <v>370</v>
      </c>
      <c r="D623" s="874"/>
      <c r="E623" s="874"/>
      <c r="F623" s="874"/>
      <c r="G623" s="874"/>
      <c r="H623" s="216"/>
      <c r="I623" s="217"/>
      <c r="J623" s="217"/>
      <c r="K623" s="217"/>
      <c r="L623" s="220"/>
      <c r="M623" s="217"/>
      <c r="N623" s="226"/>
      <c r="O623" s="217"/>
      <c r="P623" s="227">
        <v>1502.21</v>
      </c>
      <c r="Q623" s="228"/>
      <c r="R623" s="228"/>
      <c r="GO623" s="212"/>
      <c r="GQ623" s="223"/>
      <c r="GR623" s="223"/>
      <c r="GS623" s="223"/>
      <c r="GT623" s="223"/>
      <c r="GU623" s="223"/>
      <c r="GV623" s="223" t="s">
        <v>370</v>
      </c>
      <c r="GW623" s="173"/>
      <c r="GX623" s="223"/>
      <c r="GZ623" s="257"/>
      <c r="HB623" s="257"/>
      <c r="HD623" s="212"/>
    </row>
    <row r="624" spans="1:212" s="171" customFormat="1" ht="15" x14ac:dyDescent="0.25">
      <c r="A624" s="229"/>
      <c r="B624" s="230"/>
      <c r="C624" s="880" t="s">
        <v>371</v>
      </c>
      <c r="D624" s="880"/>
      <c r="E624" s="880"/>
      <c r="F624" s="880"/>
      <c r="G624" s="880"/>
      <c r="H624" s="231"/>
      <c r="I624" s="232"/>
      <c r="J624" s="232"/>
      <c r="K624" s="232"/>
      <c r="L624" s="233"/>
      <c r="M624" s="232"/>
      <c r="N624" s="233"/>
      <c r="O624" s="232"/>
      <c r="P624" s="245">
        <v>1315.72</v>
      </c>
      <c r="GO624" s="212"/>
      <c r="GQ624" s="223"/>
      <c r="GR624" s="223"/>
      <c r="GS624" s="223"/>
      <c r="GT624" s="223"/>
      <c r="GU624" s="223"/>
      <c r="GV624" s="223"/>
      <c r="GW624" s="173" t="s">
        <v>371</v>
      </c>
      <c r="GX624" s="223"/>
      <c r="GZ624" s="257"/>
      <c r="HB624" s="257"/>
      <c r="HD624" s="212"/>
    </row>
    <row r="625" spans="1:212" s="171" customFormat="1" ht="33.75" x14ac:dyDescent="0.25">
      <c r="A625" s="229"/>
      <c r="B625" s="230" t="s">
        <v>372</v>
      </c>
      <c r="C625" s="880" t="s">
        <v>373</v>
      </c>
      <c r="D625" s="880"/>
      <c r="E625" s="880"/>
      <c r="F625" s="880"/>
      <c r="G625" s="880"/>
      <c r="H625" s="231" t="s">
        <v>374</v>
      </c>
      <c r="I625" s="235">
        <v>91</v>
      </c>
      <c r="J625" s="232"/>
      <c r="K625" s="235">
        <v>91</v>
      </c>
      <c r="L625" s="233"/>
      <c r="M625" s="232"/>
      <c r="N625" s="233"/>
      <c r="O625" s="232"/>
      <c r="P625" s="245">
        <v>1197.31</v>
      </c>
      <c r="GO625" s="212"/>
      <c r="GQ625" s="223"/>
      <c r="GR625" s="223"/>
      <c r="GS625" s="223"/>
      <c r="GT625" s="223"/>
      <c r="GU625" s="223"/>
      <c r="GV625" s="223"/>
      <c r="GW625" s="173" t="s">
        <v>373</v>
      </c>
      <c r="GX625" s="223"/>
      <c r="GZ625" s="257"/>
      <c r="HB625" s="257"/>
      <c r="HD625" s="212"/>
    </row>
    <row r="626" spans="1:212" s="171" customFormat="1" ht="33.75" x14ac:dyDescent="0.25">
      <c r="A626" s="229"/>
      <c r="B626" s="230" t="s">
        <v>375</v>
      </c>
      <c r="C626" s="880" t="s">
        <v>376</v>
      </c>
      <c r="D626" s="880"/>
      <c r="E626" s="880"/>
      <c r="F626" s="880"/>
      <c r="G626" s="880"/>
      <c r="H626" s="231" t="s">
        <v>374</v>
      </c>
      <c r="I626" s="235">
        <v>52</v>
      </c>
      <c r="J626" s="232"/>
      <c r="K626" s="235">
        <v>52</v>
      </c>
      <c r="L626" s="233"/>
      <c r="M626" s="232"/>
      <c r="N626" s="233"/>
      <c r="O626" s="232"/>
      <c r="P626" s="234">
        <v>684.17</v>
      </c>
      <c r="GO626" s="212"/>
      <c r="GQ626" s="223"/>
      <c r="GR626" s="223"/>
      <c r="GS626" s="223"/>
      <c r="GT626" s="223"/>
      <c r="GU626" s="223"/>
      <c r="GV626" s="223"/>
      <c r="GW626" s="173" t="s">
        <v>376</v>
      </c>
      <c r="GX626" s="223"/>
      <c r="GZ626" s="257"/>
      <c r="HB626" s="257"/>
      <c r="HD626" s="212"/>
    </row>
    <row r="627" spans="1:212" s="171" customFormat="1" ht="15" x14ac:dyDescent="0.25">
      <c r="A627" s="236"/>
      <c r="B627" s="237"/>
      <c r="C627" s="874" t="s">
        <v>377</v>
      </c>
      <c r="D627" s="874"/>
      <c r="E627" s="874"/>
      <c r="F627" s="874"/>
      <c r="G627" s="874"/>
      <c r="H627" s="216"/>
      <c r="I627" s="217"/>
      <c r="J627" s="217"/>
      <c r="K627" s="217"/>
      <c r="L627" s="220"/>
      <c r="M627" s="217"/>
      <c r="N627" s="226">
        <v>9145.11</v>
      </c>
      <c r="O627" s="217"/>
      <c r="P627" s="227">
        <v>3383.69</v>
      </c>
      <c r="GO627" s="212"/>
      <c r="GQ627" s="223"/>
      <c r="GR627" s="223"/>
      <c r="GS627" s="223"/>
      <c r="GT627" s="223"/>
      <c r="GU627" s="223"/>
      <c r="GV627" s="223"/>
      <c r="GW627" s="173"/>
      <c r="GX627" s="223" t="s">
        <v>377</v>
      </c>
      <c r="GZ627" s="257"/>
      <c r="HB627" s="257"/>
      <c r="HD627" s="212"/>
    </row>
    <row r="628" spans="1:212" s="171" customFormat="1" ht="22.5" x14ac:dyDescent="0.25">
      <c r="A628" s="214" t="s">
        <v>543</v>
      </c>
      <c r="B628" s="215" t="s">
        <v>378</v>
      </c>
      <c r="C628" s="873" t="s">
        <v>379</v>
      </c>
      <c r="D628" s="873"/>
      <c r="E628" s="873"/>
      <c r="F628" s="873"/>
      <c r="G628" s="873"/>
      <c r="H628" s="216" t="s">
        <v>380</v>
      </c>
      <c r="I628" s="217">
        <v>2</v>
      </c>
      <c r="J628" s="218">
        <v>1</v>
      </c>
      <c r="K628" s="218">
        <v>2</v>
      </c>
      <c r="L628" s="220"/>
      <c r="M628" s="217"/>
      <c r="N628" s="239">
        <v>859.96</v>
      </c>
      <c r="O628" s="217"/>
      <c r="P628" s="227">
        <v>1719.92</v>
      </c>
      <c r="GO628" s="212"/>
      <c r="GQ628" s="223" t="s">
        <v>379</v>
      </c>
      <c r="GR628" s="223" t="s">
        <v>4</v>
      </c>
      <c r="GS628" s="223" t="s">
        <v>4</v>
      </c>
      <c r="GT628" s="223" t="s">
        <v>4</v>
      </c>
      <c r="GU628" s="223" t="s">
        <v>4</v>
      </c>
      <c r="GV628" s="223"/>
      <c r="GW628" s="173"/>
      <c r="GX628" s="223"/>
      <c r="GZ628" s="257"/>
      <c r="HB628" s="257"/>
      <c r="HD628" s="212"/>
    </row>
    <row r="629" spans="1:212" s="171" customFormat="1" ht="15" x14ac:dyDescent="0.25">
      <c r="A629" s="236"/>
      <c r="B629" s="237"/>
      <c r="C629" s="874" t="s">
        <v>377</v>
      </c>
      <c r="D629" s="874"/>
      <c r="E629" s="874"/>
      <c r="F629" s="874"/>
      <c r="G629" s="874"/>
      <c r="H629" s="216"/>
      <c r="I629" s="217"/>
      <c r="J629" s="217"/>
      <c r="K629" s="217"/>
      <c r="L629" s="220"/>
      <c r="M629" s="217"/>
      <c r="N629" s="220"/>
      <c r="O629" s="217"/>
      <c r="P629" s="227">
        <v>1719.92</v>
      </c>
      <c r="GO629" s="212"/>
      <c r="GQ629" s="223"/>
      <c r="GR629" s="223"/>
      <c r="GS629" s="223"/>
      <c r="GT629" s="223"/>
      <c r="GU629" s="223"/>
      <c r="GV629" s="223"/>
      <c r="GW629" s="173"/>
      <c r="GX629" s="223" t="s">
        <v>377</v>
      </c>
      <c r="GZ629" s="257"/>
      <c r="HB629" s="257"/>
      <c r="HD629" s="212"/>
    </row>
    <row r="630" spans="1:212" s="171" customFormat="1" ht="15" x14ac:dyDescent="0.25">
      <c r="A630" s="875" t="s">
        <v>381</v>
      </c>
      <c r="B630" s="876"/>
      <c r="C630" s="876"/>
      <c r="D630" s="876"/>
      <c r="E630" s="876"/>
      <c r="F630" s="876"/>
      <c r="G630" s="876"/>
      <c r="H630" s="876"/>
      <c r="I630" s="876"/>
      <c r="J630" s="876"/>
      <c r="K630" s="876"/>
      <c r="L630" s="876"/>
      <c r="M630" s="876"/>
      <c r="N630" s="876"/>
      <c r="O630" s="876"/>
      <c r="P630" s="877"/>
      <c r="GO630" s="212"/>
      <c r="GP630" s="213" t="s">
        <v>381</v>
      </c>
      <c r="GQ630" s="223"/>
      <c r="GR630" s="223"/>
      <c r="GS630" s="223"/>
      <c r="GT630" s="223"/>
      <c r="GU630" s="223"/>
      <c r="GV630" s="223"/>
      <c r="GW630" s="173"/>
      <c r="GX630" s="223"/>
      <c r="GZ630" s="257"/>
      <c r="HB630" s="257"/>
      <c r="HD630" s="212"/>
    </row>
    <row r="631" spans="1:212" s="171" customFormat="1" ht="67.5" x14ac:dyDescent="0.25">
      <c r="A631" s="214" t="s">
        <v>544</v>
      </c>
      <c r="B631" s="215" t="s">
        <v>382</v>
      </c>
      <c r="C631" s="873" t="s">
        <v>383</v>
      </c>
      <c r="D631" s="873"/>
      <c r="E631" s="873"/>
      <c r="F631" s="873"/>
      <c r="G631" s="873"/>
      <c r="H631" s="216" t="s">
        <v>380</v>
      </c>
      <c r="I631" s="217">
        <v>2</v>
      </c>
      <c r="J631" s="218">
        <v>1</v>
      </c>
      <c r="K631" s="218">
        <v>2</v>
      </c>
      <c r="L631" s="220"/>
      <c r="M631" s="217"/>
      <c r="N631" s="240">
        <v>1186.99</v>
      </c>
      <c r="O631" s="217"/>
      <c r="P631" s="227">
        <v>2373.98</v>
      </c>
      <c r="GO631" s="212"/>
      <c r="GQ631" s="223" t="s">
        <v>383</v>
      </c>
      <c r="GR631" s="223" t="s">
        <v>4</v>
      </c>
      <c r="GS631" s="223" t="s">
        <v>4</v>
      </c>
      <c r="GT631" s="223" t="s">
        <v>4</v>
      </c>
      <c r="GU631" s="223" t="s">
        <v>4</v>
      </c>
      <c r="GV631" s="223"/>
      <c r="GW631" s="173"/>
      <c r="GX631" s="223"/>
      <c r="GZ631" s="257"/>
      <c r="HB631" s="257"/>
      <c r="HD631" s="212"/>
    </row>
    <row r="632" spans="1:212" s="171" customFormat="1" ht="15" x14ac:dyDescent="0.25">
      <c r="A632" s="236"/>
      <c r="B632" s="237"/>
      <c r="C632" s="874" t="s">
        <v>377</v>
      </c>
      <c r="D632" s="874"/>
      <c r="E632" s="874"/>
      <c r="F632" s="874"/>
      <c r="G632" s="874"/>
      <c r="H632" s="216"/>
      <c r="I632" s="217"/>
      <c r="J632" s="217"/>
      <c r="K632" s="217"/>
      <c r="L632" s="220"/>
      <c r="M632" s="217"/>
      <c r="N632" s="220"/>
      <c r="O632" s="217"/>
      <c r="P632" s="227">
        <v>2373.98</v>
      </c>
      <c r="GO632" s="212"/>
      <c r="GQ632" s="223"/>
      <c r="GR632" s="223"/>
      <c r="GS632" s="223"/>
      <c r="GT632" s="223"/>
      <c r="GU632" s="223"/>
      <c r="GV632" s="223"/>
      <c r="GW632" s="173"/>
      <c r="GX632" s="223" t="s">
        <v>377</v>
      </c>
      <c r="GZ632" s="257"/>
      <c r="HB632" s="257"/>
      <c r="HD632" s="212"/>
    </row>
    <row r="633" spans="1:212" s="171" customFormat="1" ht="22.5" x14ac:dyDescent="0.25">
      <c r="A633" s="214" t="s">
        <v>545</v>
      </c>
      <c r="B633" s="215" t="s">
        <v>384</v>
      </c>
      <c r="C633" s="873" t="s">
        <v>385</v>
      </c>
      <c r="D633" s="873"/>
      <c r="E633" s="873"/>
      <c r="F633" s="873"/>
      <c r="G633" s="873"/>
      <c r="H633" s="216" t="s">
        <v>386</v>
      </c>
      <c r="I633" s="217">
        <v>72.540000000000006</v>
      </c>
      <c r="J633" s="218">
        <v>1</v>
      </c>
      <c r="K633" s="265">
        <v>72.540000000000006</v>
      </c>
      <c r="L633" s="220"/>
      <c r="M633" s="217"/>
      <c r="N633" s="221"/>
      <c r="O633" s="217"/>
      <c r="P633" s="222"/>
      <c r="GO633" s="212"/>
      <c r="GQ633" s="223" t="s">
        <v>385</v>
      </c>
      <c r="GR633" s="223" t="s">
        <v>4</v>
      </c>
      <c r="GS633" s="223" t="s">
        <v>4</v>
      </c>
      <c r="GT633" s="223" t="s">
        <v>4</v>
      </c>
      <c r="GU633" s="223" t="s">
        <v>4</v>
      </c>
      <c r="GV633" s="223"/>
      <c r="GW633" s="173"/>
      <c r="GX633" s="223"/>
      <c r="GZ633" s="257"/>
      <c r="HB633" s="257"/>
      <c r="HD633" s="212"/>
    </row>
    <row r="634" spans="1:212" s="171" customFormat="1" ht="15" x14ac:dyDescent="0.25">
      <c r="A634" s="242"/>
      <c r="B634" s="243"/>
      <c r="C634" s="878" t="s">
        <v>546</v>
      </c>
      <c r="D634" s="878"/>
      <c r="E634" s="878"/>
      <c r="F634" s="878"/>
      <c r="G634" s="878"/>
      <c r="H634" s="878"/>
      <c r="I634" s="878"/>
      <c r="J634" s="878"/>
      <c r="K634" s="878"/>
      <c r="L634" s="878"/>
      <c r="M634" s="878"/>
      <c r="N634" s="878"/>
      <c r="O634" s="878"/>
      <c r="P634" s="879"/>
      <c r="GO634" s="212"/>
      <c r="GQ634" s="223"/>
      <c r="GR634" s="223"/>
      <c r="GS634" s="223"/>
      <c r="GT634" s="223"/>
      <c r="GU634" s="223"/>
      <c r="GV634" s="223"/>
      <c r="GW634" s="173"/>
      <c r="GX634" s="223"/>
      <c r="GY634" s="244" t="s">
        <v>546</v>
      </c>
      <c r="GZ634" s="257"/>
      <c r="HB634" s="257"/>
      <c r="HD634" s="212"/>
    </row>
    <row r="635" spans="1:212" s="171" customFormat="1" ht="15" x14ac:dyDescent="0.25">
      <c r="A635" s="224"/>
      <c r="B635" s="225"/>
      <c r="C635" s="874" t="s">
        <v>370</v>
      </c>
      <c r="D635" s="874"/>
      <c r="E635" s="874"/>
      <c r="F635" s="874"/>
      <c r="G635" s="874"/>
      <c r="H635" s="216"/>
      <c r="I635" s="217"/>
      <c r="J635" s="217"/>
      <c r="K635" s="217"/>
      <c r="L635" s="220"/>
      <c r="M635" s="217"/>
      <c r="N635" s="226"/>
      <c r="O635" s="217"/>
      <c r="P635" s="227">
        <v>810708.52</v>
      </c>
      <c r="Q635" s="228"/>
      <c r="R635" s="228"/>
      <c r="GO635" s="212"/>
      <c r="GQ635" s="223"/>
      <c r="GR635" s="223"/>
      <c r="GS635" s="223"/>
      <c r="GT635" s="223"/>
      <c r="GU635" s="223"/>
      <c r="GV635" s="223" t="s">
        <v>370</v>
      </c>
      <c r="GW635" s="173"/>
      <c r="GX635" s="223"/>
      <c r="GZ635" s="257"/>
      <c r="HB635" s="257"/>
      <c r="HD635" s="212"/>
    </row>
    <row r="636" spans="1:212" s="171" customFormat="1" ht="15" x14ac:dyDescent="0.25">
      <c r="A636" s="229"/>
      <c r="B636" s="230"/>
      <c r="C636" s="880" t="s">
        <v>371</v>
      </c>
      <c r="D636" s="880"/>
      <c r="E636" s="880"/>
      <c r="F636" s="880"/>
      <c r="G636" s="880"/>
      <c r="H636" s="231"/>
      <c r="I636" s="232"/>
      <c r="J636" s="232"/>
      <c r="K636" s="232"/>
      <c r="L636" s="233"/>
      <c r="M636" s="232"/>
      <c r="N636" s="233"/>
      <c r="O636" s="232"/>
      <c r="P636" s="245">
        <v>561714.44999999995</v>
      </c>
      <c r="GO636" s="212"/>
      <c r="GQ636" s="223"/>
      <c r="GR636" s="223"/>
      <c r="GS636" s="223"/>
      <c r="GT636" s="223"/>
      <c r="GU636" s="223"/>
      <c r="GV636" s="223"/>
      <c r="GW636" s="173" t="s">
        <v>371</v>
      </c>
      <c r="GX636" s="223"/>
      <c r="GZ636" s="257"/>
      <c r="HB636" s="257"/>
      <c r="HD636" s="212"/>
    </row>
    <row r="637" spans="1:212" s="171" customFormat="1" ht="15" x14ac:dyDescent="0.25">
      <c r="A637" s="229"/>
      <c r="B637" s="230" t="s">
        <v>388</v>
      </c>
      <c r="C637" s="880" t="s">
        <v>389</v>
      </c>
      <c r="D637" s="880"/>
      <c r="E637" s="880"/>
      <c r="F637" s="880"/>
      <c r="G637" s="880"/>
      <c r="H637" s="231" t="s">
        <v>374</v>
      </c>
      <c r="I637" s="235">
        <v>93</v>
      </c>
      <c r="J637" s="232"/>
      <c r="K637" s="235">
        <v>93</v>
      </c>
      <c r="L637" s="233"/>
      <c r="M637" s="232"/>
      <c r="N637" s="233"/>
      <c r="O637" s="232"/>
      <c r="P637" s="245">
        <v>522394.44</v>
      </c>
      <c r="GO637" s="212"/>
      <c r="GQ637" s="223"/>
      <c r="GR637" s="223"/>
      <c r="GS637" s="223"/>
      <c r="GT637" s="223"/>
      <c r="GU637" s="223"/>
      <c r="GV637" s="223"/>
      <c r="GW637" s="173" t="s">
        <v>389</v>
      </c>
      <c r="GX637" s="223"/>
      <c r="GZ637" s="257"/>
      <c r="HB637" s="257"/>
      <c r="HD637" s="212"/>
    </row>
    <row r="638" spans="1:212" s="171" customFormat="1" ht="15" x14ac:dyDescent="0.25">
      <c r="A638" s="229"/>
      <c r="B638" s="230" t="s">
        <v>390</v>
      </c>
      <c r="C638" s="880" t="s">
        <v>391</v>
      </c>
      <c r="D638" s="880"/>
      <c r="E638" s="880"/>
      <c r="F638" s="880"/>
      <c r="G638" s="880"/>
      <c r="H638" s="231" t="s">
        <v>374</v>
      </c>
      <c r="I638" s="235">
        <v>62</v>
      </c>
      <c r="J638" s="232"/>
      <c r="K638" s="235">
        <v>62</v>
      </c>
      <c r="L638" s="233"/>
      <c r="M638" s="232"/>
      <c r="N638" s="233"/>
      <c r="O638" s="232"/>
      <c r="P638" s="245">
        <v>348262.96</v>
      </c>
      <c r="GO638" s="212"/>
      <c r="GQ638" s="223"/>
      <c r="GR638" s="223"/>
      <c r="GS638" s="223"/>
      <c r="GT638" s="223"/>
      <c r="GU638" s="223"/>
      <c r="GV638" s="223"/>
      <c r="GW638" s="173" t="s">
        <v>391</v>
      </c>
      <c r="GX638" s="223"/>
      <c r="GZ638" s="257"/>
      <c r="HB638" s="257"/>
      <c r="HD638" s="212"/>
    </row>
    <row r="639" spans="1:212" s="171" customFormat="1" ht="15" x14ac:dyDescent="0.25">
      <c r="A639" s="236"/>
      <c r="B639" s="237"/>
      <c r="C639" s="874" t="s">
        <v>377</v>
      </c>
      <c r="D639" s="874"/>
      <c r="E639" s="874"/>
      <c r="F639" s="874"/>
      <c r="G639" s="874"/>
      <c r="H639" s="216"/>
      <c r="I639" s="217"/>
      <c r="J639" s="217"/>
      <c r="K639" s="217"/>
      <c r="L639" s="220"/>
      <c r="M639" s="217"/>
      <c r="N639" s="226">
        <v>23178.47</v>
      </c>
      <c r="O639" s="217"/>
      <c r="P639" s="227">
        <v>1681365.92</v>
      </c>
      <c r="GO639" s="212"/>
      <c r="GQ639" s="223"/>
      <c r="GR639" s="223"/>
      <c r="GS639" s="223"/>
      <c r="GT639" s="223"/>
      <c r="GU639" s="223"/>
      <c r="GV639" s="223"/>
      <c r="GW639" s="173"/>
      <c r="GX639" s="223" t="s">
        <v>377</v>
      </c>
      <c r="GZ639" s="257"/>
      <c r="HB639" s="257"/>
      <c r="HD639" s="212"/>
    </row>
    <row r="640" spans="1:212" s="171" customFormat="1" ht="56.25" x14ac:dyDescent="0.25">
      <c r="A640" s="214" t="s">
        <v>547</v>
      </c>
      <c r="B640" s="215" t="s">
        <v>392</v>
      </c>
      <c r="C640" s="873" t="s">
        <v>393</v>
      </c>
      <c r="D640" s="873"/>
      <c r="E640" s="873"/>
      <c r="F640" s="873"/>
      <c r="G640" s="873"/>
      <c r="H640" s="216" t="s">
        <v>380</v>
      </c>
      <c r="I640" s="217">
        <v>72.540000000000006</v>
      </c>
      <c r="J640" s="218">
        <v>1</v>
      </c>
      <c r="K640" s="265">
        <v>72.540000000000006</v>
      </c>
      <c r="L640" s="220"/>
      <c r="M640" s="217"/>
      <c r="N640" s="239">
        <v>272.58999999999997</v>
      </c>
      <c r="O640" s="217"/>
      <c r="P640" s="227">
        <v>19773.68</v>
      </c>
      <c r="GO640" s="212"/>
      <c r="GQ640" s="223" t="s">
        <v>393</v>
      </c>
      <c r="GR640" s="223" t="s">
        <v>4</v>
      </c>
      <c r="GS640" s="223" t="s">
        <v>4</v>
      </c>
      <c r="GT640" s="223" t="s">
        <v>4</v>
      </c>
      <c r="GU640" s="223" t="s">
        <v>4</v>
      </c>
      <c r="GV640" s="223"/>
      <c r="GW640" s="173"/>
      <c r="GX640" s="223"/>
      <c r="GZ640" s="257"/>
      <c r="HB640" s="257"/>
      <c r="HD640" s="212"/>
    </row>
    <row r="641" spans="1:212" s="171" customFormat="1" ht="15" x14ac:dyDescent="0.25">
      <c r="A641" s="236"/>
      <c r="B641" s="237"/>
      <c r="C641" s="874" t="s">
        <v>377</v>
      </c>
      <c r="D641" s="874"/>
      <c r="E641" s="874"/>
      <c r="F641" s="874"/>
      <c r="G641" s="874"/>
      <c r="H641" s="216"/>
      <c r="I641" s="217"/>
      <c r="J641" s="217"/>
      <c r="K641" s="217"/>
      <c r="L641" s="220"/>
      <c r="M641" s="217"/>
      <c r="N641" s="220"/>
      <c r="O641" s="217"/>
      <c r="P641" s="227">
        <v>19773.68</v>
      </c>
      <c r="GO641" s="212"/>
      <c r="GQ641" s="223"/>
      <c r="GR641" s="223"/>
      <c r="GS641" s="223"/>
      <c r="GT641" s="223"/>
      <c r="GU641" s="223"/>
      <c r="GV641" s="223"/>
      <c r="GW641" s="173"/>
      <c r="GX641" s="223" t="s">
        <v>377</v>
      </c>
      <c r="GZ641" s="257"/>
      <c r="HB641" s="257"/>
      <c r="HD641" s="212"/>
    </row>
    <row r="642" spans="1:212" s="171" customFormat="1" ht="15" x14ac:dyDescent="0.25">
      <c r="A642" s="875" t="s">
        <v>394</v>
      </c>
      <c r="B642" s="876"/>
      <c r="C642" s="876"/>
      <c r="D642" s="876"/>
      <c r="E642" s="876"/>
      <c r="F642" s="876"/>
      <c r="G642" s="876"/>
      <c r="H642" s="876"/>
      <c r="I642" s="876"/>
      <c r="J642" s="876"/>
      <c r="K642" s="876"/>
      <c r="L642" s="876"/>
      <c r="M642" s="876"/>
      <c r="N642" s="876"/>
      <c r="O642" s="876"/>
      <c r="P642" s="877"/>
      <c r="GO642" s="212"/>
      <c r="GP642" s="213" t="s">
        <v>394</v>
      </c>
      <c r="GQ642" s="223"/>
      <c r="GR642" s="223"/>
      <c r="GS642" s="223"/>
      <c r="GT642" s="223"/>
      <c r="GU642" s="223"/>
      <c r="GV642" s="223"/>
      <c r="GW642" s="173"/>
      <c r="GX642" s="223"/>
      <c r="GZ642" s="257"/>
      <c r="HB642" s="257"/>
      <c r="HD642" s="212"/>
    </row>
    <row r="643" spans="1:212" s="171" customFormat="1" ht="67.5" x14ac:dyDescent="0.25">
      <c r="A643" s="214" t="s">
        <v>548</v>
      </c>
      <c r="B643" s="215" t="s">
        <v>395</v>
      </c>
      <c r="C643" s="873" t="s">
        <v>396</v>
      </c>
      <c r="D643" s="873"/>
      <c r="E643" s="873"/>
      <c r="F643" s="873"/>
      <c r="G643" s="873"/>
      <c r="H643" s="216" t="s">
        <v>380</v>
      </c>
      <c r="I643" s="217">
        <v>72.540000000000006</v>
      </c>
      <c r="J643" s="218">
        <v>1</v>
      </c>
      <c r="K643" s="265">
        <v>72.540000000000006</v>
      </c>
      <c r="L643" s="220"/>
      <c r="M643" s="217"/>
      <c r="N643" s="239">
        <v>717.57</v>
      </c>
      <c r="O643" s="217"/>
      <c r="P643" s="227">
        <v>52052.53</v>
      </c>
      <c r="GO643" s="212"/>
      <c r="GQ643" s="223" t="s">
        <v>396</v>
      </c>
      <c r="GR643" s="223" t="s">
        <v>4</v>
      </c>
      <c r="GS643" s="223" t="s">
        <v>4</v>
      </c>
      <c r="GT643" s="223" t="s">
        <v>4</v>
      </c>
      <c r="GU643" s="223" t="s">
        <v>4</v>
      </c>
      <c r="GV643" s="223"/>
      <c r="GW643" s="173"/>
      <c r="GX643" s="223"/>
      <c r="GZ643" s="257"/>
      <c r="HB643" s="257"/>
      <c r="HD643" s="212"/>
    </row>
    <row r="644" spans="1:212" s="171" customFormat="1" ht="15" x14ac:dyDescent="0.25">
      <c r="A644" s="236"/>
      <c r="B644" s="237"/>
      <c r="C644" s="874" t="s">
        <v>377</v>
      </c>
      <c r="D644" s="874"/>
      <c r="E644" s="874"/>
      <c r="F644" s="874"/>
      <c r="G644" s="874"/>
      <c r="H644" s="216"/>
      <c r="I644" s="217"/>
      <c r="J644" s="217"/>
      <c r="K644" s="217"/>
      <c r="L644" s="220"/>
      <c r="M644" s="217"/>
      <c r="N644" s="220"/>
      <c r="O644" s="217"/>
      <c r="P644" s="227">
        <v>52052.53</v>
      </c>
      <c r="GO644" s="212"/>
      <c r="GQ644" s="223"/>
      <c r="GR644" s="223"/>
      <c r="GS644" s="223"/>
      <c r="GT644" s="223"/>
      <c r="GU644" s="223"/>
      <c r="GV644" s="223"/>
      <c r="GW644" s="173"/>
      <c r="GX644" s="223" t="s">
        <v>377</v>
      </c>
      <c r="GZ644" s="257"/>
      <c r="HB644" s="257"/>
      <c r="HD644" s="212"/>
    </row>
    <row r="645" spans="1:212" s="171" customFormat="1" ht="56.25" x14ac:dyDescent="0.25">
      <c r="A645" s="214" t="s">
        <v>549</v>
      </c>
      <c r="B645" s="215" t="s">
        <v>397</v>
      </c>
      <c r="C645" s="873" t="s">
        <v>398</v>
      </c>
      <c r="D645" s="873"/>
      <c r="E645" s="873"/>
      <c r="F645" s="873"/>
      <c r="G645" s="873"/>
      <c r="H645" s="216" t="s">
        <v>380</v>
      </c>
      <c r="I645" s="217">
        <v>72.540000000000006</v>
      </c>
      <c r="J645" s="218">
        <v>1</v>
      </c>
      <c r="K645" s="265">
        <v>72.540000000000006</v>
      </c>
      <c r="L645" s="220"/>
      <c r="M645" s="217"/>
      <c r="N645" s="239">
        <v>272.58999999999997</v>
      </c>
      <c r="O645" s="217"/>
      <c r="P645" s="227">
        <v>19773.68</v>
      </c>
      <c r="GO645" s="212"/>
      <c r="GQ645" s="223" t="s">
        <v>398</v>
      </c>
      <c r="GR645" s="223" t="s">
        <v>4</v>
      </c>
      <c r="GS645" s="223" t="s">
        <v>4</v>
      </c>
      <c r="GT645" s="223" t="s">
        <v>4</v>
      </c>
      <c r="GU645" s="223" t="s">
        <v>4</v>
      </c>
      <c r="GV645" s="223"/>
      <c r="GW645" s="173"/>
      <c r="GX645" s="223"/>
      <c r="GZ645" s="257"/>
      <c r="HB645" s="257"/>
      <c r="HD645" s="212"/>
    </row>
    <row r="646" spans="1:212" s="171" customFormat="1" ht="15" x14ac:dyDescent="0.25">
      <c r="A646" s="236"/>
      <c r="B646" s="237"/>
      <c r="C646" s="874" t="s">
        <v>377</v>
      </c>
      <c r="D646" s="874"/>
      <c r="E646" s="874"/>
      <c r="F646" s="874"/>
      <c r="G646" s="874"/>
      <c r="H646" s="216"/>
      <c r="I646" s="217"/>
      <c r="J646" s="217"/>
      <c r="K646" s="217"/>
      <c r="L646" s="220"/>
      <c r="M646" s="217"/>
      <c r="N646" s="220"/>
      <c r="O646" s="217"/>
      <c r="P646" s="227">
        <v>19773.68</v>
      </c>
      <c r="GO646" s="212"/>
      <c r="GQ646" s="223"/>
      <c r="GR646" s="223"/>
      <c r="GS646" s="223"/>
      <c r="GT646" s="223"/>
      <c r="GU646" s="223"/>
      <c r="GV646" s="223"/>
      <c r="GW646" s="173"/>
      <c r="GX646" s="223" t="s">
        <v>377</v>
      </c>
      <c r="GZ646" s="257"/>
      <c r="HB646" s="257"/>
      <c r="HD646" s="212"/>
    </row>
    <row r="647" spans="1:212" s="171" customFormat="1" ht="1.5" customHeight="1" x14ac:dyDescent="0.25">
      <c r="A647" s="246"/>
      <c r="B647" s="247"/>
      <c r="C647" s="247"/>
      <c r="D647" s="247"/>
      <c r="E647" s="247"/>
      <c r="F647" s="248"/>
      <c r="G647" s="248"/>
      <c r="H647" s="248"/>
      <c r="I647" s="248"/>
      <c r="J647" s="249"/>
      <c r="K647" s="248"/>
      <c r="L647" s="249"/>
      <c r="M647" s="250"/>
      <c r="N647" s="249"/>
      <c r="O647" s="251"/>
      <c r="P647" s="252"/>
      <c r="Q647" s="253"/>
      <c r="R647" s="254"/>
      <c r="GO647" s="212"/>
      <c r="GQ647" s="223"/>
      <c r="GR647" s="223"/>
      <c r="GS647" s="223"/>
      <c r="GT647" s="223"/>
      <c r="GU647" s="223"/>
      <c r="GV647" s="223"/>
      <c r="GW647" s="173"/>
      <c r="GX647" s="223"/>
      <c r="GZ647" s="257"/>
      <c r="HB647" s="257"/>
      <c r="HD647" s="212"/>
    </row>
    <row r="648" spans="1:212" s="171" customFormat="1" ht="15" x14ac:dyDescent="0.25">
      <c r="A648" s="224"/>
      <c r="B648" s="255"/>
      <c r="C648" s="872" t="s">
        <v>550</v>
      </c>
      <c r="D648" s="872"/>
      <c r="E648" s="872"/>
      <c r="F648" s="872"/>
      <c r="G648" s="872"/>
      <c r="H648" s="872"/>
      <c r="I648" s="872"/>
      <c r="J648" s="872"/>
      <c r="K648" s="872"/>
      <c r="L648" s="872"/>
      <c r="M648" s="872"/>
      <c r="N648" s="872"/>
      <c r="O648" s="872"/>
      <c r="P648" s="256"/>
      <c r="Q648" s="253"/>
      <c r="R648" s="254"/>
      <c r="GO648" s="212"/>
      <c r="GQ648" s="223"/>
      <c r="GR648" s="223"/>
      <c r="GS648" s="223"/>
      <c r="GT648" s="223"/>
      <c r="GU648" s="223"/>
      <c r="GV648" s="223"/>
      <c r="GW648" s="173"/>
      <c r="GX648" s="223"/>
      <c r="GZ648" s="257" t="s">
        <v>550</v>
      </c>
      <c r="HB648" s="257"/>
      <c r="HD648" s="212"/>
    </row>
    <row r="649" spans="1:212" s="171" customFormat="1" ht="15" x14ac:dyDescent="0.25">
      <c r="A649" s="224"/>
      <c r="B649" s="225"/>
      <c r="C649" s="871" t="s">
        <v>400</v>
      </c>
      <c r="D649" s="871"/>
      <c r="E649" s="871"/>
      <c r="F649" s="871"/>
      <c r="G649" s="871"/>
      <c r="H649" s="871"/>
      <c r="I649" s="871"/>
      <c r="J649" s="871"/>
      <c r="K649" s="871"/>
      <c r="L649" s="871"/>
      <c r="M649" s="871"/>
      <c r="N649" s="871"/>
      <c r="O649" s="871"/>
      <c r="P649" s="258">
        <v>909406.73</v>
      </c>
      <c r="Q649" s="253"/>
      <c r="R649" s="254"/>
      <c r="GO649" s="212"/>
      <c r="GQ649" s="223"/>
      <c r="GR649" s="223"/>
      <c r="GS649" s="223"/>
      <c r="GT649" s="223"/>
      <c r="GU649" s="223"/>
      <c r="GV649" s="223"/>
      <c r="GW649" s="173"/>
      <c r="GX649" s="223"/>
      <c r="GZ649" s="257"/>
      <c r="HA649" s="259" t="s">
        <v>400</v>
      </c>
      <c r="HB649" s="257"/>
      <c r="HD649" s="212"/>
    </row>
    <row r="650" spans="1:212" s="171" customFormat="1" ht="15" x14ac:dyDescent="0.25">
      <c r="A650" s="224"/>
      <c r="B650" s="225"/>
      <c r="C650" s="871" t="s">
        <v>401</v>
      </c>
      <c r="D650" s="871"/>
      <c r="E650" s="871"/>
      <c r="F650" s="871"/>
      <c r="G650" s="871"/>
      <c r="H650" s="871"/>
      <c r="I650" s="871"/>
      <c r="J650" s="871"/>
      <c r="K650" s="871"/>
      <c r="L650" s="871"/>
      <c r="M650" s="871"/>
      <c r="N650" s="871"/>
      <c r="O650" s="871"/>
      <c r="P650" s="260"/>
      <c r="Q650" s="253"/>
      <c r="R650" s="254"/>
      <c r="GO650" s="212"/>
      <c r="GQ650" s="223"/>
      <c r="GR650" s="223"/>
      <c r="GS650" s="223"/>
      <c r="GT650" s="223"/>
      <c r="GU650" s="223"/>
      <c r="GV650" s="223"/>
      <c r="GW650" s="173"/>
      <c r="GX650" s="223"/>
      <c r="GZ650" s="257"/>
      <c r="HA650" s="259" t="s">
        <v>401</v>
      </c>
      <c r="HB650" s="257"/>
      <c r="HD650" s="212"/>
    </row>
    <row r="651" spans="1:212" s="171" customFormat="1" ht="15" x14ac:dyDescent="0.25">
      <c r="A651" s="224"/>
      <c r="B651" s="225"/>
      <c r="C651" s="871" t="s">
        <v>402</v>
      </c>
      <c r="D651" s="871"/>
      <c r="E651" s="871"/>
      <c r="F651" s="871"/>
      <c r="G651" s="871"/>
      <c r="H651" s="871"/>
      <c r="I651" s="871"/>
      <c r="J651" s="871"/>
      <c r="K651" s="871"/>
      <c r="L651" s="871"/>
      <c r="M651" s="871"/>
      <c r="N651" s="871"/>
      <c r="O651" s="871"/>
      <c r="P651" s="258">
        <v>499700.36</v>
      </c>
      <c r="Q651" s="253"/>
      <c r="R651" s="254"/>
      <c r="GO651" s="212"/>
      <c r="GQ651" s="223"/>
      <c r="GR651" s="223"/>
      <c r="GS651" s="223"/>
      <c r="GT651" s="223"/>
      <c r="GU651" s="223"/>
      <c r="GV651" s="223"/>
      <c r="GW651" s="173"/>
      <c r="GX651" s="223"/>
      <c r="GZ651" s="257"/>
      <c r="HA651" s="259" t="s">
        <v>402</v>
      </c>
      <c r="HB651" s="257"/>
      <c r="HD651" s="212"/>
    </row>
    <row r="652" spans="1:212" s="171" customFormat="1" ht="15" x14ac:dyDescent="0.25">
      <c r="A652" s="224"/>
      <c r="B652" s="225"/>
      <c r="C652" s="871" t="s">
        <v>403</v>
      </c>
      <c r="D652" s="871"/>
      <c r="E652" s="871"/>
      <c r="F652" s="871"/>
      <c r="G652" s="871"/>
      <c r="H652" s="871"/>
      <c r="I652" s="871"/>
      <c r="J652" s="871"/>
      <c r="K652" s="871"/>
      <c r="L652" s="871"/>
      <c r="M652" s="871"/>
      <c r="N652" s="871"/>
      <c r="O652" s="871"/>
      <c r="P652" s="258">
        <v>249367.05</v>
      </c>
      <c r="Q652" s="253"/>
      <c r="R652" s="254"/>
      <c r="GO652" s="212"/>
      <c r="GQ652" s="223"/>
      <c r="GR652" s="223"/>
      <c r="GS652" s="223"/>
      <c r="GT652" s="223"/>
      <c r="GU652" s="223"/>
      <c r="GV652" s="223"/>
      <c r="GW652" s="173"/>
      <c r="GX652" s="223"/>
      <c r="GZ652" s="257"/>
      <c r="HA652" s="259" t="s">
        <v>403</v>
      </c>
      <c r="HB652" s="257"/>
      <c r="HD652" s="212"/>
    </row>
    <row r="653" spans="1:212" s="171" customFormat="1" ht="15" x14ac:dyDescent="0.25">
      <c r="A653" s="224"/>
      <c r="B653" s="225"/>
      <c r="C653" s="871" t="s">
        <v>404</v>
      </c>
      <c r="D653" s="871"/>
      <c r="E653" s="871"/>
      <c r="F653" s="871"/>
      <c r="G653" s="871"/>
      <c r="H653" s="871"/>
      <c r="I653" s="871"/>
      <c r="J653" s="871"/>
      <c r="K653" s="871"/>
      <c r="L653" s="871"/>
      <c r="M653" s="871"/>
      <c r="N653" s="871"/>
      <c r="O653" s="871"/>
      <c r="P653" s="258">
        <v>64645.53</v>
      </c>
      <c r="Q653" s="253"/>
      <c r="R653" s="254"/>
      <c r="GO653" s="212"/>
      <c r="GQ653" s="223"/>
      <c r="GR653" s="223"/>
      <c r="GS653" s="223"/>
      <c r="GT653" s="223"/>
      <c r="GU653" s="223"/>
      <c r="GV653" s="223"/>
      <c r="GW653" s="173"/>
      <c r="GX653" s="223"/>
      <c r="GZ653" s="257"/>
      <c r="HA653" s="259" t="s">
        <v>404</v>
      </c>
      <c r="HB653" s="257"/>
      <c r="HD653" s="212"/>
    </row>
    <row r="654" spans="1:212" s="171" customFormat="1" ht="15" x14ac:dyDescent="0.25">
      <c r="A654" s="224"/>
      <c r="B654" s="225"/>
      <c r="C654" s="871" t="s">
        <v>405</v>
      </c>
      <c r="D654" s="871"/>
      <c r="E654" s="871"/>
      <c r="F654" s="871"/>
      <c r="G654" s="871"/>
      <c r="H654" s="871"/>
      <c r="I654" s="871"/>
      <c r="J654" s="871"/>
      <c r="K654" s="871"/>
      <c r="L654" s="871"/>
      <c r="M654" s="871"/>
      <c r="N654" s="871"/>
      <c r="O654" s="871"/>
      <c r="P654" s="258">
        <v>95693.79</v>
      </c>
      <c r="Q654" s="253"/>
      <c r="R654" s="254"/>
      <c r="GO654" s="212"/>
      <c r="GQ654" s="223"/>
      <c r="GR654" s="223"/>
      <c r="GS654" s="223"/>
      <c r="GT654" s="223"/>
      <c r="GU654" s="223"/>
      <c r="GV654" s="223"/>
      <c r="GW654" s="173"/>
      <c r="GX654" s="223"/>
      <c r="GZ654" s="257"/>
      <c r="HA654" s="259" t="s">
        <v>405</v>
      </c>
      <c r="HB654" s="257"/>
      <c r="HD654" s="212"/>
    </row>
    <row r="655" spans="1:212" s="171" customFormat="1" ht="15" x14ac:dyDescent="0.25">
      <c r="A655" s="224"/>
      <c r="B655" s="225"/>
      <c r="C655" s="871" t="s">
        <v>406</v>
      </c>
      <c r="D655" s="871"/>
      <c r="E655" s="871"/>
      <c r="F655" s="871"/>
      <c r="G655" s="871"/>
      <c r="H655" s="871"/>
      <c r="I655" s="871"/>
      <c r="J655" s="871"/>
      <c r="K655" s="871"/>
      <c r="L655" s="871"/>
      <c r="M655" s="871"/>
      <c r="N655" s="871"/>
      <c r="O655" s="871"/>
      <c r="P655" s="258">
        <v>1783827.09</v>
      </c>
      <c r="Q655" s="253"/>
      <c r="R655" s="254"/>
      <c r="GO655" s="212"/>
      <c r="GQ655" s="223"/>
      <c r="GR655" s="223"/>
      <c r="GS655" s="223"/>
      <c r="GT655" s="223"/>
      <c r="GU655" s="223"/>
      <c r="GV655" s="223"/>
      <c r="GW655" s="173"/>
      <c r="GX655" s="223"/>
      <c r="GZ655" s="257"/>
      <c r="HA655" s="259" t="s">
        <v>406</v>
      </c>
      <c r="HB655" s="257"/>
      <c r="HD655" s="212"/>
    </row>
    <row r="656" spans="1:212" s="171" customFormat="1" ht="15" x14ac:dyDescent="0.25">
      <c r="A656" s="224"/>
      <c r="B656" s="225"/>
      <c r="C656" s="871" t="s">
        <v>407</v>
      </c>
      <c r="D656" s="871"/>
      <c r="E656" s="871"/>
      <c r="F656" s="871"/>
      <c r="G656" s="871"/>
      <c r="H656" s="871"/>
      <c r="I656" s="871"/>
      <c r="J656" s="871"/>
      <c r="K656" s="871"/>
      <c r="L656" s="871"/>
      <c r="M656" s="871"/>
      <c r="N656" s="871"/>
      <c r="O656" s="871"/>
      <c r="P656" s="258">
        <v>1688133.3</v>
      </c>
      <c r="Q656" s="253"/>
      <c r="R656" s="254"/>
      <c r="GO656" s="212"/>
      <c r="GQ656" s="223"/>
      <c r="GR656" s="223"/>
      <c r="GS656" s="223"/>
      <c r="GT656" s="223"/>
      <c r="GU656" s="223"/>
      <c r="GV656" s="223"/>
      <c r="GW656" s="173"/>
      <c r="GX656" s="223"/>
      <c r="GZ656" s="257"/>
      <c r="HA656" s="259" t="s">
        <v>407</v>
      </c>
      <c r="HB656" s="257"/>
      <c r="HD656" s="212"/>
    </row>
    <row r="657" spans="1:212" s="171" customFormat="1" ht="15" x14ac:dyDescent="0.25">
      <c r="A657" s="224"/>
      <c r="B657" s="225"/>
      <c r="C657" s="871" t="s">
        <v>408</v>
      </c>
      <c r="D657" s="871"/>
      <c r="E657" s="871"/>
      <c r="F657" s="871"/>
      <c r="G657" s="871"/>
      <c r="H657" s="871"/>
      <c r="I657" s="871"/>
      <c r="J657" s="871"/>
      <c r="K657" s="871"/>
      <c r="L657" s="871"/>
      <c r="M657" s="871"/>
      <c r="N657" s="871"/>
      <c r="O657" s="871"/>
      <c r="P657" s="260"/>
      <c r="Q657" s="253"/>
      <c r="R657" s="254"/>
      <c r="GO657" s="212"/>
      <c r="GQ657" s="223"/>
      <c r="GR657" s="223"/>
      <c r="GS657" s="223"/>
      <c r="GT657" s="223"/>
      <c r="GU657" s="223"/>
      <c r="GV657" s="223"/>
      <c r="GW657" s="173"/>
      <c r="GX657" s="223"/>
      <c r="GZ657" s="257"/>
      <c r="HA657" s="259" t="s">
        <v>408</v>
      </c>
      <c r="HB657" s="257"/>
      <c r="HD657" s="212"/>
    </row>
    <row r="658" spans="1:212" s="171" customFormat="1" ht="15" x14ac:dyDescent="0.25">
      <c r="A658" s="224"/>
      <c r="B658" s="225"/>
      <c r="C658" s="871" t="s">
        <v>409</v>
      </c>
      <c r="D658" s="871"/>
      <c r="E658" s="871"/>
      <c r="F658" s="871"/>
      <c r="G658" s="871"/>
      <c r="H658" s="871"/>
      <c r="I658" s="871"/>
      <c r="J658" s="871"/>
      <c r="K658" s="871"/>
      <c r="L658" s="871"/>
      <c r="M658" s="871"/>
      <c r="N658" s="871"/>
      <c r="O658" s="871"/>
      <c r="P658" s="258">
        <v>499700.36</v>
      </c>
      <c r="Q658" s="253"/>
      <c r="R658" s="254"/>
      <c r="GO658" s="212"/>
      <c r="GQ658" s="223"/>
      <c r="GR658" s="223"/>
      <c r="GS658" s="223"/>
      <c r="GT658" s="223"/>
      <c r="GU658" s="223"/>
      <c r="GV658" s="223"/>
      <c r="GW658" s="173"/>
      <c r="GX658" s="223"/>
      <c r="GZ658" s="257"/>
      <c r="HA658" s="259" t="s">
        <v>409</v>
      </c>
      <c r="HB658" s="257"/>
      <c r="HD658" s="212"/>
    </row>
    <row r="659" spans="1:212" s="171" customFormat="1" ht="15" x14ac:dyDescent="0.25">
      <c r="A659" s="224"/>
      <c r="B659" s="225"/>
      <c r="C659" s="871" t="s">
        <v>410</v>
      </c>
      <c r="D659" s="871"/>
      <c r="E659" s="871"/>
      <c r="F659" s="871"/>
      <c r="G659" s="871"/>
      <c r="H659" s="871"/>
      <c r="I659" s="871"/>
      <c r="J659" s="871"/>
      <c r="K659" s="871"/>
      <c r="L659" s="871"/>
      <c r="M659" s="871"/>
      <c r="N659" s="871"/>
      <c r="O659" s="871"/>
      <c r="P659" s="258">
        <v>249367.05</v>
      </c>
      <c r="Q659" s="253"/>
      <c r="R659" s="254"/>
      <c r="GO659" s="212"/>
      <c r="GQ659" s="223"/>
      <c r="GR659" s="223"/>
      <c r="GS659" s="223"/>
      <c r="GT659" s="223"/>
      <c r="GU659" s="223"/>
      <c r="GV659" s="223"/>
      <c r="GW659" s="173"/>
      <c r="GX659" s="223"/>
      <c r="GZ659" s="257"/>
      <c r="HA659" s="259" t="s">
        <v>410</v>
      </c>
      <c r="HB659" s="257"/>
      <c r="HD659" s="212"/>
    </row>
    <row r="660" spans="1:212" s="171" customFormat="1" ht="15" x14ac:dyDescent="0.25">
      <c r="A660" s="224"/>
      <c r="B660" s="225"/>
      <c r="C660" s="871" t="s">
        <v>411</v>
      </c>
      <c r="D660" s="871"/>
      <c r="E660" s="871"/>
      <c r="F660" s="871"/>
      <c r="G660" s="871"/>
      <c r="H660" s="871"/>
      <c r="I660" s="871"/>
      <c r="J660" s="871"/>
      <c r="K660" s="871"/>
      <c r="L660" s="871"/>
      <c r="M660" s="871"/>
      <c r="N660" s="871"/>
      <c r="O660" s="871"/>
      <c r="P660" s="258">
        <v>64645.53</v>
      </c>
      <c r="Q660" s="253"/>
      <c r="R660" s="254"/>
      <c r="GO660" s="212"/>
      <c r="GQ660" s="223"/>
      <c r="GR660" s="223"/>
      <c r="GS660" s="223"/>
      <c r="GT660" s="223"/>
      <c r="GU660" s="223"/>
      <c r="GV660" s="223"/>
      <c r="GW660" s="173"/>
      <c r="GX660" s="223"/>
      <c r="GZ660" s="257"/>
      <c r="HA660" s="259" t="s">
        <v>411</v>
      </c>
      <c r="HB660" s="257"/>
      <c r="HD660" s="212"/>
    </row>
    <row r="661" spans="1:212" s="171" customFormat="1" ht="15" x14ac:dyDescent="0.25">
      <c r="A661" s="224"/>
      <c r="B661" s="225"/>
      <c r="C661" s="871" t="s">
        <v>412</v>
      </c>
      <c r="D661" s="871"/>
      <c r="E661" s="871"/>
      <c r="F661" s="871"/>
      <c r="G661" s="871"/>
      <c r="H661" s="871"/>
      <c r="I661" s="871"/>
      <c r="J661" s="871"/>
      <c r="K661" s="871"/>
      <c r="L661" s="871"/>
      <c r="M661" s="871"/>
      <c r="N661" s="871"/>
      <c r="O661" s="871"/>
      <c r="P661" s="258">
        <v>524789.06000000006</v>
      </c>
      <c r="Q661" s="253"/>
      <c r="R661" s="254"/>
      <c r="GO661" s="212"/>
      <c r="GQ661" s="223"/>
      <c r="GR661" s="223"/>
      <c r="GS661" s="223"/>
      <c r="GT661" s="223"/>
      <c r="GU661" s="223"/>
      <c r="GV661" s="223"/>
      <c r="GW661" s="173"/>
      <c r="GX661" s="223"/>
      <c r="GZ661" s="257"/>
      <c r="HA661" s="259" t="s">
        <v>412</v>
      </c>
      <c r="HB661" s="257"/>
      <c r="HD661" s="212"/>
    </row>
    <row r="662" spans="1:212" s="171" customFormat="1" ht="15" x14ac:dyDescent="0.25">
      <c r="A662" s="224"/>
      <c r="B662" s="225"/>
      <c r="C662" s="871" t="s">
        <v>413</v>
      </c>
      <c r="D662" s="871"/>
      <c r="E662" s="871"/>
      <c r="F662" s="871"/>
      <c r="G662" s="871"/>
      <c r="H662" s="871"/>
      <c r="I662" s="871"/>
      <c r="J662" s="871"/>
      <c r="K662" s="871"/>
      <c r="L662" s="871"/>
      <c r="M662" s="871"/>
      <c r="N662" s="871"/>
      <c r="O662" s="871"/>
      <c r="P662" s="258">
        <v>349631.3</v>
      </c>
      <c r="Q662" s="253"/>
      <c r="R662" s="254"/>
      <c r="GO662" s="212"/>
      <c r="GQ662" s="223"/>
      <c r="GR662" s="223"/>
      <c r="GS662" s="223"/>
      <c r="GT662" s="223"/>
      <c r="GU662" s="223"/>
      <c r="GV662" s="223"/>
      <c r="GW662" s="173"/>
      <c r="GX662" s="223"/>
      <c r="GZ662" s="257"/>
      <c r="HA662" s="259" t="s">
        <v>413</v>
      </c>
      <c r="HB662" s="257"/>
      <c r="HD662" s="212"/>
    </row>
    <row r="663" spans="1:212" s="171" customFormat="1" ht="15" x14ac:dyDescent="0.25">
      <c r="A663" s="224"/>
      <c r="B663" s="225"/>
      <c r="C663" s="871" t="s">
        <v>414</v>
      </c>
      <c r="D663" s="871"/>
      <c r="E663" s="871"/>
      <c r="F663" s="871"/>
      <c r="G663" s="871"/>
      <c r="H663" s="871"/>
      <c r="I663" s="871"/>
      <c r="J663" s="871"/>
      <c r="K663" s="871"/>
      <c r="L663" s="871"/>
      <c r="M663" s="871"/>
      <c r="N663" s="871"/>
      <c r="O663" s="871"/>
      <c r="P663" s="258">
        <v>95693.79</v>
      </c>
      <c r="Q663" s="253"/>
      <c r="R663" s="254"/>
      <c r="GO663" s="212"/>
      <c r="GQ663" s="223"/>
      <c r="GR663" s="223"/>
      <c r="GS663" s="223"/>
      <c r="GT663" s="223"/>
      <c r="GU663" s="223"/>
      <c r="GV663" s="223"/>
      <c r="GW663" s="173"/>
      <c r="GX663" s="223"/>
      <c r="GZ663" s="257"/>
      <c r="HA663" s="259" t="s">
        <v>414</v>
      </c>
      <c r="HB663" s="257"/>
      <c r="HD663" s="212"/>
    </row>
    <row r="664" spans="1:212" s="171" customFormat="1" ht="15" x14ac:dyDescent="0.25">
      <c r="A664" s="224"/>
      <c r="B664" s="225"/>
      <c r="C664" s="871" t="s">
        <v>415</v>
      </c>
      <c r="D664" s="871"/>
      <c r="E664" s="871"/>
      <c r="F664" s="871"/>
      <c r="G664" s="871"/>
      <c r="H664" s="871"/>
      <c r="I664" s="871"/>
      <c r="J664" s="871"/>
      <c r="K664" s="871"/>
      <c r="L664" s="871"/>
      <c r="M664" s="871"/>
      <c r="N664" s="871"/>
      <c r="O664" s="871"/>
      <c r="P664" s="258">
        <v>564345.89</v>
      </c>
      <c r="Q664" s="253"/>
      <c r="R664" s="254"/>
      <c r="GO664" s="212"/>
      <c r="GQ664" s="223"/>
      <c r="GR664" s="223"/>
      <c r="GS664" s="223"/>
      <c r="GT664" s="223"/>
      <c r="GU664" s="223"/>
      <c r="GV664" s="223"/>
      <c r="GW664" s="173"/>
      <c r="GX664" s="223"/>
      <c r="GZ664" s="257"/>
      <c r="HA664" s="259" t="s">
        <v>415</v>
      </c>
      <c r="HB664" s="257"/>
      <c r="HD664" s="212"/>
    </row>
    <row r="665" spans="1:212" s="171" customFormat="1" ht="15" x14ac:dyDescent="0.25">
      <c r="A665" s="224"/>
      <c r="B665" s="225"/>
      <c r="C665" s="871" t="s">
        <v>416</v>
      </c>
      <c r="D665" s="871"/>
      <c r="E665" s="871"/>
      <c r="F665" s="871"/>
      <c r="G665" s="871"/>
      <c r="H665" s="871"/>
      <c r="I665" s="871"/>
      <c r="J665" s="871"/>
      <c r="K665" s="871"/>
      <c r="L665" s="871"/>
      <c r="M665" s="871"/>
      <c r="N665" s="871"/>
      <c r="O665" s="871"/>
      <c r="P665" s="258">
        <v>524789.06000000006</v>
      </c>
      <c r="Q665" s="253"/>
      <c r="R665" s="254"/>
      <c r="GO665" s="212"/>
      <c r="GQ665" s="223"/>
      <c r="GR665" s="223"/>
      <c r="GS665" s="223"/>
      <c r="GT665" s="223"/>
      <c r="GU665" s="223"/>
      <c r="GV665" s="223"/>
      <c r="GW665" s="173"/>
      <c r="GX665" s="223"/>
      <c r="GZ665" s="257"/>
      <c r="HA665" s="259" t="s">
        <v>416</v>
      </c>
      <c r="HB665" s="257"/>
      <c r="HD665" s="212"/>
    </row>
    <row r="666" spans="1:212" s="171" customFormat="1" ht="15" x14ac:dyDescent="0.25">
      <c r="A666" s="224"/>
      <c r="B666" s="225"/>
      <c r="C666" s="871" t="s">
        <v>417</v>
      </c>
      <c r="D666" s="871"/>
      <c r="E666" s="871"/>
      <c r="F666" s="871"/>
      <c r="G666" s="871"/>
      <c r="H666" s="871"/>
      <c r="I666" s="871"/>
      <c r="J666" s="871"/>
      <c r="K666" s="871"/>
      <c r="L666" s="871"/>
      <c r="M666" s="871"/>
      <c r="N666" s="871"/>
      <c r="O666" s="871"/>
      <c r="P666" s="258">
        <v>349631.3</v>
      </c>
      <c r="Q666" s="253"/>
      <c r="R666" s="254"/>
      <c r="GO666" s="212"/>
      <c r="GQ666" s="223"/>
      <c r="GR666" s="223"/>
      <c r="GS666" s="223"/>
      <c r="GT666" s="223"/>
      <c r="GU666" s="223"/>
      <c r="GV666" s="223"/>
      <c r="GW666" s="173"/>
      <c r="GX666" s="223"/>
      <c r="GZ666" s="257"/>
      <c r="HA666" s="259" t="s">
        <v>417</v>
      </c>
      <c r="HB666" s="257"/>
      <c r="HD666" s="212"/>
    </row>
    <row r="667" spans="1:212" s="171" customFormat="1" ht="15" x14ac:dyDescent="0.25">
      <c r="A667" s="224"/>
      <c r="B667" s="255"/>
      <c r="C667" s="872" t="s">
        <v>551</v>
      </c>
      <c r="D667" s="872"/>
      <c r="E667" s="872"/>
      <c r="F667" s="872"/>
      <c r="G667" s="872"/>
      <c r="H667" s="872"/>
      <c r="I667" s="872"/>
      <c r="J667" s="872"/>
      <c r="K667" s="872"/>
      <c r="L667" s="872"/>
      <c r="M667" s="872"/>
      <c r="N667" s="872"/>
      <c r="O667" s="872"/>
      <c r="P667" s="261">
        <v>1783827.09</v>
      </c>
      <c r="Q667" s="253"/>
      <c r="R667" s="254"/>
      <c r="GO667" s="212"/>
      <c r="GQ667" s="223"/>
      <c r="GR667" s="223"/>
      <c r="GS667" s="223"/>
      <c r="GT667" s="223"/>
      <c r="GU667" s="223"/>
      <c r="GV667" s="223"/>
      <c r="GW667" s="173"/>
      <c r="GX667" s="223"/>
      <c r="GZ667" s="257"/>
      <c r="HB667" s="257" t="s">
        <v>551</v>
      </c>
      <c r="HD667" s="212"/>
    </row>
    <row r="668" spans="1:212" s="171" customFormat="1" ht="15" x14ac:dyDescent="0.25">
      <c r="A668" s="224"/>
      <c r="B668" s="225"/>
      <c r="C668" s="871" t="s">
        <v>419</v>
      </c>
      <c r="D668" s="871"/>
      <c r="E668" s="871"/>
      <c r="F668" s="871"/>
      <c r="G668" s="871"/>
      <c r="H668" s="871"/>
      <c r="I668" s="871"/>
      <c r="J668" s="871"/>
      <c r="K668" s="871"/>
      <c r="L668" s="871"/>
      <c r="M668" s="871"/>
      <c r="N668" s="871"/>
      <c r="O668" s="871"/>
      <c r="P668" s="260"/>
      <c r="Q668" s="253"/>
      <c r="R668" s="254"/>
      <c r="GO668" s="212"/>
      <c r="GQ668" s="223"/>
      <c r="GR668" s="223"/>
      <c r="GS668" s="223"/>
      <c r="GT668" s="223"/>
      <c r="GU668" s="223"/>
      <c r="GV668" s="223"/>
      <c r="GW668" s="173"/>
      <c r="GX668" s="223"/>
      <c r="GZ668" s="257"/>
      <c r="HA668" s="259" t="s">
        <v>419</v>
      </c>
      <c r="HB668" s="257"/>
      <c r="HD668" s="212"/>
    </row>
    <row r="669" spans="1:212" s="171" customFormat="1" ht="15" x14ac:dyDescent="0.25">
      <c r="A669" s="224"/>
      <c r="B669" s="225"/>
      <c r="C669" s="871" t="s">
        <v>420</v>
      </c>
      <c r="D669" s="871"/>
      <c r="E669" s="871"/>
      <c r="F669" s="871"/>
      <c r="G669" s="871"/>
      <c r="H669" s="871"/>
      <c r="I669" s="871"/>
      <c r="J669" s="871"/>
      <c r="K669" s="262" t="s">
        <v>552</v>
      </c>
      <c r="L669" s="263"/>
      <c r="M669" s="263"/>
      <c r="O669" s="264"/>
      <c r="P669" s="260"/>
      <c r="Q669" s="253"/>
      <c r="R669" s="254"/>
      <c r="GO669" s="212"/>
      <c r="GQ669" s="223"/>
      <c r="GR669" s="223"/>
      <c r="GS669" s="223"/>
      <c r="GT669" s="223"/>
      <c r="GU669" s="223"/>
      <c r="GV669" s="223"/>
      <c r="GW669" s="173"/>
      <c r="GX669" s="223"/>
      <c r="GZ669" s="257"/>
      <c r="HB669" s="257"/>
      <c r="HC669" s="259" t="s">
        <v>420</v>
      </c>
      <c r="HD669" s="212"/>
    </row>
    <row r="670" spans="1:212" s="171" customFormat="1" ht="15" x14ac:dyDescent="0.25">
      <c r="A670" s="224"/>
      <c r="B670" s="225"/>
      <c r="C670" s="871" t="s">
        <v>422</v>
      </c>
      <c r="D670" s="871"/>
      <c r="E670" s="871"/>
      <c r="F670" s="871"/>
      <c r="G670" s="871"/>
      <c r="H670" s="871"/>
      <c r="I670" s="871"/>
      <c r="J670" s="871"/>
      <c r="K670" s="262" t="s">
        <v>553</v>
      </c>
      <c r="L670" s="263"/>
      <c r="M670" s="263"/>
      <c r="O670" s="264"/>
      <c r="P670" s="260"/>
      <c r="Q670" s="253"/>
      <c r="R670" s="254"/>
      <c r="GO670" s="212"/>
      <c r="GQ670" s="223"/>
      <c r="GR670" s="223"/>
      <c r="GS670" s="223"/>
      <c r="GT670" s="223"/>
      <c r="GU670" s="223"/>
      <c r="GV670" s="223"/>
      <c r="GW670" s="173"/>
      <c r="GX670" s="223"/>
      <c r="GZ670" s="257"/>
      <c r="HB670" s="257"/>
      <c r="HC670" s="259" t="s">
        <v>422</v>
      </c>
      <c r="HD670" s="212"/>
    </row>
    <row r="671" spans="1:212" s="171" customFormat="1" ht="15" x14ac:dyDescent="0.25">
      <c r="A671" s="881" t="s">
        <v>554</v>
      </c>
      <c r="B671" s="882"/>
      <c r="C671" s="882"/>
      <c r="D671" s="882"/>
      <c r="E671" s="882"/>
      <c r="F671" s="882"/>
      <c r="G671" s="882"/>
      <c r="H671" s="882"/>
      <c r="I671" s="882"/>
      <c r="J671" s="882"/>
      <c r="K671" s="882"/>
      <c r="L671" s="882"/>
      <c r="M671" s="882"/>
      <c r="N671" s="882"/>
      <c r="O671" s="882"/>
      <c r="P671" s="883"/>
      <c r="GO671" s="212" t="s">
        <v>554</v>
      </c>
      <c r="GQ671" s="223"/>
      <c r="GR671" s="223"/>
      <c r="GS671" s="223"/>
      <c r="GT671" s="223"/>
      <c r="GU671" s="223"/>
      <c r="GV671" s="223"/>
      <c r="GW671" s="173"/>
      <c r="GX671" s="223"/>
      <c r="GZ671" s="257"/>
      <c r="HB671" s="257"/>
      <c r="HD671" s="212"/>
    </row>
    <row r="672" spans="1:212" s="171" customFormat="1" ht="15" x14ac:dyDescent="0.25">
      <c r="A672" s="875" t="s">
        <v>555</v>
      </c>
      <c r="B672" s="876"/>
      <c r="C672" s="876"/>
      <c r="D672" s="876"/>
      <c r="E672" s="876"/>
      <c r="F672" s="876"/>
      <c r="G672" s="876"/>
      <c r="H672" s="876"/>
      <c r="I672" s="876"/>
      <c r="J672" s="876"/>
      <c r="K672" s="876"/>
      <c r="L672" s="876"/>
      <c r="M672" s="876"/>
      <c r="N672" s="876"/>
      <c r="O672" s="876"/>
      <c r="P672" s="877"/>
      <c r="GO672" s="212"/>
      <c r="GP672" s="213" t="s">
        <v>555</v>
      </c>
      <c r="GQ672" s="223"/>
      <c r="GR672" s="223"/>
      <c r="GS672" s="223"/>
      <c r="GT672" s="223"/>
      <c r="GU672" s="223"/>
      <c r="GV672" s="223"/>
      <c r="GW672" s="173"/>
      <c r="GX672" s="223"/>
      <c r="GZ672" s="257"/>
      <c r="HB672" s="257"/>
      <c r="HD672" s="212"/>
    </row>
    <row r="673" spans="1:212" s="171" customFormat="1" ht="22.5" x14ac:dyDescent="0.25">
      <c r="A673" s="214" t="s">
        <v>556</v>
      </c>
      <c r="B673" s="215" t="s">
        <v>384</v>
      </c>
      <c r="C673" s="873" t="s">
        <v>385</v>
      </c>
      <c r="D673" s="873"/>
      <c r="E673" s="873"/>
      <c r="F673" s="873"/>
      <c r="G673" s="873"/>
      <c r="H673" s="216" t="s">
        <v>386</v>
      </c>
      <c r="I673" s="217">
        <v>3.754</v>
      </c>
      <c r="J673" s="218">
        <v>1</v>
      </c>
      <c r="K673" s="241">
        <v>3.754</v>
      </c>
      <c r="L673" s="220"/>
      <c r="M673" s="217"/>
      <c r="N673" s="221"/>
      <c r="O673" s="217"/>
      <c r="P673" s="222"/>
      <c r="GO673" s="212"/>
      <c r="GQ673" s="223" t="s">
        <v>385</v>
      </c>
      <c r="GR673" s="223" t="s">
        <v>4</v>
      </c>
      <c r="GS673" s="223" t="s">
        <v>4</v>
      </c>
      <c r="GT673" s="223" t="s">
        <v>4</v>
      </c>
      <c r="GU673" s="223" t="s">
        <v>4</v>
      </c>
      <c r="GV673" s="223"/>
      <c r="GW673" s="173"/>
      <c r="GX673" s="223"/>
      <c r="GZ673" s="257"/>
      <c r="HB673" s="257"/>
      <c r="HD673" s="212"/>
    </row>
    <row r="674" spans="1:212" s="171" customFormat="1" ht="15" x14ac:dyDescent="0.25">
      <c r="A674" s="242"/>
      <c r="B674" s="243"/>
      <c r="C674" s="878" t="s">
        <v>557</v>
      </c>
      <c r="D674" s="878"/>
      <c r="E674" s="878"/>
      <c r="F674" s="878"/>
      <c r="G674" s="878"/>
      <c r="H674" s="878"/>
      <c r="I674" s="878"/>
      <c r="J674" s="878"/>
      <c r="K674" s="878"/>
      <c r="L674" s="878"/>
      <c r="M674" s="878"/>
      <c r="N674" s="878"/>
      <c r="O674" s="878"/>
      <c r="P674" s="879"/>
      <c r="GO674" s="212"/>
      <c r="GQ674" s="223"/>
      <c r="GR674" s="223"/>
      <c r="GS674" s="223"/>
      <c r="GT674" s="223"/>
      <c r="GU674" s="223"/>
      <c r="GV674" s="223"/>
      <c r="GW674" s="173"/>
      <c r="GX674" s="223"/>
      <c r="GY674" s="244" t="s">
        <v>557</v>
      </c>
      <c r="GZ674" s="257"/>
      <c r="HB674" s="257"/>
      <c r="HD674" s="212"/>
    </row>
    <row r="675" spans="1:212" s="171" customFormat="1" ht="15" x14ac:dyDescent="0.25">
      <c r="A675" s="224"/>
      <c r="B675" s="225"/>
      <c r="C675" s="874" t="s">
        <v>370</v>
      </c>
      <c r="D675" s="874"/>
      <c r="E675" s="874"/>
      <c r="F675" s="874"/>
      <c r="G675" s="874"/>
      <c r="H675" s="216"/>
      <c r="I675" s="217"/>
      <c r="J675" s="217"/>
      <c r="K675" s="217"/>
      <c r="L675" s="220"/>
      <c r="M675" s="217"/>
      <c r="N675" s="226"/>
      <c r="O675" s="217"/>
      <c r="P675" s="227">
        <v>41954.78</v>
      </c>
      <c r="Q675" s="228"/>
      <c r="R675" s="228"/>
      <c r="GO675" s="212"/>
      <c r="GQ675" s="223"/>
      <c r="GR675" s="223"/>
      <c r="GS675" s="223"/>
      <c r="GT675" s="223"/>
      <c r="GU675" s="223"/>
      <c r="GV675" s="223" t="s">
        <v>370</v>
      </c>
      <c r="GW675" s="173"/>
      <c r="GX675" s="223"/>
      <c r="GZ675" s="257"/>
      <c r="HB675" s="257"/>
      <c r="HD675" s="212"/>
    </row>
    <row r="676" spans="1:212" s="171" customFormat="1" ht="15" x14ac:dyDescent="0.25">
      <c r="A676" s="229"/>
      <c r="B676" s="230"/>
      <c r="C676" s="880" t="s">
        <v>371</v>
      </c>
      <c r="D676" s="880"/>
      <c r="E676" s="880"/>
      <c r="F676" s="880"/>
      <c r="G676" s="880"/>
      <c r="H676" s="231"/>
      <c r="I676" s="232"/>
      <c r="J676" s="232"/>
      <c r="K676" s="232"/>
      <c r="L676" s="233"/>
      <c r="M676" s="232"/>
      <c r="N676" s="233"/>
      <c r="O676" s="232"/>
      <c r="P676" s="245">
        <v>29069.15</v>
      </c>
      <c r="GO676" s="212"/>
      <c r="GQ676" s="223"/>
      <c r="GR676" s="223"/>
      <c r="GS676" s="223"/>
      <c r="GT676" s="223"/>
      <c r="GU676" s="223"/>
      <c r="GV676" s="223"/>
      <c r="GW676" s="173" t="s">
        <v>371</v>
      </c>
      <c r="GX676" s="223"/>
      <c r="GZ676" s="257"/>
      <c r="HB676" s="257"/>
      <c r="HD676" s="212"/>
    </row>
    <row r="677" spans="1:212" s="171" customFormat="1" ht="15" x14ac:dyDescent="0.25">
      <c r="A677" s="229"/>
      <c r="B677" s="230" t="s">
        <v>388</v>
      </c>
      <c r="C677" s="880" t="s">
        <v>389</v>
      </c>
      <c r="D677" s="880"/>
      <c r="E677" s="880"/>
      <c r="F677" s="880"/>
      <c r="G677" s="880"/>
      <c r="H677" s="231" t="s">
        <v>374</v>
      </c>
      <c r="I677" s="235">
        <v>93</v>
      </c>
      <c r="J677" s="232"/>
      <c r="K677" s="235">
        <v>93</v>
      </c>
      <c r="L677" s="233"/>
      <c r="M677" s="232"/>
      <c r="N677" s="233"/>
      <c r="O677" s="232"/>
      <c r="P677" s="245">
        <v>27034.31</v>
      </c>
      <c r="GO677" s="212"/>
      <c r="GQ677" s="223"/>
      <c r="GR677" s="223"/>
      <c r="GS677" s="223"/>
      <c r="GT677" s="223"/>
      <c r="GU677" s="223"/>
      <c r="GV677" s="223"/>
      <c r="GW677" s="173" t="s">
        <v>389</v>
      </c>
      <c r="GX677" s="223"/>
      <c r="GZ677" s="257"/>
      <c r="HB677" s="257"/>
      <c r="HD677" s="212"/>
    </row>
    <row r="678" spans="1:212" s="171" customFormat="1" ht="15" x14ac:dyDescent="0.25">
      <c r="A678" s="229"/>
      <c r="B678" s="230" t="s">
        <v>390</v>
      </c>
      <c r="C678" s="880" t="s">
        <v>391</v>
      </c>
      <c r="D678" s="880"/>
      <c r="E678" s="880"/>
      <c r="F678" s="880"/>
      <c r="G678" s="880"/>
      <c r="H678" s="231" t="s">
        <v>374</v>
      </c>
      <c r="I678" s="235">
        <v>62</v>
      </c>
      <c r="J678" s="232"/>
      <c r="K678" s="235">
        <v>62</v>
      </c>
      <c r="L678" s="233"/>
      <c r="M678" s="232"/>
      <c r="N678" s="233"/>
      <c r="O678" s="232"/>
      <c r="P678" s="245">
        <v>18022.87</v>
      </c>
      <c r="GO678" s="212"/>
      <c r="GQ678" s="223"/>
      <c r="GR678" s="223"/>
      <c r="GS678" s="223"/>
      <c r="GT678" s="223"/>
      <c r="GU678" s="223"/>
      <c r="GV678" s="223"/>
      <c r="GW678" s="173" t="s">
        <v>391</v>
      </c>
      <c r="GX678" s="223"/>
      <c r="GZ678" s="257"/>
      <c r="HB678" s="257"/>
      <c r="HD678" s="212"/>
    </row>
    <row r="679" spans="1:212" s="171" customFormat="1" ht="15" x14ac:dyDescent="0.25">
      <c r="A679" s="236"/>
      <c r="B679" s="237"/>
      <c r="C679" s="874" t="s">
        <v>377</v>
      </c>
      <c r="D679" s="874"/>
      <c r="E679" s="874"/>
      <c r="F679" s="874"/>
      <c r="G679" s="874"/>
      <c r="H679" s="216"/>
      <c r="I679" s="217"/>
      <c r="J679" s="217"/>
      <c r="K679" s="217"/>
      <c r="L679" s="220"/>
      <c r="M679" s="217"/>
      <c r="N679" s="226">
        <v>23178.47</v>
      </c>
      <c r="O679" s="217"/>
      <c r="P679" s="227">
        <v>87011.96</v>
      </c>
      <c r="GO679" s="212"/>
      <c r="GQ679" s="223"/>
      <c r="GR679" s="223"/>
      <c r="GS679" s="223"/>
      <c r="GT679" s="223"/>
      <c r="GU679" s="223"/>
      <c r="GV679" s="223"/>
      <c r="GW679" s="173"/>
      <c r="GX679" s="223" t="s">
        <v>377</v>
      </c>
      <c r="GZ679" s="257"/>
      <c r="HB679" s="257"/>
      <c r="HD679" s="212"/>
    </row>
    <row r="680" spans="1:212" s="171" customFormat="1" ht="56.25" x14ac:dyDescent="0.25">
      <c r="A680" s="214" t="s">
        <v>558</v>
      </c>
      <c r="B680" s="215" t="s">
        <v>392</v>
      </c>
      <c r="C680" s="873" t="s">
        <v>393</v>
      </c>
      <c r="D680" s="873"/>
      <c r="E680" s="873"/>
      <c r="F680" s="873"/>
      <c r="G680" s="873"/>
      <c r="H680" s="216" t="s">
        <v>380</v>
      </c>
      <c r="I680" s="217">
        <v>3.754</v>
      </c>
      <c r="J680" s="218">
        <v>1</v>
      </c>
      <c r="K680" s="241">
        <v>3.754</v>
      </c>
      <c r="L680" s="220"/>
      <c r="M680" s="217"/>
      <c r="N680" s="239">
        <v>272.58999999999997</v>
      </c>
      <c r="O680" s="217"/>
      <c r="P680" s="227">
        <v>1023.3</v>
      </c>
      <c r="GO680" s="212"/>
      <c r="GQ680" s="223" t="s">
        <v>393</v>
      </c>
      <c r="GR680" s="223" t="s">
        <v>4</v>
      </c>
      <c r="GS680" s="223" t="s">
        <v>4</v>
      </c>
      <c r="GT680" s="223" t="s">
        <v>4</v>
      </c>
      <c r="GU680" s="223" t="s">
        <v>4</v>
      </c>
      <c r="GV680" s="223"/>
      <c r="GW680" s="173"/>
      <c r="GX680" s="223"/>
      <c r="GZ680" s="257"/>
      <c r="HB680" s="257"/>
      <c r="HD680" s="212"/>
    </row>
    <row r="681" spans="1:212" s="171" customFormat="1" ht="15" x14ac:dyDescent="0.25">
      <c r="A681" s="236"/>
      <c r="B681" s="237"/>
      <c r="C681" s="874" t="s">
        <v>377</v>
      </c>
      <c r="D681" s="874"/>
      <c r="E681" s="874"/>
      <c r="F681" s="874"/>
      <c r="G681" s="874"/>
      <c r="H681" s="216"/>
      <c r="I681" s="217"/>
      <c r="J681" s="217"/>
      <c r="K681" s="217"/>
      <c r="L681" s="220"/>
      <c r="M681" s="217"/>
      <c r="N681" s="220"/>
      <c r="O681" s="217"/>
      <c r="P681" s="227">
        <v>1023.3</v>
      </c>
      <c r="GO681" s="212"/>
      <c r="GQ681" s="223"/>
      <c r="GR681" s="223"/>
      <c r="GS681" s="223"/>
      <c r="GT681" s="223"/>
      <c r="GU681" s="223"/>
      <c r="GV681" s="223"/>
      <c r="GW681" s="173"/>
      <c r="GX681" s="223" t="s">
        <v>377</v>
      </c>
      <c r="GZ681" s="257"/>
      <c r="HB681" s="257"/>
      <c r="HD681" s="212"/>
    </row>
    <row r="682" spans="1:212" s="171" customFormat="1" ht="15" x14ac:dyDescent="0.25">
      <c r="A682" s="875" t="s">
        <v>394</v>
      </c>
      <c r="B682" s="876"/>
      <c r="C682" s="876"/>
      <c r="D682" s="876"/>
      <c r="E682" s="876"/>
      <c r="F682" s="876"/>
      <c r="G682" s="876"/>
      <c r="H682" s="876"/>
      <c r="I682" s="876"/>
      <c r="J682" s="876"/>
      <c r="K682" s="876"/>
      <c r="L682" s="876"/>
      <c r="M682" s="876"/>
      <c r="N682" s="876"/>
      <c r="O682" s="876"/>
      <c r="P682" s="877"/>
      <c r="GO682" s="212"/>
      <c r="GP682" s="213" t="s">
        <v>394</v>
      </c>
      <c r="GQ682" s="223"/>
      <c r="GR682" s="223"/>
      <c r="GS682" s="223"/>
      <c r="GT682" s="223"/>
      <c r="GU682" s="223"/>
      <c r="GV682" s="223"/>
      <c r="GW682" s="173"/>
      <c r="GX682" s="223"/>
      <c r="GZ682" s="257"/>
      <c r="HB682" s="257"/>
      <c r="HD682" s="212"/>
    </row>
    <row r="683" spans="1:212" s="171" customFormat="1" ht="67.5" x14ac:dyDescent="0.25">
      <c r="A683" s="214" t="s">
        <v>559</v>
      </c>
      <c r="B683" s="215" t="s">
        <v>395</v>
      </c>
      <c r="C683" s="873" t="s">
        <v>396</v>
      </c>
      <c r="D683" s="873"/>
      <c r="E683" s="873"/>
      <c r="F683" s="873"/>
      <c r="G683" s="873"/>
      <c r="H683" s="216" t="s">
        <v>380</v>
      </c>
      <c r="I683" s="217">
        <v>3.754</v>
      </c>
      <c r="J683" s="218">
        <v>1</v>
      </c>
      <c r="K683" s="241">
        <v>3.754</v>
      </c>
      <c r="L683" s="220"/>
      <c r="M683" s="217"/>
      <c r="N683" s="239">
        <v>717.57</v>
      </c>
      <c r="O683" s="217"/>
      <c r="P683" s="227">
        <v>2693.76</v>
      </c>
      <c r="GO683" s="212"/>
      <c r="GQ683" s="223" t="s">
        <v>396</v>
      </c>
      <c r="GR683" s="223" t="s">
        <v>4</v>
      </c>
      <c r="GS683" s="223" t="s">
        <v>4</v>
      </c>
      <c r="GT683" s="223" t="s">
        <v>4</v>
      </c>
      <c r="GU683" s="223" t="s">
        <v>4</v>
      </c>
      <c r="GV683" s="223"/>
      <c r="GW683" s="173"/>
      <c r="GX683" s="223"/>
      <c r="GZ683" s="257"/>
      <c r="HB683" s="257"/>
      <c r="HD683" s="212"/>
    </row>
    <row r="684" spans="1:212" s="171" customFormat="1" ht="15" x14ac:dyDescent="0.25">
      <c r="A684" s="236"/>
      <c r="B684" s="237"/>
      <c r="C684" s="874" t="s">
        <v>377</v>
      </c>
      <c r="D684" s="874"/>
      <c r="E684" s="874"/>
      <c r="F684" s="874"/>
      <c r="G684" s="874"/>
      <c r="H684" s="216"/>
      <c r="I684" s="217"/>
      <c r="J684" s="217"/>
      <c r="K684" s="217"/>
      <c r="L684" s="220"/>
      <c r="M684" s="217"/>
      <c r="N684" s="220"/>
      <c r="O684" s="217"/>
      <c r="P684" s="227">
        <v>2693.76</v>
      </c>
      <c r="GO684" s="212"/>
      <c r="GQ684" s="223"/>
      <c r="GR684" s="223"/>
      <c r="GS684" s="223"/>
      <c r="GT684" s="223"/>
      <c r="GU684" s="223"/>
      <c r="GV684" s="223"/>
      <c r="GW684" s="173"/>
      <c r="GX684" s="223" t="s">
        <v>377</v>
      </c>
      <c r="GZ684" s="257"/>
      <c r="HB684" s="257"/>
      <c r="HD684" s="212"/>
    </row>
    <row r="685" spans="1:212" s="171" customFormat="1" ht="56.25" x14ac:dyDescent="0.25">
      <c r="A685" s="214" t="s">
        <v>560</v>
      </c>
      <c r="B685" s="215" t="s">
        <v>397</v>
      </c>
      <c r="C685" s="873" t="s">
        <v>398</v>
      </c>
      <c r="D685" s="873"/>
      <c r="E685" s="873"/>
      <c r="F685" s="873"/>
      <c r="G685" s="873"/>
      <c r="H685" s="216" t="s">
        <v>380</v>
      </c>
      <c r="I685" s="217">
        <v>3.754</v>
      </c>
      <c r="J685" s="218">
        <v>1</v>
      </c>
      <c r="K685" s="241">
        <v>3.754</v>
      </c>
      <c r="L685" s="220"/>
      <c r="M685" s="217"/>
      <c r="N685" s="239">
        <v>272.58999999999997</v>
      </c>
      <c r="O685" s="217"/>
      <c r="P685" s="227">
        <v>1023.3</v>
      </c>
      <c r="GO685" s="212"/>
      <c r="GQ685" s="223" t="s">
        <v>398</v>
      </c>
      <c r="GR685" s="223" t="s">
        <v>4</v>
      </c>
      <c r="GS685" s="223" t="s">
        <v>4</v>
      </c>
      <c r="GT685" s="223" t="s">
        <v>4</v>
      </c>
      <c r="GU685" s="223" t="s">
        <v>4</v>
      </c>
      <c r="GV685" s="223"/>
      <c r="GW685" s="173"/>
      <c r="GX685" s="223"/>
      <c r="GZ685" s="257"/>
      <c r="HB685" s="257"/>
      <c r="HD685" s="212"/>
    </row>
    <row r="686" spans="1:212" s="171" customFormat="1" ht="15" x14ac:dyDescent="0.25">
      <c r="A686" s="236"/>
      <c r="B686" s="237"/>
      <c r="C686" s="874" t="s">
        <v>377</v>
      </c>
      <c r="D686" s="874"/>
      <c r="E686" s="874"/>
      <c r="F686" s="874"/>
      <c r="G686" s="874"/>
      <c r="H686" s="216"/>
      <c r="I686" s="217"/>
      <c r="J686" s="217"/>
      <c r="K686" s="217"/>
      <c r="L686" s="220"/>
      <c r="M686" s="217"/>
      <c r="N686" s="220"/>
      <c r="O686" s="217"/>
      <c r="P686" s="227">
        <v>1023.3</v>
      </c>
      <c r="GO686" s="212"/>
      <c r="GQ686" s="223"/>
      <c r="GR686" s="223"/>
      <c r="GS686" s="223"/>
      <c r="GT686" s="223"/>
      <c r="GU686" s="223"/>
      <c r="GV686" s="223"/>
      <c r="GW686" s="173"/>
      <c r="GX686" s="223" t="s">
        <v>377</v>
      </c>
      <c r="GZ686" s="257"/>
      <c r="HB686" s="257"/>
      <c r="HD686" s="212"/>
    </row>
    <row r="687" spans="1:212" s="171" customFormat="1" ht="1.5" customHeight="1" x14ac:dyDescent="0.25">
      <c r="A687" s="246"/>
      <c r="B687" s="247"/>
      <c r="C687" s="247"/>
      <c r="D687" s="247"/>
      <c r="E687" s="247"/>
      <c r="F687" s="248"/>
      <c r="G687" s="248"/>
      <c r="H687" s="248"/>
      <c r="I687" s="248"/>
      <c r="J687" s="249"/>
      <c r="K687" s="248"/>
      <c r="L687" s="249"/>
      <c r="M687" s="250"/>
      <c r="N687" s="249"/>
      <c r="O687" s="251"/>
      <c r="P687" s="252"/>
      <c r="Q687" s="253"/>
      <c r="R687" s="254"/>
      <c r="GO687" s="212"/>
      <c r="GQ687" s="223"/>
      <c r="GR687" s="223"/>
      <c r="GS687" s="223"/>
      <c r="GT687" s="223"/>
      <c r="GU687" s="223"/>
      <c r="GV687" s="223"/>
      <c r="GW687" s="173"/>
      <c r="GX687" s="223"/>
      <c r="GZ687" s="257"/>
      <c r="HB687" s="257"/>
      <c r="HD687" s="212"/>
    </row>
    <row r="688" spans="1:212" s="171" customFormat="1" ht="15" x14ac:dyDescent="0.25">
      <c r="A688" s="224"/>
      <c r="B688" s="255"/>
      <c r="C688" s="872" t="s">
        <v>561</v>
      </c>
      <c r="D688" s="872"/>
      <c r="E688" s="872"/>
      <c r="F688" s="872"/>
      <c r="G688" s="872"/>
      <c r="H688" s="872"/>
      <c r="I688" s="872"/>
      <c r="J688" s="872"/>
      <c r="K688" s="872"/>
      <c r="L688" s="872"/>
      <c r="M688" s="872"/>
      <c r="N688" s="872"/>
      <c r="O688" s="872"/>
      <c r="P688" s="256"/>
      <c r="Q688" s="253"/>
      <c r="R688" s="254"/>
      <c r="GO688" s="212"/>
      <c r="GQ688" s="223"/>
      <c r="GR688" s="223"/>
      <c r="GS688" s="223"/>
      <c r="GT688" s="223"/>
      <c r="GU688" s="223"/>
      <c r="GV688" s="223"/>
      <c r="GW688" s="173"/>
      <c r="GX688" s="223"/>
      <c r="GZ688" s="257" t="s">
        <v>561</v>
      </c>
      <c r="HB688" s="257"/>
      <c r="HD688" s="212"/>
    </row>
    <row r="689" spans="1:212" s="171" customFormat="1" ht="15" x14ac:dyDescent="0.25">
      <c r="A689" s="224"/>
      <c r="B689" s="225"/>
      <c r="C689" s="871" t="s">
        <v>400</v>
      </c>
      <c r="D689" s="871"/>
      <c r="E689" s="871"/>
      <c r="F689" s="871"/>
      <c r="G689" s="871"/>
      <c r="H689" s="871"/>
      <c r="I689" s="871"/>
      <c r="J689" s="871"/>
      <c r="K689" s="871"/>
      <c r="L689" s="871"/>
      <c r="M689" s="871"/>
      <c r="N689" s="871"/>
      <c r="O689" s="871"/>
      <c r="P689" s="258">
        <v>46695.14</v>
      </c>
      <c r="Q689" s="253"/>
      <c r="R689" s="254"/>
      <c r="GO689" s="212"/>
      <c r="GQ689" s="223"/>
      <c r="GR689" s="223"/>
      <c r="GS689" s="223"/>
      <c r="GT689" s="223"/>
      <c r="GU689" s="223"/>
      <c r="GV689" s="223"/>
      <c r="GW689" s="173"/>
      <c r="GX689" s="223"/>
      <c r="GZ689" s="257"/>
      <c r="HA689" s="259" t="s">
        <v>400</v>
      </c>
      <c r="HB689" s="257"/>
      <c r="HD689" s="212"/>
    </row>
    <row r="690" spans="1:212" s="171" customFormat="1" ht="15" x14ac:dyDescent="0.25">
      <c r="A690" s="224"/>
      <c r="B690" s="225"/>
      <c r="C690" s="871" t="s">
        <v>401</v>
      </c>
      <c r="D690" s="871"/>
      <c r="E690" s="871"/>
      <c r="F690" s="871"/>
      <c r="G690" s="871"/>
      <c r="H690" s="871"/>
      <c r="I690" s="871"/>
      <c r="J690" s="871"/>
      <c r="K690" s="871"/>
      <c r="L690" s="871"/>
      <c r="M690" s="871"/>
      <c r="N690" s="871"/>
      <c r="O690" s="871"/>
      <c r="P690" s="260"/>
      <c r="Q690" s="253"/>
      <c r="R690" s="254"/>
      <c r="GO690" s="212"/>
      <c r="GQ690" s="223"/>
      <c r="GR690" s="223"/>
      <c r="GS690" s="223"/>
      <c r="GT690" s="223"/>
      <c r="GU690" s="223"/>
      <c r="GV690" s="223"/>
      <c r="GW690" s="173"/>
      <c r="GX690" s="223"/>
      <c r="GZ690" s="257"/>
      <c r="HA690" s="259" t="s">
        <v>401</v>
      </c>
      <c r="HB690" s="257"/>
      <c r="HD690" s="212"/>
    </row>
    <row r="691" spans="1:212" s="171" customFormat="1" ht="15" x14ac:dyDescent="0.25">
      <c r="A691" s="224"/>
      <c r="B691" s="225"/>
      <c r="C691" s="871" t="s">
        <v>402</v>
      </c>
      <c r="D691" s="871"/>
      <c r="E691" s="871"/>
      <c r="F691" s="871"/>
      <c r="G691" s="871"/>
      <c r="H691" s="871"/>
      <c r="I691" s="871"/>
      <c r="J691" s="871"/>
      <c r="K691" s="871"/>
      <c r="L691" s="871"/>
      <c r="M691" s="871"/>
      <c r="N691" s="871"/>
      <c r="O691" s="871"/>
      <c r="P691" s="258">
        <v>25723.69</v>
      </c>
      <c r="Q691" s="253"/>
      <c r="R691" s="254"/>
      <c r="GO691" s="212"/>
      <c r="GQ691" s="223"/>
      <c r="GR691" s="223"/>
      <c r="GS691" s="223"/>
      <c r="GT691" s="223"/>
      <c r="GU691" s="223"/>
      <c r="GV691" s="223"/>
      <c r="GW691" s="173"/>
      <c r="GX691" s="223"/>
      <c r="GZ691" s="257"/>
      <c r="HA691" s="259" t="s">
        <v>402</v>
      </c>
      <c r="HB691" s="257"/>
      <c r="HD691" s="212"/>
    </row>
    <row r="692" spans="1:212" s="171" customFormat="1" ht="15" x14ac:dyDescent="0.25">
      <c r="A692" s="224"/>
      <c r="B692" s="225"/>
      <c r="C692" s="871" t="s">
        <v>403</v>
      </c>
      <c r="D692" s="871"/>
      <c r="E692" s="871"/>
      <c r="F692" s="871"/>
      <c r="G692" s="871"/>
      <c r="H692" s="871"/>
      <c r="I692" s="871"/>
      <c r="J692" s="871"/>
      <c r="K692" s="871"/>
      <c r="L692" s="871"/>
      <c r="M692" s="871"/>
      <c r="N692" s="871"/>
      <c r="O692" s="871"/>
      <c r="P692" s="258">
        <v>12885.63</v>
      </c>
      <c r="Q692" s="253"/>
      <c r="R692" s="254"/>
      <c r="GO692" s="212"/>
      <c r="GQ692" s="223"/>
      <c r="GR692" s="223"/>
      <c r="GS692" s="223"/>
      <c r="GT692" s="223"/>
      <c r="GU692" s="223"/>
      <c r="GV692" s="223"/>
      <c r="GW692" s="173"/>
      <c r="GX692" s="223"/>
      <c r="GZ692" s="257"/>
      <c r="HA692" s="259" t="s">
        <v>403</v>
      </c>
      <c r="HB692" s="257"/>
      <c r="HD692" s="212"/>
    </row>
    <row r="693" spans="1:212" s="171" customFormat="1" ht="15" x14ac:dyDescent="0.25">
      <c r="A693" s="224"/>
      <c r="B693" s="225"/>
      <c r="C693" s="871" t="s">
        <v>404</v>
      </c>
      <c r="D693" s="871"/>
      <c r="E693" s="871"/>
      <c r="F693" s="871"/>
      <c r="G693" s="871"/>
      <c r="H693" s="871"/>
      <c r="I693" s="871"/>
      <c r="J693" s="871"/>
      <c r="K693" s="871"/>
      <c r="L693" s="871"/>
      <c r="M693" s="871"/>
      <c r="N693" s="871"/>
      <c r="O693" s="871"/>
      <c r="P693" s="258">
        <v>3345.46</v>
      </c>
      <c r="Q693" s="253"/>
      <c r="R693" s="254"/>
      <c r="GO693" s="212"/>
      <c r="GQ693" s="223"/>
      <c r="GR693" s="223"/>
      <c r="GS693" s="223"/>
      <c r="GT693" s="223"/>
      <c r="GU693" s="223"/>
      <c r="GV693" s="223"/>
      <c r="GW693" s="173"/>
      <c r="GX693" s="223"/>
      <c r="GZ693" s="257"/>
      <c r="HA693" s="259" t="s">
        <v>404</v>
      </c>
      <c r="HB693" s="257"/>
      <c r="HD693" s="212"/>
    </row>
    <row r="694" spans="1:212" s="171" customFormat="1" ht="15" x14ac:dyDescent="0.25">
      <c r="A694" s="224"/>
      <c r="B694" s="225"/>
      <c r="C694" s="871" t="s">
        <v>405</v>
      </c>
      <c r="D694" s="871"/>
      <c r="E694" s="871"/>
      <c r="F694" s="871"/>
      <c r="G694" s="871"/>
      <c r="H694" s="871"/>
      <c r="I694" s="871"/>
      <c r="J694" s="871"/>
      <c r="K694" s="871"/>
      <c r="L694" s="871"/>
      <c r="M694" s="871"/>
      <c r="N694" s="871"/>
      <c r="O694" s="871"/>
      <c r="P694" s="258">
        <v>4740.3599999999997</v>
      </c>
      <c r="Q694" s="253"/>
      <c r="R694" s="254"/>
      <c r="GO694" s="212"/>
      <c r="GQ694" s="223"/>
      <c r="GR694" s="223"/>
      <c r="GS694" s="223"/>
      <c r="GT694" s="223"/>
      <c r="GU694" s="223"/>
      <c r="GV694" s="223"/>
      <c r="GW694" s="173"/>
      <c r="GX694" s="223"/>
      <c r="GZ694" s="257"/>
      <c r="HA694" s="259" t="s">
        <v>405</v>
      </c>
      <c r="HB694" s="257"/>
      <c r="HD694" s="212"/>
    </row>
    <row r="695" spans="1:212" s="171" customFormat="1" ht="15" x14ac:dyDescent="0.25">
      <c r="A695" s="224"/>
      <c r="B695" s="225"/>
      <c r="C695" s="871" t="s">
        <v>406</v>
      </c>
      <c r="D695" s="871"/>
      <c r="E695" s="871"/>
      <c r="F695" s="871"/>
      <c r="G695" s="871"/>
      <c r="H695" s="871"/>
      <c r="I695" s="871"/>
      <c r="J695" s="871"/>
      <c r="K695" s="871"/>
      <c r="L695" s="871"/>
      <c r="M695" s="871"/>
      <c r="N695" s="871"/>
      <c r="O695" s="871"/>
      <c r="P695" s="258">
        <v>91752.320000000007</v>
      </c>
      <c r="Q695" s="253"/>
      <c r="R695" s="254"/>
      <c r="GO695" s="212"/>
      <c r="GQ695" s="223"/>
      <c r="GR695" s="223"/>
      <c r="GS695" s="223"/>
      <c r="GT695" s="223"/>
      <c r="GU695" s="223"/>
      <c r="GV695" s="223"/>
      <c r="GW695" s="173"/>
      <c r="GX695" s="223"/>
      <c r="GZ695" s="257"/>
      <c r="HA695" s="259" t="s">
        <v>406</v>
      </c>
      <c r="HB695" s="257"/>
      <c r="HD695" s="212"/>
    </row>
    <row r="696" spans="1:212" s="171" customFormat="1" ht="15" x14ac:dyDescent="0.25">
      <c r="A696" s="224"/>
      <c r="B696" s="225"/>
      <c r="C696" s="871" t="s">
        <v>407</v>
      </c>
      <c r="D696" s="871"/>
      <c r="E696" s="871"/>
      <c r="F696" s="871"/>
      <c r="G696" s="871"/>
      <c r="H696" s="871"/>
      <c r="I696" s="871"/>
      <c r="J696" s="871"/>
      <c r="K696" s="871"/>
      <c r="L696" s="871"/>
      <c r="M696" s="871"/>
      <c r="N696" s="871"/>
      <c r="O696" s="871"/>
      <c r="P696" s="258">
        <v>87011.96</v>
      </c>
      <c r="Q696" s="253"/>
      <c r="R696" s="254"/>
      <c r="GO696" s="212"/>
      <c r="GQ696" s="223"/>
      <c r="GR696" s="223"/>
      <c r="GS696" s="223"/>
      <c r="GT696" s="223"/>
      <c r="GU696" s="223"/>
      <c r="GV696" s="223"/>
      <c r="GW696" s="173"/>
      <c r="GX696" s="223"/>
      <c r="GZ696" s="257"/>
      <c r="HA696" s="259" t="s">
        <v>407</v>
      </c>
      <c r="HB696" s="257"/>
      <c r="HD696" s="212"/>
    </row>
    <row r="697" spans="1:212" s="171" customFormat="1" ht="15" x14ac:dyDescent="0.25">
      <c r="A697" s="224"/>
      <c r="B697" s="225"/>
      <c r="C697" s="871" t="s">
        <v>408</v>
      </c>
      <c r="D697" s="871"/>
      <c r="E697" s="871"/>
      <c r="F697" s="871"/>
      <c r="G697" s="871"/>
      <c r="H697" s="871"/>
      <c r="I697" s="871"/>
      <c r="J697" s="871"/>
      <c r="K697" s="871"/>
      <c r="L697" s="871"/>
      <c r="M697" s="871"/>
      <c r="N697" s="871"/>
      <c r="O697" s="871"/>
      <c r="P697" s="260"/>
      <c r="Q697" s="253"/>
      <c r="R697" s="254"/>
      <c r="GO697" s="212"/>
      <c r="GQ697" s="223"/>
      <c r="GR697" s="223"/>
      <c r="GS697" s="223"/>
      <c r="GT697" s="223"/>
      <c r="GU697" s="223"/>
      <c r="GV697" s="223"/>
      <c r="GW697" s="173"/>
      <c r="GX697" s="223"/>
      <c r="GZ697" s="257"/>
      <c r="HA697" s="259" t="s">
        <v>408</v>
      </c>
      <c r="HB697" s="257"/>
      <c r="HD697" s="212"/>
    </row>
    <row r="698" spans="1:212" s="171" customFormat="1" ht="15" x14ac:dyDescent="0.25">
      <c r="A698" s="224"/>
      <c r="B698" s="225"/>
      <c r="C698" s="871" t="s">
        <v>409</v>
      </c>
      <c r="D698" s="871"/>
      <c r="E698" s="871"/>
      <c r="F698" s="871"/>
      <c r="G698" s="871"/>
      <c r="H698" s="871"/>
      <c r="I698" s="871"/>
      <c r="J698" s="871"/>
      <c r="K698" s="871"/>
      <c r="L698" s="871"/>
      <c r="M698" s="871"/>
      <c r="N698" s="871"/>
      <c r="O698" s="871"/>
      <c r="P698" s="258">
        <v>25723.69</v>
      </c>
      <c r="Q698" s="253"/>
      <c r="R698" s="254"/>
      <c r="GO698" s="212"/>
      <c r="GQ698" s="223"/>
      <c r="GR698" s="223"/>
      <c r="GS698" s="223"/>
      <c r="GT698" s="223"/>
      <c r="GU698" s="223"/>
      <c r="GV698" s="223"/>
      <c r="GW698" s="173"/>
      <c r="GX698" s="223"/>
      <c r="GZ698" s="257"/>
      <c r="HA698" s="259" t="s">
        <v>409</v>
      </c>
      <c r="HB698" s="257"/>
      <c r="HD698" s="212"/>
    </row>
    <row r="699" spans="1:212" s="171" customFormat="1" ht="15" x14ac:dyDescent="0.25">
      <c r="A699" s="224"/>
      <c r="B699" s="225"/>
      <c r="C699" s="871" t="s">
        <v>410</v>
      </c>
      <c r="D699" s="871"/>
      <c r="E699" s="871"/>
      <c r="F699" s="871"/>
      <c r="G699" s="871"/>
      <c r="H699" s="871"/>
      <c r="I699" s="871"/>
      <c r="J699" s="871"/>
      <c r="K699" s="871"/>
      <c r="L699" s="871"/>
      <c r="M699" s="871"/>
      <c r="N699" s="871"/>
      <c r="O699" s="871"/>
      <c r="P699" s="258">
        <v>12885.63</v>
      </c>
      <c r="Q699" s="253"/>
      <c r="R699" s="254"/>
      <c r="GO699" s="212"/>
      <c r="GQ699" s="223"/>
      <c r="GR699" s="223"/>
      <c r="GS699" s="223"/>
      <c r="GT699" s="223"/>
      <c r="GU699" s="223"/>
      <c r="GV699" s="223"/>
      <c r="GW699" s="173"/>
      <c r="GX699" s="223"/>
      <c r="GZ699" s="257"/>
      <c r="HA699" s="259" t="s">
        <v>410</v>
      </c>
      <c r="HB699" s="257"/>
      <c r="HD699" s="212"/>
    </row>
    <row r="700" spans="1:212" s="171" customFormat="1" ht="15" x14ac:dyDescent="0.25">
      <c r="A700" s="224"/>
      <c r="B700" s="225"/>
      <c r="C700" s="871" t="s">
        <v>411</v>
      </c>
      <c r="D700" s="871"/>
      <c r="E700" s="871"/>
      <c r="F700" s="871"/>
      <c r="G700" s="871"/>
      <c r="H700" s="871"/>
      <c r="I700" s="871"/>
      <c r="J700" s="871"/>
      <c r="K700" s="871"/>
      <c r="L700" s="871"/>
      <c r="M700" s="871"/>
      <c r="N700" s="871"/>
      <c r="O700" s="871"/>
      <c r="P700" s="258">
        <v>3345.46</v>
      </c>
      <c r="Q700" s="253"/>
      <c r="R700" s="254"/>
      <c r="GO700" s="212"/>
      <c r="GQ700" s="223"/>
      <c r="GR700" s="223"/>
      <c r="GS700" s="223"/>
      <c r="GT700" s="223"/>
      <c r="GU700" s="223"/>
      <c r="GV700" s="223"/>
      <c r="GW700" s="173"/>
      <c r="GX700" s="223"/>
      <c r="GZ700" s="257"/>
      <c r="HA700" s="259" t="s">
        <v>411</v>
      </c>
      <c r="HB700" s="257"/>
      <c r="HD700" s="212"/>
    </row>
    <row r="701" spans="1:212" s="171" customFormat="1" ht="15" x14ac:dyDescent="0.25">
      <c r="A701" s="224"/>
      <c r="B701" s="225"/>
      <c r="C701" s="871" t="s">
        <v>412</v>
      </c>
      <c r="D701" s="871"/>
      <c r="E701" s="871"/>
      <c r="F701" s="871"/>
      <c r="G701" s="871"/>
      <c r="H701" s="871"/>
      <c r="I701" s="871"/>
      <c r="J701" s="871"/>
      <c r="K701" s="871"/>
      <c r="L701" s="871"/>
      <c r="M701" s="871"/>
      <c r="N701" s="871"/>
      <c r="O701" s="871"/>
      <c r="P701" s="258">
        <v>27034.31</v>
      </c>
      <c r="Q701" s="253"/>
      <c r="R701" s="254"/>
      <c r="GO701" s="212"/>
      <c r="GQ701" s="223"/>
      <c r="GR701" s="223"/>
      <c r="GS701" s="223"/>
      <c r="GT701" s="223"/>
      <c r="GU701" s="223"/>
      <c r="GV701" s="223"/>
      <c r="GW701" s="173"/>
      <c r="GX701" s="223"/>
      <c r="GZ701" s="257"/>
      <c r="HA701" s="259" t="s">
        <v>412</v>
      </c>
      <c r="HB701" s="257"/>
      <c r="HD701" s="212"/>
    </row>
    <row r="702" spans="1:212" s="171" customFormat="1" ht="15" x14ac:dyDescent="0.25">
      <c r="A702" s="224"/>
      <c r="B702" s="225"/>
      <c r="C702" s="871" t="s">
        <v>413</v>
      </c>
      <c r="D702" s="871"/>
      <c r="E702" s="871"/>
      <c r="F702" s="871"/>
      <c r="G702" s="871"/>
      <c r="H702" s="871"/>
      <c r="I702" s="871"/>
      <c r="J702" s="871"/>
      <c r="K702" s="871"/>
      <c r="L702" s="871"/>
      <c r="M702" s="871"/>
      <c r="N702" s="871"/>
      <c r="O702" s="871"/>
      <c r="P702" s="258">
        <v>18022.87</v>
      </c>
      <c r="Q702" s="253"/>
      <c r="R702" s="254"/>
      <c r="GO702" s="212"/>
      <c r="GQ702" s="223"/>
      <c r="GR702" s="223"/>
      <c r="GS702" s="223"/>
      <c r="GT702" s="223"/>
      <c r="GU702" s="223"/>
      <c r="GV702" s="223"/>
      <c r="GW702" s="173"/>
      <c r="GX702" s="223"/>
      <c r="GZ702" s="257"/>
      <c r="HA702" s="259" t="s">
        <v>413</v>
      </c>
      <c r="HB702" s="257"/>
      <c r="HD702" s="212"/>
    </row>
    <row r="703" spans="1:212" s="171" customFormat="1" ht="15" x14ac:dyDescent="0.25">
      <c r="A703" s="224"/>
      <c r="B703" s="225"/>
      <c r="C703" s="871" t="s">
        <v>414</v>
      </c>
      <c r="D703" s="871"/>
      <c r="E703" s="871"/>
      <c r="F703" s="871"/>
      <c r="G703" s="871"/>
      <c r="H703" s="871"/>
      <c r="I703" s="871"/>
      <c r="J703" s="871"/>
      <c r="K703" s="871"/>
      <c r="L703" s="871"/>
      <c r="M703" s="871"/>
      <c r="N703" s="871"/>
      <c r="O703" s="871"/>
      <c r="P703" s="258">
        <v>4740.3599999999997</v>
      </c>
      <c r="Q703" s="253"/>
      <c r="R703" s="254"/>
      <c r="GO703" s="212"/>
      <c r="GQ703" s="223"/>
      <c r="GR703" s="223"/>
      <c r="GS703" s="223"/>
      <c r="GT703" s="223"/>
      <c r="GU703" s="223"/>
      <c r="GV703" s="223"/>
      <c r="GW703" s="173"/>
      <c r="GX703" s="223"/>
      <c r="GZ703" s="257"/>
      <c r="HA703" s="259" t="s">
        <v>414</v>
      </c>
      <c r="HB703" s="257"/>
      <c r="HD703" s="212"/>
    </row>
    <row r="704" spans="1:212" s="171" customFormat="1" ht="15" x14ac:dyDescent="0.25">
      <c r="A704" s="224"/>
      <c r="B704" s="225"/>
      <c r="C704" s="871" t="s">
        <v>415</v>
      </c>
      <c r="D704" s="871"/>
      <c r="E704" s="871"/>
      <c r="F704" s="871"/>
      <c r="G704" s="871"/>
      <c r="H704" s="871"/>
      <c r="I704" s="871"/>
      <c r="J704" s="871"/>
      <c r="K704" s="871"/>
      <c r="L704" s="871"/>
      <c r="M704" s="871"/>
      <c r="N704" s="871"/>
      <c r="O704" s="871"/>
      <c r="P704" s="258">
        <v>29069.15</v>
      </c>
      <c r="Q704" s="253"/>
      <c r="R704" s="254"/>
      <c r="GO704" s="212"/>
      <c r="GQ704" s="223"/>
      <c r="GR704" s="223"/>
      <c r="GS704" s="223"/>
      <c r="GT704" s="223"/>
      <c r="GU704" s="223"/>
      <c r="GV704" s="223"/>
      <c r="GW704" s="173"/>
      <c r="GX704" s="223"/>
      <c r="GZ704" s="257"/>
      <c r="HA704" s="259" t="s">
        <v>415</v>
      </c>
      <c r="HB704" s="257"/>
      <c r="HD704" s="212"/>
    </row>
    <row r="705" spans="1:214" s="171" customFormat="1" ht="15" x14ac:dyDescent="0.25">
      <c r="A705" s="224"/>
      <c r="B705" s="225"/>
      <c r="C705" s="871" t="s">
        <v>416</v>
      </c>
      <c r="D705" s="871"/>
      <c r="E705" s="871"/>
      <c r="F705" s="871"/>
      <c r="G705" s="871"/>
      <c r="H705" s="871"/>
      <c r="I705" s="871"/>
      <c r="J705" s="871"/>
      <c r="K705" s="871"/>
      <c r="L705" s="871"/>
      <c r="M705" s="871"/>
      <c r="N705" s="871"/>
      <c r="O705" s="871"/>
      <c r="P705" s="258">
        <v>27034.31</v>
      </c>
      <c r="Q705" s="253"/>
      <c r="R705" s="254"/>
      <c r="GO705" s="212"/>
      <c r="GQ705" s="223"/>
      <c r="GR705" s="223"/>
      <c r="GS705" s="223"/>
      <c r="GT705" s="223"/>
      <c r="GU705" s="223"/>
      <c r="GV705" s="223"/>
      <c r="GW705" s="173"/>
      <c r="GX705" s="223"/>
      <c r="GZ705" s="257"/>
      <c r="HA705" s="259" t="s">
        <v>416</v>
      </c>
      <c r="HB705" s="257"/>
      <c r="HD705" s="212"/>
    </row>
    <row r="706" spans="1:214" s="171" customFormat="1" ht="15" x14ac:dyDescent="0.25">
      <c r="A706" s="224"/>
      <c r="B706" s="225"/>
      <c r="C706" s="871" t="s">
        <v>417</v>
      </c>
      <c r="D706" s="871"/>
      <c r="E706" s="871"/>
      <c r="F706" s="871"/>
      <c r="G706" s="871"/>
      <c r="H706" s="871"/>
      <c r="I706" s="871"/>
      <c r="J706" s="871"/>
      <c r="K706" s="871"/>
      <c r="L706" s="871"/>
      <c r="M706" s="871"/>
      <c r="N706" s="871"/>
      <c r="O706" s="871"/>
      <c r="P706" s="258">
        <v>18022.87</v>
      </c>
      <c r="Q706" s="253"/>
      <c r="R706" s="254"/>
      <c r="GO706" s="212"/>
      <c r="GQ706" s="223"/>
      <c r="GR706" s="223"/>
      <c r="GS706" s="223"/>
      <c r="GT706" s="223"/>
      <c r="GU706" s="223"/>
      <c r="GV706" s="223"/>
      <c r="GW706" s="173"/>
      <c r="GX706" s="223"/>
      <c r="GZ706" s="257"/>
      <c r="HA706" s="259" t="s">
        <v>417</v>
      </c>
      <c r="HB706" s="257"/>
      <c r="HD706" s="212"/>
    </row>
    <row r="707" spans="1:214" s="171" customFormat="1" ht="15" x14ac:dyDescent="0.25">
      <c r="A707" s="224"/>
      <c r="B707" s="255"/>
      <c r="C707" s="872" t="s">
        <v>562</v>
      </c>
      <c r="D707" s="872"/>
      <c r="E707" s="872"/>
      <c r="F707" s="872"/>
      <c r="G707" s="872"/>
      <c r="H707" s="872"/>
      <c r="I707" s="872"/>
      <c r="J707" s="872"/>
      <c r="K707" s="872"/>
      <c r="L707" s="872"/>
      <c r="M707" s="872"/>
      <c r="N707" s="872"/>
      <c r="O707" s="872"/>
      <c r="P707" s="261">
        <v>91752.320000000007</v>
      </c>
      <c r="Q707" s="253"/>
      <c r="R707" s="254"/>
      <c r="GO707" s="212"/>
      <c r="GQ707" s="223"/>
      <c r="GR707" s="223"/>
      <c r="GS707" s="223"/>
      <c r="GT707" s="223"/>
      <c r="GU707" s="223"/>
      <c r="GV707" s="223"/>
      <c r="GW707" s="173"/>
      <c r="GX707" s="223"/>
      <c r="GZ707" s="257"/>
      <c r="HB707" s="257" t="s">
        <v>562</v>
      </c>
      <c r="HD707" s="212"/>
    </row>
    <row r="708" spans="1:214" s="171" customFormat="1" ht="15" x14ac:dyDescent="0.25">
      <c r="A708" s="224"/>
      <c r="B708" s="225"/>
      <c r="C708" s="871" t="s">
        <v>419</v>
      </c>
      <c r="D708" s="871"/>
      <c r="E708" s="871"/>
      <c r="F708" s="871"/>
      <c r="G708" s="871"/>
      <c r="H708" s="871"/>
      <c r="I708" s="871"/>
      <c r="J708" s="871"/>
      <c r="K708" s="871"/>
      <c r="L708" s="871"/>
      <c r="M708" s="871"/>
      <c r="N708" s="871"/>
      <c r="O708" s="871"/>
      <c r="P708" s="260"/>
      <c r="Q708" s="253"/>
      <c r="R708" s="254"/>
      <c r="GO708" s="212"/>
      <c r="GQ708" s="223"/>
      <c r="GR708" s="223"/>
      <c r="GS708" s="223"/>
      <c r="GT708" s="223"/>
      <c r="GU708" s="223"/>
      <c r="GV708" s="223"/>
      <c r="GW708" s="173"/>
      <c r="GX708" s="223"/>
      <c r="GZ708" s="257"/>
      <c r="HA708" s="259" t="s">
        <v>419</v>
      </c>
      <c r="HB708" s="257"/>
      <c r="HD708" s="212"/>
    </row>
    <row r="709" spans="1:214" s="171" customFormat="1" ht="15" x14ac:dyDescent="0.25">
      <c r="A709" s="224"/>
      <c r="B709" s="225"/>
      <c r="C709" s="871" t="s">
        <v>420</v>
      </c>
      <c r="D709" s="871"/>
      <c r="E709" s="871"/>
      <c r="F709" s="871"/>
      <c r="G709" s="871"/>
      <c r="H709" s="871"/>
      <c r="I709" s="871"/>
      <c r="J709" s="871"/>
      <c r="K709" s="262" t="s">
        <v>563</v>
      </c>
      <c r="L709" s="263"/>
      <c r="M709" s="263"/>
      <c r="O709" s="264"/>
      <c r="P709" s="260"/>
      <c r="Q709" s="253"/>
      <c r="R709" s="254"/>
      <c r="GO709" s="212"/>
      <c r="GQ709" s="223"/>
      <c r="GR709" s="223"/>
      <c r="GS709" s="223"/>
      <c r="GT709" s="223"/>
      <c r="GU709" s="223"/>
      <c r="GV709" s="223"/>
      <c r="GW709" s="173"/>
      <c r="GX709" s="223"/>
      <c r="GZ709" s="257"/>
      <c r="HB709" s="257"/>
      <c r="HC709" s="259" t="s">
        <v>420</v>
      </c>
      <c r="HD709" s="212"/>
    </row>
    <row r="710" spans="1:214" s="171" customFormat="1" ht="15" x14ac:dyDescent="0.25">
      <c r="A710" s="224"/>
      <c r="B710" s="225"/>
      <c r="C710" s="871" t="s">
        <v>422</v>
      </c>
      <c r="D710" s="871"/>
      <c r="E710" s="871"/>
      <c r="F710" s="871"/>
      <c r="G710" s="871"/>
      <c r="H710" s="871"/>
      <c r="I710" s="871"/>
      <c r="J710" s="871"/>
      <c r="K710" s="262" t="s">
        <v>564</v>
      </c>
      <c r="L710" s="263"/>
      <c r="M710" s="263"/>
      <c r="O710" s="264"/>
      <c r="P710" s="260"/>
      <c r="Q710" s="253"/>
      <c r="R710" s="254"/>
      <c r="GO710" s="212"/>
      <c r="GQ710" s="223"/>
      <c r="GR710" s="223"/>
      <c r="GS710" s="223"/>
      <c r="GT710" s="223"/>
      <c r="GU710" s="223"/>
      <c r="GV710" s="223"/>
      <c r="GW710" s="173"/>
      <c r="GX710" s="223"/>
      <c r="GZ710" s="257"/>
      <c r="HB710" s="257"/>
      <c r="HC710" s="259" t="s">
        <v>422</v>
      </c>
      <c r="HD710" s="212"/>
    </row>
    <row r="711" spans="1:214" s="171" customFormat="1" ht="1.5" customHeight="1" x14ac:dyDescent="0.25">
      <c r="A711" s="266"/>
      <c r="B711" s="267"/>
      <c r="C711" s="267"/>
      <c r="D711" s="267"/>
      <c r="E711" s="267"/>
      <c r="F711" s="267"/>
      <c r="G711" s="267"/>
      <c r="H711" s="267"/>
      <c r="I711" s="267"/>
      <c r="J711" s="267"/>
      <c r="K711" s="267"/>
      <c r="L711" s="267"/>
      <c r="M711" s="267"/>
      <c r="N711" s="195"/>
      <c r="O711" s="268"/>
      <c r="P711" s="269"/>
      <c r="Q711" s="253"/>
      <c r="R711" s="254"/>
    </row>
    <row r="712" spans="1:214" s="171" customFormat="1" ht="15" x14ac:dyDescent="0.25">
      <c r="A712" s="224"/>
      <c r="B712" s="255"/>
      <c r="C712" s="872" t="s">
        <v>565</v>
      </c>
      <c r="D712" s="872"/>
      <c r="E712" s="872"/>
      <c r="F712" s="872"/>
      <c r="G712" s="872"/>
      <c r="H712" s="872"/>
      <c r="I712" s="872"/>
      <c r="J712" s="872"/>
      <c r="K712" s="872"/>
      <c r="L712" s="872"/>
      <c r="M712" s="872"/>
      <c r="N712" s="872"/>
      <c r="O712" s="872"/>
      <c r="P712" s="256"/>
      <c r="Q712" s="253"/>
      <c r="R712" s="254"/>
      <c r="HE712" s="257" t="s">
        <v>565</v>
      </c>
    </row>
    <row r="713" spans="1:214" s="171" customFormat="1" ht="15" x14ac:dyDescent="0.25">
      <c r="A713" s="224"/>
      <c r="B713" s="225"/>
      <c r="C713" s="871" t="s">
        <v>400</v>
      </c>
      <c r="D713" s="871"/>
      <c r="E713" s="871"/>
      <c r="F713" s="871"/>
      <c r="G713" s="871"/>
      <c r="H713" s="871"/>
      <c r="I713" s="871"/>
      <c r="J713" s="871"/>
      <c r="K713" s="871"/>
      <c r="L713" s="871"/>
      <c r="M713" s="871"/>
      <c r="N713" s="871"/>
      <c r="O713" s="871"/>
      <c r="P713" s="258">
        <v>8773943</v>
      </c>
      <c r="Q713" s="270"/>
      <c r="R713" s="271"/>
      <c r="HE713" s="257"/>
      <c r="HF713" s="259" t="s">
        <v>400</v>
      </c>
    </row>
    <row r="714" spans="1:214" s="171" customFormat="1" ht="15" x14ac:dyDescent="0.25">
      <c r="A714" s="224"/>
      <c r="B714" s="225"/>
      <c r="C714" s="871" t="s">
        <v>401</v>
      </c>
      <c r="D714" s="871"/>
      <c r="E714" s="871"/>
      <c r="F714" s="871"/>
      <c r="G714" s="871"/>
      <c r="H714" s="871"/>
      <c r="I714" s="871"/>
      <c r="J714" s="871"/>
      <c r="K714" s="871"/>
      <c r="L714" s="871"/>
      <c r="M714" s="871"/>
      <c r="N714" s="871"/>
      <c r="O714" s="871"/>
      <c r="P714" s="260"/>
      <c r="Q714" s="270"/>
      <c r="R714" s="271"/>
      <c r="HE714" s="257"/>
      <c r="HF714" s="259" t="s">
        <v>401</v>
      </c>
    </row>
    <row r="715" spans="1:214" s="171" customFormat="1" ht="15" x14ac:dyDescent="0.25">
      <c r="A715" s="224"/>
      <c r="B715" s="225"/>
      <c r="C715" s="871" t="s">
        <v>402</v>
      </c>
      <c r="D715" s="871"/>
      <c r="E715" s="871"/>
      <c r="F715" s="871"/>
      <c r="G715" s="871"/>
      <c r="H715" s="871"/>
      <c r="I715" s="871"/>
      <c r="J715" s="871"/>
      <c r="K715" s="871"/>
      <c r="L715" s="871"/>
      <c r="M715" s="871"/>
      <c r="N715" s="871"/>
      <c r="O715" s="871"/>
      <c r="P715" s="258">
        <v>4827602.8099999996</v>
      </c>
      <c r="Q715" s="270"/>
      <c r="R715" s="271"/>
      <c r="HE715" s="257"/>
      <c r="HF715" s="259" t="s">
        <v>402</v>
      </c>
    </row>
    <row r="716" spans="1:214" s="171" customFormat="1" ht="15" x14ac:dyDescent="0.25">
      <c r="A716" s="224"/>
      <c r="B716" s="225"/>
      <c r="C716" s="871" t="s">
        <v>403</v>
      </c>
      <c r="D716" s="871"/>
      <c r="E716" s="871"/>
      <c r="F716" s="871"/>
      <c r="G716" s="871"/>
      <c r="H716" s="871"/>
      <c r="I716" s="871"/>
      <c r="J716" s="871"/>
      <c r="K716" s="871"/>
      <c r="L716" s="871"/>
      <c r="M716" s="871"/>
      <c r="N716" s="871"/>
      <c r="O716" s="871"/>
      <c r="P716" s="258">
        <v>2413437.31</v>
      </c>
      <c r="Q716" s="270"/>
      <c r="R716" s="271"/>
      <c r="HE716" s="257"/>
      <c r="HF716" s="259" t="s">
        <v>403</v>
      </c>
    </row>
    <row r="717" spans="1:214" s="171" customFormat="1" ht="15" x14ac:dyDescent="0.25">
      <c r="A717" s="224"/>
      <c r="B717" s="225"/>
      <c r="C717" s="871" t="s">
        <v>404</v>
      </c>
      <c r="D717" s="871"/>
      <c r="E717" s="871"/>
      <c r="F717" s="871"/>
      <c r="G717" s="871"/>
      <c r="H717" s="871"/>
      <c r="I717" s="871"/>
      <c r="J717" s="871"/>
      <c r="K717" s="871"/>
      <c r="L717" s="871"/>
      <c r="M717" s="871"/>
      <c r="N717" s="871"/>
      <c r="O717" s="871"/>
      <c r="P717" s="258">
        <v>626098.31000000006</v>
      </c>
      <c r="Q717" s="270"/>
      <c r="R717" s="271"/>
      <c r="HE717" s="257"/>
      <c r="HF717" s="259" t="s">
        <v>404</v>
      </c>
    </row>
    <row r="718" spans="1:214" s="171" customFormat="1" ht="15" x14ac:dyDescent="0.25">
      <c r="A718" s="224"/>
      <c r="B718" s="225"/>
      <c r="C718" s="871" t="s">
        <v>405</v>
      </c>
      <c r="D718" s="871"/>
      <c r="E718" s="871"/>
      <c r="F718" s="871"/>
      <c r="G718" s="871"/>
      <c r="H718" s="871"/>
      <c r="I718" s="871"/>
      <c r="J718" s="871"/>
      <c r="K718" s="871"/>
      <c r="L718" s="871"/>
      <c r="M718" s="871"/>
      <c r="N718" s="871"/>
      <c r="O718" s="871"/>
      <c r="P718" s="258">
        <v>906804.57</v>
      </c>
      <c r="Q718" s="270"/>
      <c r="R718" s="271"/>
      <c r="HE718" s="257"/>
      <c r="HF718" s="259" t="s">
        <v>405</v>
      </c>
    </row>
    <row r="719" spans="1:214" s="171" customFormat="1" ht="15" x14ac:dyDescent="0.25">
      <c r="A719" s="224"/>
      <c r="B719" s="225"/>
      <c r="C719" s="871" t="s">
        <v>406</v>
      </c>
      <c r="D719" s="871"/>
      <c r="E719" s="871"/>
      <c r="F719" s="871"/>
      <c r="G719" s="871"/>
      <c r="H719" s="871"/>
      <c r="I719" s="871"/>
      <c r="J719" s="871"/>
      <c r="K719" s="871"/>
      <c r="L719" s="871"/>
      <c r="M719" s="871"/>
      <c r="N719" s="871"/>
      <c r="O719" s="871"/>
      <c r="P719" s="258">
        <v>17225566.73</v>
      </c>
      <c r="Q719" s="270"/>
      <c r="R719" s="271"/>
      <c r="HE719" s="257"/>
      <c r="HF719" s="259" t="s">
        <v>406</v>
      </c>
    </row>
    <row r="720" spans="1:214" s="171" customFormat="1" ht="15" x14ac:dyDescent="0.25">
      <c r="A720" s="224"/>
      <c r="B720" s="225"/>
      <c r="C720" s="871" t="s">
        <v>407</v>
      </c>
      <c r="D720" s="871"/>
      <c r="E720" s="871"/>
      <c r="F720" s="871"/>
      <c r="G720" s="871"/>
      <c r="H720" s="871"/>
      <c r="I720" s="871"/>
      <c r="J720" s="871"/>
      <c r="K720" s="871"/>
      <c r="L720" s="871"/>
      <c r="M720" s="871"/>
      <c r="N720" s="871"/>
      <c r="O720" s="871"/>
      <c r="P720" s="258">
        <v>16318762.16</v>
      </c>
      <c r="Q720" s="270"/>
      <c r="R720" s="271"/>
      <c r="HE720" s="257"/>
      <c r="HF720" s="259" t="s">
        <v>407</v>
      </c>
    </row>
    <row r="721" spans="1:240" s="171" customFormat="1" ht="15" x14ac:dyDescent="0.25">
      <c r="A721" s="224"/>
      <c r="B721" s="225"/>
      <c r="C721" s="871" t="s">
        <v>408</v>
      </c>
      <c r="D721" s="871"/>
      <c r="E721" s="871"/>
      <c r="F721" s="871"/>
      <c r="G721" s="871"/>
      <c r="H721" s="871"/>
      <c r="I721" s="871"/>
      <c r="J721" s="871"/>
      <c r="K721" s="871"/>
      <c r="L721" s="871"/>
      <c r="M721" s="871"/>
      <c r="N721" s="871"/>
      <c r="O721" s="871"/>
      <c r="P721" s="260"/>
      <c r="Q721" s="270"/>
      <c r="R721" s="271"/>
      <c r="HE721" s="257"/>
      <c r="HF721" s="259" t="s">
        <v>408</v>
      </c>
    </row>
    <row r="722" spans="1:240" s="171" customFormat="1" ht="15" x14ac:dyDescent="0.25">
      <c r="A722" s="224"/>
      <c r="B722" s="225"/>
      <c r="C722" s="871" t="s">
        <v>409</v>
      </c>
      <c r="D722" s="871"/>
      <c r="E722" s="871"/>
      <c r="F722" s="871"/>
      <c r="G722" s="871"/>
      <c r="H722" s="871"/>
      <c r="I722" s="871"/>
      <c r="J722" s="871"/>
      <c r="K722" s="871"/>
      <c r="L722" s="871"/>
      <c r="M722" s="871"/>
      <c r="N722" s="871"/>
      <c r="O722" s="871"/>
      <c r="P722" s="258">
        <v>4827602.8099999996</v>
      </c>
      <c r="Q722" s="270"/>
      <c r="R722" s="271"/>
      <c r="HE722" s="257"/>
      <c r="HF722" s="259" t="s">
        <v>409</v>
      </c>
    </row>
    <row r="723" spans="1:240" s="171" customFormat="1" ht="15" x14ac:dyDescent="0.25">
      <c r="A723" s="224"/>
      <c r="B723" s="225"/>
      <c r="C723" s="871" t="s">
        <v>410</v>
      </c>
      <c r="D723" s="871"/>
      <c r="E723" s="871"/>
      <c r="F723" s="871"/>
      <c r="G723" s="871"/>
      <c r="H723" s="871"/>
      <c r="I723" s="871"/>
      <c r="J723" s="871"/>
      <c r="K723" s="871"/>
      <c r="L723" s="871"/>
      <c r="M723" s="871"/>
      <c r="N723" s="871"/>
      <c r="O723" s="871"/>
      <c r="P723" s="258">
        <v>2413437.31</v>
      </c>
      <c r="Q723" s="270"/>
      <c r="R723" s="271"/>
      <c r="HE723" s="257"/>
      <c r="HF723" s="259" t="s">
        <v>410</v>
      </c>
    </row>
    <row r="724" spans="1:240" s="171" customFormat="1" ht="15" x14ac:dyDescent="0.25">
      <c r="A724" s="224"/>
      <c r="B724" s="225"/>
      <c r="C724" s="871" t="s">
        <v>411</v>
      </c>
      <c r="D724" s="871"/>
      <c r="E724" s="871"/>
      <c r="F724" s="871"/>
      <c r="G724" s="871"/>
      <c r="H724" s="871"/>
      <c r="I724" s="871"/>
      <c r="J724" s="871"/>
      <c r="K724" s="871"/>
      <c r="L724" s="871"/>
      <c r="M724" s="871"/>
      <c r="N724" s="871"/>
      <c r="O724" s="871"/>
      <c r="P724" s="258">
        <v>626098.31000000006</v>
      </c>
      <c r="Q724" s="270"/>
      <c r="R724" s="271"/>
      <c r="HE724" s="257"/>
      <c r="HF724" s="259" t="s">
        <v>411</v>
      </c>
    </row>
    <row r="725" spans="1:240" s="171" customFormat="1" ht="15" x14ac:dyDescent="0.25">
      <c r="A725" s="224"/>
      <c r="B725" s="225"/>
      <c r="C725" s="871" t="s">
        <v>412</v>
      </c>
      <c r="D725" s="871"/>
      <c r="E725" s="871"/>
      <c r="F725" s="871"/>
      <c r="G725" s="871"/>
      <c r="H725" s="871"/>
      <c r="I725" s="871"/>
      <c r="J725" s="871"/>
      <c r="K725" s="871"/>
      <c r="L725" s="871"/>
      <c r="M725" s="871"/>
      <c r="N725" s="871"/>
      <c r="O725" s="871"/>
      <c r="P725" s="258">
        <v>5071673.21</v>
      </c>
      <c r="Q725" s="270"/>
      <c r="R725" s="271"/>
      <c r="HE725" s="257"/>
      <c r="HF725" s="259" t="s">
        <v>412</v>
      </c>
    </row>
    <row r="726" spans="1:240" s="171" customFormat="1" ht="15" x14ac:dyDescent="0.25">
      <c r="A726" s="224"/>
      <c r="B726" s="225"/>
      <c r="C726" s="871" t="s">
        <v>413</v>
      </c>
      <c r="D726" s="871"/>
      <c r="E726" s="871"/>
      <c r="F726" s="871"/>
      <c r="G726" s="871"/>
      <c r="H726" s="871"/>
      <c r="I726" s="871"/>
      <c r="J726" s="871"/>
      <c r="K726" s="871"/>
      <c r="L726" s="871"/>
      <c r="M726" s="871"/>
      <c r="N726" s="871"/>
      <c r="O726" s="871"/>
      <c r="P726" s="258">
        <v>3379950.52</v>
      </c>
      <c r="Q726" s="270"/>
      <c r="R726" s="271"/>
      <c r="HE726" s="257"/>
      <c r="HF726" s="259" t="s">
        <v>413</v>
      </c>
    </row>
    <row r="727" spans="1:240" s="171" customFormat="1" ht="15" x14ac:dyDescent="0.25">
      <c r="A727" s="224"/>
      <c r="B727" s="225"/>
      <c r="C727" s="871" t="s">
        <v>414</v>
      </c>
      <c r="D727" s="871"/>
      <c r="E727" s="871"/>
      <c r="F727" s="871"/>
      <c r="G727" s="871"/>
      <c r="H727" s="871"/>
      <c r="I727" s="871"/>
      <c r="J727" s="871"/>
      <c r="K727" s="871"/>
      <c r="L727" s="871"/>
      <c r="M727" s="871"/>
      <c r="N727" s="871"/>
      <c r="O727" s="871"/>
      <c r="P727" s="258">
        <v>906804.57</v>
      </c>
      <c r="Q727" s="270"/>
      <c r="R727" s="271"/>
      <c r="HE727" s="257"/>
      <c r="HF727" s="259" t="s">
        <v>414</v>
      </c>
    </row>
    <row r="728" spans="1:240" s="171" customFormat="1" ht="15" x14ac:dyDescent="0.25">
      <c r="A728" s="224"/>
      <c r="B728" s="225"/>
      <c r="C728" s="871" t="s">
        <v>415</v>
      </c>
      <c r="D728" s="871"/>
      <c r="E728" s="871"/>
      <c r="F728" s="871"/>
      <c r="G728" s="871"/>
      <c r="H728" s="871"/>
      <c r="I728" s="871"/>
      <c r="J728" s="871"/>
      <c r="K728" s="871"/>
      <c r="L728" s="871"/>
      <c r="M728" s="871"/>
      <c r="N728" s="871"/>
      <c r="O728" s="871"/>
      <c r="P728" s="258">
        <v>5453701.1200000001</v>
      </c>
      <c r="Q728" s="270"/>
      <c r="R728" s="271"/>
      <c r="HE728" s="257"/>
      <c r="HF728" s="259" t="s">
        <v>415</v>
      </c>
    </row>
    <row r="729" spans="1:240" s="171" customFormat="1" ht="15" x14ac:dyDescent="0.25">
      <c r="A729" s="224"/>
      <c r="B729" s="225"/>
      <c r="C729" s="871" t="s">
        <v>416</v>
      </c>
      <c r="D729" s="871"/>
      <c r="E729" s="871"/>
      <c r="F729" s="871"/>
      <c r="G729" s="871"/>
      <c r="H729" s="871"/>
      <c r="I729" s="871"/>
      <c r="J729" s="871"/>
      <c r="K729" s="871"/>
      <c r="L729" s="871"/>
      <c r="M729" s="871"/>
      <c r="N729" s="871"/>
      <c r="O729" s="871"/>
      <c r="P729" s="258">
        <v>5071673.21</v>
      </c>
      <c r="Q729" s="270"/>
      <c r="R729" s="271"/>
      <c r="HE729" s="257"/>
      <c r="HF729" s="259" t="s">
        <v>416</v>
      </c>
    </row>
    <row r="730" spans="1:240" s="171" customFormat="1" ht="15" x14ac:dyDescent="0.25">
      <c r="A730" s="224"/>
      <c r="B730" s="225"/>
      <c r="C730" s="871" t="s">
        <v>417</v>
      </c>
      <c r="D730" s="871"/>
      <c r="E730" s="871"/>
      <c r="F730" s="871"/>
      <c r="G730" s="871"/>
      <c r="H730" s="871"/>
      <c r="I730" s="871"/>
      <c r="J730" s="871"/>
      <c r="K730" s="871"/>
      <c r="L730" s="871"/>
      <c r="M730" s="871"/>
      <c r="N730" s="871"/>
      <c r="O730" s="871"/>
      <c r="P730" s="258">
        <v>3379950.52</v>
      </c>
      <c r="Q730" s="270"/>
      <c r="R730" s="271"/>
      <c r="HE730" s="257"/>
      <c r="HF730" s="259" t="s">
        <v>417</v>
      </c>
    </row>
    <row r="731" spans="1:240" s="171" customFormat="1" ht="15" x14ac:dyDescent="0.25">
      <c r="A731" s="224"/>
      <c r="B731" s="255"/>
      <c r="C731" s="872" t="s">
        <v>566</v>
      </c>
      <c r="D731" s="872"/>
      <c r="E731" s="872"/>
      <c r="F731" s="872"/>
      <c r="G731" s="872"/>
      <c r="H731" s="872"/>
      <c r="I731" s="872"/>
      <c r="J731" s="872"/>
      <c r="K731" s="872"/>
      <c r="L731" s="872"/>
      <c r="M731" s="872"/>
      <c r="N731" s="872"/>
      <c r="O731" s="872"/>
      <c r="P731" s="261">
        <v>17225566.73</v>
      </c>
      <c r="Q731" s="270"/>
      <c r="R731" s="272"/>
      <c r="HE731" s="257"/>
      <c r="HG731" s="257" t="s">
        <v>566</v>
      </c>
    </row>
    <row r="732" spans="1:240" s="171" customFormat="1" ht="15" x14ac:dyDescent="0.25">
      <c r="A732" s="224"/>
      <c r="B732" s="225"/>
      <c r="C732" s="871" t="s">
        <v>419</v>
      </c>
      <c r="D732" s="871"/>
      <c r="E732" s="871"/>
      <c r="F732" s="871"/>
      <c r="G732" s="871"/>
      <c r="H732" s="871"/>
      <c r="I732" s="871"/>
      <c r="J732" s="871"/>
      <c r="K732" s="871"/>
      <c r="L732" s="871"/>
      <c r="M732" s="871"/>
      <c r="N732" s="871"/>
      <c r="O732" s="871"/>
      <c r="P732" s="260"/>
      <c r="Q732" s="270"/>
      <c r="R732" s="271"/>
      <c r="HE732" s="257"/>
      <c r="HF732" s="259" t="s">
        <v>419</v>
      </c>
      <c r="HG732" s="257"/>
    </row>
    <row r="733" spans="1:240" s="171" customFormat="1" ht="15" x14ac:dyDescent="0.25">
      <c r="A733" s="224"/>
      <c r="B733" s="225"/>
      <c r="C733" s="871" t="s">
        <v>420</v>
      </c>
      <c r="D733" s="871"/>
      <c r="E733" s="871"/>
      <c r="F733" s="871"/>
      <c r="G733" s="871"/>
      <c r="H733" s="871"/>
      <c r="I733" s="871"/>
      <c r="J733" s="871"/>
      <c r="K733" s="262" t="s">
        <v>567</v>
      </c>
      <c r="L733" s="263"/>
      <c r="M733" s="263"/>
      <c r="O733" s="264"/>
      <c r="P733" s="260"/>
      <c r="Q733" s="270"/>
      <c r="R733" s="272"/>
      <c r="HE733" s="257"/>
      <c r="HG733" s="257"/>
      <c r="HH733" s="259" t="s">
        <v>420</v>
      </c>
    </row>
    <row r="734" spans="1:240" s="171" customFormat="1" ht="15" x14ac:dyDescent="0.25">
      <c r="A734" s="224"/>
      <c r="B734" s="225"/>
      <c r="C734" s="871" t="s">
        <v>422</v>
      </c>
      <c r="D734" s="871"/>
      <c r="E734" s="871"/>
      <c r="F734" s="871"/>
      <c r="G734" s="871"/>
      <c r="H734" s="871"/>
      <c r="I734" s="871"/>
      <c r="J734" s="871"/>
      <c r="K734" s="262" t="s">
        <v>568</v>
      </c>
      <c r="L734" s="263"/>
      <c r="M734" s="263"/>
      <c r="O734" s="264"/>
      <c r="P734" s="260"/>
      <c r="Q734" s="270"/>
      <c r="R734" s="272"/>
      <c r="HE734" s="257"/>
      <c r="HG734" s="257"/>
      <c r="HH734" s="259" t="s">
        <v>422</v>
      </c>
    </row>
    <row r="735" spans="1:240" s="279" customFormat="1" ht="1.5" customHeight="1" x14ac:dyDescent="0.2">
      <c r="A735" s="266"/>
      <c r="B735" s="249"/>
      <c r="C735" s="247"/>
      <c r="D735" s="247"/>
      <c r="E735" s="247"/>
      <c r="F735" s="247"/>
      <c r="G735" s="247"/>
      <c r="H735" s="247"/>
      <c r="I735" s="247"/>
      <c r="J735" s="247"/>
      <c r="K735" s="247"/>
      <c r="L735" s="273"/>
      <c r="M735" s="274"/>
      <c r="N735" s="275"/>
      <c r="O735" s="276"/>
      <c r="P735" s="277"/>
      <c r="Q735" s="278"/>
      <c r="R735" s="278"/>
      <c r="AB735" s="244"/>
      <c r="AC735" s="244"/>
      <c r="AD735" s="244"/>
      <c r="AE735" s="244"/>
      <c r="AF735" s="244"/>
      <c r="AG735" s="244"/>
      <c r="AH735" s="213"/>
      <c r="AI735" s="213"/>
      <c r="AJ735" s="213"/>
      <c r="AK735" s="213"/>
      <c r="AL735" s="213"/>
      <c r="AM735" s="213"/>
      <c r="AN735" s="213"/>
      <c r="AO735" s="213"/>
      <c r="AP735" s="213"/>
      <c r="AQ735" s="213"/>
      <c r="AR735" s="244"/>
      <c r="AS735" s="244"/>
      <c r="AT735" s="244"/>
      <c r="AU735" s="244"/>
      <c r="AV735" s="244"/>
      <c r="AW735" s="244"/>
      <c r="AX735" s="213"/>
      <c r="AY735" s="213"/>
      <c r="AZ735" s="213"/>
      <c r="BA735" s="213"/>
      <c r="BB735" s="213"/>
      <c r="BC735" s="213"/>
      <c r="BD735" s="213"/>
      <c r="BE735" s="213"/>
      <c r="BF735" s="213"/>
      <c r="BG735" s="213"/>
      <c r="BH735" s="244"/>
      <c r="BI735" s="244"/>
      <c r="BJ735" s="244"/>
      <c r="BK735" s="244"/>
      <c r="BL735" s="244"/>
      <c r="BM735" s="244"/>
      <c r="BN735" s="213"/>
      <c r="BO735" s="213"/>
      <c r="BP735" s="213"/>
      <c r="BQ735" s="213"/>
      <c r="BR735" s="213"/>
      <c r="BS735" s="213"/>
      <c r="BT735" s="213"/>
      <c r="BU735" s="213"/>
      <c r="BV735" s="213"/>
      <c r="BW735" s="213"/>
      <c r="BX735" s="244"/>
      <c r="BY735" s="244"/>
      <c r="BZ735" s="244"/>
      <c r="CA735" s="244"/>
      <c r="CB735" s="244"/>
      <c r="CC735" s="244"/>
      <c r="CD735" s="213"/>
      <c r="CE735" s="213"/>
      <c r="CF735" s="213"/>
      <c r="CG735" s="213"/>
      <c r="CH735" s="213"/>
      <c r="CI735" s="213"/>
      <c r="CJ735" s="213"/>
      <c r="CK735" s="213"/>
      <c r="CL735" s="213"/>
      <c r="CM735" s="213"/>
      <c r="CN735" s="244"/>
      <c r="CO735" s="244"/>
      <c r="CP735" s="244"/>
      <c r="CQ735" s="244"/>
      <c r="CR735" s="244"/>
      <c r="CS735" s="244"/>
      <c r="CT735" s="213"/>
      <c r="CU735" s="213"/>
      <c r="CV735" s="213"/>
      <c r="CW735" s="213"/>
      <c r="CX735" s="213"/>
      <c r="CY735" s="213"/>
      <c r="CZ735" s="213"/>
      <c r="DA735" s="213"/>
      <c r="DB735" s="213"/>
      <c r="DC735" s="213"/>
      <c r="DD735" s="244"/>
      <c r="DE735" s="244"/>
      <c r="DF735" s="244"/>
      <c r="DG735" s="244"/>
      <c r="DH735" s="244"/>
      <c r="DI735" s="244"/>
      <c r="DJ735" s="213"/>
      <c r="DK735" s="213"/>
      <c r="DL735" s="213"/>
      <c r="DM735" s="213"/>
      <c r="DN735" s="213"/>
      <c r="DO735" s="213"/>
      <c r="DP735" s="213"/>
      <c r="DQ735" s="213"/>
      <c r="DR735" s="213"/>
      <c r="DS735" s="213"/>
      <c r="DT735" s="244"/>
      <c r="DU735" s="244"/>
      <c r="DV735" s="244"/>
      <c r="DW735" s="244"/>
      <c r="DX735" s="244"/>
      <c r="DY735" s="244"/>
      <c r="DZ735" s="213"/>
      <c r="EA735" s="213"/>
      <c r="EB735" s="213"/>
      <c r="EC735" s="213"/>
      <c r="ED735" s="213"/>
      <c r="EE735" s="213"/>
      <c r="EF735" s="213"/>
      <c r="EG735" s="213"/>
      <c r="EH735" s="213"/>
      <c r="EI735" s="213"/>
      <c r="EJ735" s="280"/>
      <c r="EK735" s="280"/>
      <c r="EL735" s="280"/>
      <c r="EM735" s="280"/>
      <c r="EN735" s="280"/>
      <c r="EO735" s="280"/>
      <c r="EP735" s="280"/>
      <c r="EQ735" s="280"/>
      <c r="ER735" s="280"/>
      <c r="ES735" s="280"/>
      <c r="ET735" s="280"/>
      <c r="EU735" s="280"/>
      <c r="EV735" s="280"/>
      <c r="EW735" s="280"/>
      <c r="EX735" s="280"/>
      <c r="EY735" s="280"/>
      <c r="EZ735" s="280"/>
      <c r="FA735" s="280"/>
      <c r="FB735" s="280"/>
      <c r="FC735" s="280"/>
      <c r="FD735" s="280"/>
      <c r="FE735" s="280"/>
      <c r="FF735" s="280"/>
      <c r="FG735" s="280"/>
      <c r="FH735" s="280"/>
      <c r="FI735" s="280"/>
      <c r="FJ735" s="280"/>
      <c r="FK735" s="280"/>
      <c r="FL735" s="280"/>
      <c r="FM735" s="280"/>
      <c r="FN735" s="280"/>
      <c r="FO735" s="280"/>
      <c r="FP735" s="280"/>
      <c r="FQ735" s="280"/>
      <c r="FR735" s="280"/>
      <c r="FS735" s="280"/>
      <c r="FT735" s="280"/>
      <c r="FU735" s="280"/>
      <c r="FV735" s="280"/>
      <c r="FW735" s="280"/>
      <c r="FX735" s="280"/>
      <c r="FY735" s="280"/>
      <c r="FZ735" s="280"/>
      <c r="GA735" s="280"/>
      <c r="GB735" s="280"/>
      <c r="GC735" s="280"/>
      <c r="GD735" s="280"/>
      <c r="GE735" s="280"/>
      <c r="GF735" s="213"/>
      <c r="GG735" s="213"/>
      <c r="GH735" s="213"/>
      <c r="GI735" s="213"/>
      <c r="GJ735" s="213"/>
      <c r="GK735" s="281"/>
      <c r="GL735" s="281"/>
      <c r="GM735" s="281"/>
      <c r="GN735" s="281"/>
      <c r="GO735" s="213"/>
      <c r="GP735" s="213"/>
      <c r="GQ735" s="244"/>
      <c r="GR735" s="244"/>
      <c r="GS735" s="244"/>
      <c r="GT735" s="244"/>
      <c r="GU735" s="244"/>
      <c r="GV735" s="244"/>
      <c r="GW735" s="244"/>
      <c r="GX735" s="244"/>
      <c r="GY735" s="244"/>
      <c r="GZ735" s="259"/>
      <c r="HA735" s="259"/>
      <c r="HB735" s="259"/>
      <c r="HC735" s="259"/>
      <c r="HD735" s="213"/>
      <c r="HE735" s="259"/>
      <c r="HF735" s="259"/>
      <c r="HG735" s="259"/>
      <c r="HH735" s="259"/>
      <c r="HI735" s="259"/>
      <c r="HJ735" s="259"/>
      <c r="HK735" s="259"/>
      <c r="HL735" s="259"/>
      <c r="HM735" s="259"/>
      <c r="HN735" s="259"/>
      <c r="HO735" s="282"/>
      <c r="HP735" s="282"/>
      <c r="HQ735" s="282"/>
      <c r="HR735" s="282"/>
      <c r="HS735" s="282"/>
      <c r="HT735" s="282"/>
      <c r="HU735" s="259"/>
      <c r="HV735" s="259"/>
      <c r="HW735" s="259"/>
      <c r="HX735" s="259"/>
      <c r="HY735" s="259"/>
      <c r="HZ735" s="259"/>
      <c r="IA735" s="282"/>
      <c r="IB735" s="282"/>
      <c r="IC735" s="282"/>
      <c r="ID735" s="282"/>
      <c r="IE735" s="282"/>
      <c r="IF735" s="282"/>
    </row>
    <row r="736" spans="1:240" s="279" customFormat="1" ht="14.25" customHeight="1" x14ac:dyDescent="0.2">
      <c r="A736" s="169"/>
      <c r="B736" s="283"/>
      <c r="C736" s="223"/>
      <c r="D736" s="223"/>
      <c r="E736" s="223"/>
      <c r="F736" s="223"/>
      <c r="G736" s="223"/>
      <c r="H736" s="223"/>
      <c r="I736" s="223"/>
      <c r="J736" s="223"/>
      <c r="K736" s="223"/>
      <c r="L736" s="284"/>
      <c r="M736" s="285"/>
      <c r="N736" s="286"/>
      <c r="O736" s="169"/>
      <c r="P736" s="169"/>
      <c r="Q736" s="278"/>
      <c r="R736" s="278"/>
      <c r="AB736" s="244"/>
      <c r="AC736" s="244"/>
      <c r="AD736" s="244"/>
      <c r="AE736" s="244"/>
      <c r="AF736" s="244"/>
      <c r="AG736" s="244"/>
      <c r="AH736" s="213"/>
      <c r="AI736" s="213"/>
      <c r="AJ736" s="213"/>
      <c r="AK736" s="213"/>
      <c r="AL736" s="213"/>
      <c r="AM736" s="213"/>
      <c r="AN736" s="213"/>
      <c r="AO736" s="213"/>
      <c r="AP736" s="213"/>
      <c r="AQ736" s="213"/>
      <c r="AR736" s="244"/>
      <c r="AS736" s="244"/>
      <c r="AT736" s="244"/>
      <c r="AU736" s="244"/>
      <c r="AV736" s="244"/>
      <c r="AW736" s="244"/>
      <c r="AX736" s="213"/>
      <c r="AY736" s="213"/>
      <c r="AZ736" s="213"/>
      <c r="BA736" s="213"/>
      <c r="BB736" s="213"/>
      <c r="BC736" s="213"/>
      <c r="BD736" s="213"/>
      <c r="BE736" s="213"/>
      <c r="BF736" s="213"/>
      <c r="BG736" s="213"/>
      <c r="BH736" s="244"/>
      <c r="BI736" s="244"/>
      <c r="BJ736" s="244"/>
      <c r="BK736" s="244"/>
      <c r="BL736" s="244"/>
      <c r="BM736" s="244"/>
      <c r="BN736" s="213"/>
      <c r="BO736" s="213"/>
      <c r="BP736" s="213"/>
      <c r="BQ736" s="213"/>
      <c r="BR736" s="213"/>
      <c r="BS736" s="213"/>
      <c r="BT736" s="213"/>
      <c r="BU736" s="213"/>
      <c r="BV736" s="213"/>
      <c r="BW736" s="213"/>
      <c r="BX736" s="244"/>
      <c r="BY736" s="244"/>
      <c r="BZ736" s="244"/>
      <c r="CA736" s="244"/>
      <c r="CB736" s="244"/>
      <c r="CC736" s="244"/>
      <c r="CD736" s="213"/>
      <c r="CE736" s="213"/>
      <c r="CF736" s="213"/>
      <c r="CG736" s="213"/>
      <c r="CH736" s="213"/>
      <c r="CI736" s="213"/>
      <c r="CJ736" s="213"/>
      <c r="CK736" s="213"/>
      <c r="CL736" s="213"/>
      <c r="CM736" s="213"/>
      <c r="CN736" s="244"/>
      <c r="CO736" s="244"/>
      <c r="CP736" s="244"/>
      <c r="CQ736" s="244"/>
      <c r="CR736" s="244"/>
      <c r="CS736" s="244"/>
      <c r="CT736" s="213"/>
      <c r="CU736" s="213"/>
      <c r="CV736" s="213"/>
      <c r="CW736" s="213"/>
      <c r="CX736" s="213"/>
      <c r="CY736" s="213"/>
      <c r="CZ736" s="213"/>
      <c r="DA736" s="213"/>
      <c r="DB736" s="213"/>
      <c r="DC736" s="213"/>
      <c r="DD736" s="244"/>
      <c r="DE736" s="244"/>
      <c r="DF736" s="244"/>
      <c r="DG736" s="244"/>
      <c r="DH736" s="244"/>
      <c r="DI736" s="244"/>
      <c r="DJ736" s="213"/>
      <c r="DK736" s="213"/>
      <c r="DL736" s="213"/>
      <c r="DM736" s="213"/>
      <c r="DN736" s="213"/>
      <c r="DO736" s="213"/>
      <c r="DP736" s="213"/>
      <c r="DQ736" s="213"/>
      <c r="DR736" s="213"/>
      <c r="DS736" s="213"/>
      <c r="DT736" s="244"/>
      <c r="DU736" s="244"/>
      <c r="DV736" s="244"/>
      <c r="DW736" s="244"/>
      <c r="DX736" s="244"/>
      <c r="DY736" s="244"/>
      <c r="DZ736" s="213"/>
      <c r="EA736" s="213"/>
      <c r="EB736" s="213"/>
      <c r="EC736" s="213"/>
      <c r="ED736" s="213"/>
      <c r="EE736" s="213"/>
      <c r="EF736" s="213"/>
      <c r="EG736" s="213"/>
      <c r="EH736" s="213"/>
      <c r="EI736" s="213"/>
      <c r="EJ736" s="280"/>
      <c r="EK736" s="280"/>
      <c r="EL736" s="280"/>
      <c r="EM736" s="280"/>
      <c r="EN736" s="280"/>
      <c r="EO736" s="280"/>
      <c r="EP736" s="280"/>
      <c r="EQ736" s="280"/>
      <c r="ER736" s="280"/>
      <c r="ES736" s="280"/>
      <c r="ET736" s="280"/>
      <c r="EU736" s="280"/>
      <c r="EV736" s="280"/>
      <c r="EW736" s="280"/>
      <c r="EX736" s="280"/>
      <c r="EY736" s="280"/>
      <c r="EZ736" s="280"/>
      <c r="FA736" s="280"/>
      <c r="FB736" s="280"/>
      <c r="FC736" s="280"/>
      <c r="FD736" s="280"/>
      <c r="FE736" s="280"/>
      <c r="FF736" s="280"/>
      <c r="FG736" s="280"/>
      <c r="FH736" s="280"/>
      <c r="FI736" s="280"/>
      <c r="FJ736" s="280"/>
      <c r="FK736" s="280"/>
      <c r="FL736" s="280"/>
      <c r="FM736" s="280"/>
      <c r="FN736" s="280"/>
      <c r="FO736" s="280"/>
      <c r="FP736" s="280"/>
      <c r="FQ736" s="280"/>
      <c r="FR736" s="280"/>
      <c r="FS736" s="280"/>
      <c r="FT736" s="280"/>
      <c r="FU736" s="280"/>
      <c r="FV736" s="280"/>
      <c r="FW736" s="280"/>
      <c r="FX736" s="280"/>
      <c r="FY736" s="280"/>
      <c r="FZ736" s="280"/>
      <c r="GA736" s="280"/>
      <c r="GB736" s="280"/>
      <c r="GC736" s="280"/>
      <c r="GD736" s="280"/>
      <c r="GE736" s="280"/>
      <c r="GF736" s="213"/>
      <c r="GG736" s="213"/>
      <c r="GH736" s="213"/>
      <c r="GI736" s="213"/>
      <c r="GJ736" s="213"/>
      <c r="GK736" s="281"/>
      <c r="GL736" s="281"/>
      <c r="GM736" s="281"/>
      <c r="GN736" s="281"/>
      <c r="GO736" s="213"/>
      <c r="GP736" s="213"/>
      <c r="GQ736" s="244"/>
      <c r="GR736" s="244"/>
      <c r="GS736" s="244"/>
      <c r="GT736" s="244"/>
      <c r="GU736" s="244"/>
      <c r="GV736" s="244"/>
      <c r="GW736" s="244"/>
      <c r="GX736" s="244"/>
      <c r="GY736" s="244"/>
      <c r="GZ736" s="259"/>
      <c r="HA736" s="259"/>
      <c r="HB736" s="259"/>
      <c r="HC736" s="259"/>
      <c r="HD736" s="213"/>
      <c r="HE736" s="259"/>
      <c r="HF736" s="259"/>
      <c r="HG736" s="259"/>
      <c r="HH736" s="259"/>
      <c r="HI736" s="259"/>
      <c r="HJ736" s="259"/>
      <c r="HK736" s="259"/>
      <c r="HL736" s="259"/>
      <c r="HM736" s="259"/>
      <c r="HN736" s="259"/>
      <c r="HO736" s="282"/>
      <c r="HP736" s="282"/>
      <c r="HQ736" s="282"/>
      <c r="HR736" s="282"/>
      <c r="HS736" s="282"/>
      <c r="HT736" s="282"/>
      <c r="HU736" s="259"/>
      <c r="HV736" s="259"/>
      <c r="HW736" s="259"/>
      <c r="HX736" s="259"/>
      <c r="HY736" s="259"/>
      <c r="HZ736" s="259"/>
      <c r="IA736" s="282"/>
      <c r="IB736" s="282"/>
      <c r="IC736" s="282"/>
      <c r="ID736" s="282"/>
      <c r="IE736" s="282"/>
      <c r="IF736" s="282"/>
    </row>
    <row r="737" spans="1:240" s="191" customFormat="1" ht="26.25" customHeight="1" x14ac:dyDescent="0.25">
      <c r="A737" s="171"/>
      <c r="B737" s="287" t="s">
        <v>569</v>
      </c>
      <c r="C737" s="288"/>
      <c r="D737" s="171"/>
      <c r="E737" s="169"/>
      <c r="F737" s="169"/>
      <c r="G737" s="169"/>
      <c r="H737" s="169"/>
      <c r="I737" s="169"/>
      <c r="J737" s="169"/>
      <c r="K737" s="169"/>
      <c r="L737" s="169"/>
      <c r="M737" s="169"/>
      <c r="N737" s="169"/>
      <c r="O737" s="171"/>
      <c r="P737" s="171"/>
      <c r="Q737" s="171"/>
      <c r="R737" s="171"/>
      <c r="S737" s="171"/>
      <c r="T737" s="171"/>
      <c r="U737" s="171"/>
      <c r="V737" s="171"/>
      <c r="W737" s="171"/>
      <c r="X737" s="171"/>
      <c r="Y737" s="171"/>
      <c r="Z737" s="171"/>
      <c r="AA737" s="171"/>
      <c r="AB737" s="173"/>
      <c r="AC737" s="173"/>
      <c r="AD737" s="173"/>
      <c r="AE737" s="173"/>
      <c r="AF737" s="173"/>
      <c r="AG737" s="173"/>
      <c r="AH737" s="174"/>
      <c r="AI737" s="174"/>
      <c r="AJ737" s="174"/>
      <c r="AK737" s="174"/>
      <c r="AL737" s="174"/>
      <c r="AM737" s="174"/>
      <c r="AN737" s="174"/>
      <c r="AO737" s="174"/>
      <c r="AP737" s="174"/>
      <c r="AQ737" s="174"/>
      <c r="AR737" s="173"/>
      <c r="AS737" s="173"/>
      <c r="AT737" s="173"/>
      <c r="AU737" s="173"/>
      <c r="AV737" s="173"/>
      <c r="AW737" s="173"/>
      <c r="AX737" s="174"/>
      <c r="AY737" s="174"/>
      <c r="AZ737" s="174"/>
      <c r="BA737" s="174"/>
      <c r="BB737" s="174"/>
      <c r="BC737" s="174"/>
      <c r="BD737" s="174"/>
      <c r="BE737" s="174"/>
      <c r="BF737" s="174"/>
      <c r="BG737" s="174"/>
      <c r="BH737" s="173"/>
      <c r="BI737" s="173"/>
      <c r="BJ737" s="173"/>
      <c r="BK737" s="173"/>
      <c r="BL737" s="173"/>
      <c r="BM737" s="173"/>
      <c r="BN737" s="174"/>
      <c r="BO737" s="174"/>
      <c r="BP737" s="174"/>
      <c r="BQ737" s="174"/>
      <c r="BR737" s="174"/>
      <c r="BS737" s="174"/>
      <c r="BT737" s="174"/>
      <c r="BU737" s="174"/>
      <c r="BV737" s="174"/>
      <c r="BW737" s="174"/>
      <c r="BX737" s="173"/>
      <c r="BY737" s="173"/>
      <c r="BZ737" s="173"/>
      <c r="CA737" s="173"/>
      <c r="CB737" s="173"/>
      <c r="CC737" s="173"/>
      <c r="CD737" s="174"/>
      <c r="CE737" s="174"/>
      <c r="CF737" s="174"/>
      <c r="CG737" s="174"/>
      <c r="CH737" s="174"/>
      <c r="CI737" s="174"/>
      <c r="CJ737" s="174"/>
      <c r="CK737" s="174"/>
      <c r="CL737" s="174"/>
      <c r="CM737" s="174"/>
      <c r="CN737" s="173"/>
      <c r="CO737" s="173"/>
      <c r="CP737" s="173"/>
      <c r="CQ737" s="173"/>
      <c r="CR737" s="173"/>
      <c r="CS737" s="173"/>
      <c r="CT737" s="174"/>
      <c r="CU737" s="174"/>
      <c r="CV737" s="174"/>
      <c r="CW737" s="174"/>
      <c r="CX737" s="174"/>
      <c r="CY737" s="174"/>
      <c r="CZ737" s="174"/>
      <c r="DA737" s="174"/>
      <c r="DB737" s="174"/>
      <c r="DC737" s="174"/>
      <c r="DD737" s="173"/>
      <c r="DE737" s="173"/>
      <c r="DF737" s="173"/>
      <c r="DG737" s="173"/>
      <c r="DH737" s="173"/>
      <c r="DI737" s="173"/>
      <c r="DJ737" s="174"/>
      <c r="DK737" s="174"/>
      <c r="DL737" s="174"/>
      <c r="DM737" s="174"/>
      <c r="DN737" s="174"/>
      <c r="DO737" s="174"/>
      <c r="DP737" s="174"/>
      <c r="DQ737" s="174"/>
      <c r="DR737" s="174"/>
      <c r="DS737" s="174"/>
      <c r="DT737" s="173"/>
      <c r="DU737" s="173"/>
      <c r="DV737" s="173"/>
      <c r="DW737" s="173"/>
      <c r="DX737" s="173"/>
      <c r="DY737" s="173"/>
      <c r="DZ737" s="174"/>
      <c r="EA737" s="174"/>
      <c r="EB737" s="174"/>
      <c r="EC737" s="174"/>
      <c r="ED737" s="174"/>
      <c r="EE737" s="174"/>
      <c r="EF737" s="174"/>
      <c r="EG737" s="174"/>
      <c r="EH737" s="174"/>
      <c r="EI737" s="174"/>
      <c r="EJ737" s="182"/>
      <c r="EK737" s="182"/>
      <c r="EL737" s="182"/>
      <c r="EM737" s="182"/>
      <c r="EN737" s="182"/>
      <c r="EO737" s="182"/>
      <c r="EP737" s="182"/>
      <c r="EQ737" s="182"/>
      <c r="ER737" s="182"/>
      <c r="ES737" s="182"/>
      <c r="ET737" s="182"/>
      <c r="EU737" s="182"/>
      <c r="EV737" s="182"/>
      <c r="EW737" s="182"/>
      <c r="EX737" s="182"/>
      <c r="EY737" s="182"/>
      <c r="EZ737" s="182"/>
      <c r="FA737" s="182"/>
      <c r="FB737" s="182"/>
      <c r="FC737" s="182"/>
      <c r="FD737" s="182"/>
      <c r="FE737" s="182"/>
      <c r="FF737" s="182"/>
      <c r="FG737" s="182"/>
      <c r="FH737" s="182"/>
      <c r="FI737" s="182"/>
      <c r="FJ737" s="182"/>
      <c r="FK737" s="182"/>
      <c r="FL737" s="182"/>
      <c r="FM737" s="182"/>
      <c r="FN737" s="182"/>
      <c r="FO737" s="182"/>
      <c r="FP737" s="182"/>
      <c r="FQ737" s="182"/>
      <c r="FR737" s="182"/>
      <c r="FS737" s="182"/>
      <c r="FT737" s="182"/>
      <c r="FU737" s="182"/>
      <c r="FV737" s="182"/>
      <c r="FW737" s="182"/>
      <c r="FX737" s="182"/>
      <c r="FY737" s="182"/>
      <c r="FZ737" s="182"/>
      <c r="GA737" s="182"/>
      <c r="GB737" s="182"/>
      <c r="GC737" s="182"/>
      <c r="GD737" s="182"/>
      <c r="GE737" s="182"/>
      <c r="GF737" s="174"/>
      <c r="GG737" s="174"/>
      <c r="GH737" s="174"/>
      <c r="GI737" s="174"/>
      <c r="GJ737" s="174"/>
      <c r="GK737" s="177"/>
      <c r="GL737" s="177"/>
      <c r="GM737" s="177"/>
      <c r="GN737" s="177"/>
      <c r="GO737" s="289"/>
      <c r="GP737" s="289"/>
      <c r="GQ737" s="173"/>
      <c r="GR737" s="173"/>
      <c r="GS737" s="173"/>
      <c r="GT737" s="173"/>
      <c r="GU737" s="173"/>
      <c r="GV737" s="173"/>
      <c r="GW737" s="173"/>
      <c r="GX737" s="173"/>
      <c r="GY737" s="173"/>
      <c r="GZ737" s="290"/>
      <c r="HA737" s="290"/>
      <c r="HB737" s="290"/>
      <c r="HC737" s="290"/>
      <c r="HD737" s="289"/>
      <c r="HE737" s="290"/>
      <c r="HF737" s="290"/>
      <c r="HG737" s="290"/>
      <c r="HH737" s="290"/>
      <c r="HI737" s="290"/>
      <c r="HJ737" s="290"/>
      <c r="HK737" s="290"/>
      <c r="HL737" s="290"/>
      <c r="HM737" s="290"/>
      <c r="HN737" s="290"/>
      <c r="HO737" s="233"/>
      <c r="HP737" s="233"/>
      <c r="HQ737" s="233"/>
      <c r="HR737" s="233"/>
      <c r="HS737" s="233"/>
      <c r="HT737" s="233"/>
      <c r="HU737" s="290"/>
      <c r="HV737" s="290"/>
      <c r="HW737" s="290"/>
      <c r="HX737" s="290"/>
      <c r="HY737" s="290"/>
      <c r="HZ737" s="290"/>
      <c r="IA737" s="233"/>
      <c r="IB737" s="233"/>
      <c r="IC737" s="233"/>
      <c r="ID737" s="233"/>
      <c r="IE737" s="233"/>
      <c r="IF737" s="233"/>
    </row>
    <row r="738" spans="1:240" s="191" customFormat="1" ht="12" customHeight="1" x14ac:dyDescent="0.25">
      <c r="A738" s="169"/>
      <c r="B738" s="169"/>
      <c r="C738" s="169"/>
      <c r="D738" s="169"/>
      <c r="E738" s="169"/>
      <c r="F738" s="169"/>
      <c r="G738" s="169"/>
      <c r="H738" s="169"/>
      <c r="I738" s="169"/>
      <c r="J738" s="169"/>
      <c r="K738" s="169"/>
      <c r="L738" s="169"/>
      <c r="M738" s="169"/>
      <c r="N738" s="169"/>
      <c r="O738" s="291"/>
      <c r="P738" s="291"/>
      <c r="Q738" s="178"/>
      <c r="R738" s="178"/>
      <c r="S738" s="171"/>
      <c r="T738" s="171"/>
      <c r="U738" s="171"/>
      <c r="V738" s="171"/>
      <c r="W738" s="171"/>
      <c r="X738" s="171"/>
      <c r="Y738" s="171"/>
      <c r="Z738" s="171"/>
      <c r="AA738" s="171"/>
      <c r="AB738" s="173"/>
      <c r="AC738" s="173"/>
      <c r="AD738" s="173"/>
      <c r="AE738" s="173"/>
      <c r="AF738" s="173"/>
      <c r="AG738" s="173"/>
      <c r="AH738" s="174"/>
      <c r="AI738" s="174"/>
      <c r="AJ738" s="174"/>
      <c r="AK738" s="174"/>
      <c r="AL738" s="174"/>
      <c r="AM738" s="174"/>
      <c r="AN738" s="174"/>
      <c r="AO738" s="174"/>
      <c r="AP738" s="174"/>
      <c r="AQ738" s="174"/>
      <c r="AR738" s="173"/>
      <c r="AS738" s="173"/>
      <c r="AT738" s="173"/>
      <c r="AU738" s="173"/>
      <c r="AV738" s="173"/>
      <c r="AW738" s="173"/>
      <c r="AX738" s="174"/>
      <c r="AY738" s="174"/>
      <c r="AZ738" s="174"/>
      <c r="BA738" s="174"/>
      <c r="BB738" s="174"/>
      <c r="BC738" s="174"/>
      <c r="BD738" s="174"/>
      <c r="BE738" s="174"/>
      <c r="BF738" s="174"/>
      <c r="BG738" s="174"/>
      <c r="BH738" s="173"/>
      <c r="BI738" s="173"/>
      <c r="BJ738" s="173"/>
      <c r="BK738" s="173"/>
      <c r="BL738" s="173"/>
      <c r="BM738" s="173"/>
      <c r="BN738" s="174"/>
      <c r="BO738" s="174"/>
      <c r="BP738" s="174"/>
      <c r="BQ738" s="174"/>
      <c r="BR738" s="174"/>
      <c r="BS738" s="174"/>
      <c r="BT738" s="174"/>
      <c r="BU738" s="174"/>
      <c r="BV738" s="174"/>
      <c r="BW738" s="174"/>
      <c r="BX738" s="173"/>
      <c r="BY738" s="173"/>
      <c r="BZ738" s="173"/>
      <c r="CA738" s="173"/>
      <c r="CB738" s="173"/>
      <c r="CC738" s="173"/>
      <c r="CD738" s="174"/>
      <c r="CE738" s="174"/>
      <c r="CF738" s="174"/>
      <c r="CG738" s="174"/>
      <c r="CH738" s="174"/>
      <c r="CI738" s="174"/>
      <c r="CJ738" s="174"/>
      <c r="CK738" s="174"/>
      <c r="CL738" s="174"/>
      <c r="CM738" s="174"/>
      <c r="CN738" s="173"/>
      <c r="CO738" s="173"/>
      <c r="CP738" s="173"/>
      <c r="CQ738" s="173"/>
      <c r="CR738" s="173"/>
      <c r="CS738" s="173"/>
      <c r="CT738" s="174"/>
      <c r="CU738" s="174"/>
      <c r="CV738" s="174"/>
      <c r="CW738" s="174"/>
      <c r="CX738" s="174"/>
      <c r="CY738" s="174"/>
      <c r="CZ738" s="174"/>
      <c r="DA738" s="174"/>
      <c r="DB738" s="174"/>
      <c r="DC738" s="174"/>
      <c r="DD738" s="173"/>
      <c r="DE738" s="173"/>
      <c r="DF738" s="173"/>
      <c r="DG738" s="173"/>
      <c r="DH738" s="173"/>
      <c r="DI738" s="173"/>
      <c r="DJ738" s="174"/>
      <c r="DK738" s="174"/>
      <c r="DL738" s="174"/>
      <c r="DM738" s="174"/>
      <c r="DN738" s="174"/>
      <c r="DO738" s="174"/>
      <c r="DP738" s="174"/>
      <c r="DQ738" s="174"/>
      <c r="DR738" s="174"/>
      <c r="DS738" s="174"/>
      <c r="DT738" s="173"/>
      <c r="DU738" s="173"/>
      <c r="DV738" s="173"/>
      <c r="DW738" s="173"/>
      <c r="DX738" s="173"/>
      <c r="DY738" s="173"/>
      <c r="DZ738" s="174"/>
      <c r="EA738" s="174"/>
      <c r="EB738" s="174"/>
      <c r="EC738" s="174"/>
      <c r="ED738" s="174"/>
      <c r="EE738" s="174"/>
      <c r="EF738" s="174"/>
      <c r="EG738" s="174"/>
      <c r="EH738" s="174"/>
      <c r="EI738" s="174"/>
      <c r="EJ738" s="182"/>
      <c r="EK738" s="182"/>
      <c r="EL738" s="182"/>
      <c r="EM738" s="182"/>
      <c r="EN738" s="182"/>
      <c r="EO738" s="182"/>
      <c r="EP738" s="182"/>
      <c r="EQ738" s="182"/>
      <c r="ER738" s="182"/>
      <c r="ES738" s="182"/>
      <c r="ET738" s="182"/>
      <c r="EU738" s="182"/>
      <c r="EV738" s="182"/>
      <c r="EW738" s="182"/>
      <c r="EX738" s="182"/>
      <c r="EY738" s="182"/>
      <c r="EZ738" s="182"/>
      <c r="FA738" s="182"/>
      <c r="FB738" s="182"/>
      <c r="FC738" s="182"/>
      <c r="FD738" s="182"/>
      <c r="FE738" s="182"/>
      <c r="FF738" s="182"/>
      <c r="FG738" s="182"/>
      <c r="FH738" s="182"/>
      <c r="FI738" s="182"/>
      <c r="FJ738" s="182"/>
      <c r="FK738" s="182"/>
      <c r="FL738" s="182"/>
      <c r="FM738" s="182"/>
      <c r="FN738" s="182"/>
      <c r="FO738" s="182"/>
      <c r="FP738" s="182"/>
      <c r="FQ738" s="182"/>
      <c r="FR738" s="182"/>
      <c r="FS738" s="182"/>
      <c r="FT738" s="182"/>
      <c r="FU738" s="182"/>
      <c r="FV738" s="182"/>
      <c r="FW738" s="182"/>
      <c r="FX738" s="182"/>
      <c r="FY738" s="182"/>
      <c r="FZ738" s="182"/>
      <c r="GA738" s="182"/>
      <c r="GB738" s="182"/>
      <c r="GC738" s="182"/>
      <c r="GD738" s="182"/>
      <c r="GE738" s="182"/>
      <c r="GF738" s="174"/>
      <c r="GG738" s="174"/>
      <c r="GH738" s="174"/>
      <c r="GI738" s="174"/>
      <c r="GJ738" s="174"/>
      <c r="GK738" s="177"/>
      <c r="GL738" s="177"/>
      <c r="GM738" s="177"/>
      <c r="GN738" s="177"/>
      <c r="GO738" s="289"/>
      <c r="GP738" s="289"/>
      <c r="GQ738" s="173"/>
      <c r="GR738" s="173"/>
      <c r="GS738" s="173"/>
      <c r="GT738" s="173"/>
      <c r="GU738" s="173"/>
      <c r="GV738" s="173"/>
      <c r="GW738" s="173"/>
      <c r="GX738" s="173"/>
      <c r="GY738" s="173"/>
      <c r="GZ738" s="290"/>
      <c r="HA738" s="290"/>
      <c r="HB738" s="290"/>
      <c r="HC738" s="290"/>
      <c r="HD738" s="289"/>
      <c r="HE738" s="290"/>
      <c r="HF738" s="290"/>
      <c r="HG738" s="290"/>
      <c r="HH738" s="290"/>
      <c r="HI738" s="290"/>
      <c r="HJ738" s="290"/>
      <c r="HK738" s="290"/>
      <c r="HL738" s="290"/>
      <c r="HM738" s="290"/>
      <c r="HN738" s="290"/>
      <c r="HO738" s="233"/>
      <c r="HP738" s="233"/>
      <c r="HQ738" s="233"/>
      <c r="HR738" s="233"/>
      <c r="HS738" s="233"/>
      <c r="HT738" s="233"/>
      <c r="HU738" s="290"/>
      <c r="HV738" s="290"/>
      <c r="HW738" s="290"/>
      <c r="HX738" s="290"/>
      <c r="HY738" s="290"/>
      <c r="HZ738" s="290"/>
      <c r="IA738" s="233"/>
      <c r="IB738" s="233"/>
      <c r="IC738" s="233"/>
      <c r="ID738" s="233"/>
      <c r="IE738" s="233"/>
      <c r="IF738" s="233"/>
    </row>
    <row r="739" spans="1:240" s="191" customFormat="1" ht="15" x14ac:dyDescent="0.25">
      <c r="A739" s="172"/>
      <c r="B739" s="292" t="s">
        <v>570</v>
      </c>
      <c r="C739" s="868" t="s">
        <v>571</v>
      </c>
      <c r="D739" s="868"/>
      <c r="E739" s="868"/>
      <c r="F739" s="868"/>
      <c r="G739" s="868"/>
      <c r="H739" s="868"/>
      <c r="I739" s="869" t="s">
        <v>139</v>
      </c>
      <c r="J739" s="869"/>
      <c r="K739" s="869"/>
      <c r="L739" s="869"/>
      <c r="M739" s="869"/>
      <c r="N739" s="869"/>
      <c r="O739" s="171"/>
      <c r="P739" s="171"/>
      <c r="Q739" s="178"/>
      <c r="R739" s="178"/>
      <c r="S739" s="171"/>
      <c r="T739" s="171"/>
      <c r="U739" s="171"/>
      <c r="V739" s="171"/>
      <c r="W739" s="171"/>
      <c r="X739" s="171"/>
      <c r="Y739" s="171"/>
      <c r="Z739" s="171"/>
      <c r="AA739" s="171"/>
      <c r="AB739" s="173"/>
      <c r="AC739" s="173"/>
      <c r="AD739" s="173"/>
      <c r="AE739" s="173"/>
      <c r="AF739" s="173"/>
      <c r="AG739" s="173"/>
      <c r="AH739" s="174"/>
      <c r="AI739" s="174"/>
      <c r="AJ739" s="174"/>
      <c r="AK739" s="174"/>
      <c r="AL739" s="174"/>
      <c r="AM739" s="174"/>
      <c r="AN739" s="174"/>
      <c r="AO739" s="174"/>
      <c r="AP739" s="174"/>
      <c r="AQ739" s="174"/>
      <c r="AR739" s="173"/>
      <c r="AS739" s="173"/>
      <c r="AT739" s="173"/>
      <c r="AU739" s="173"/>
      <c r="AV739" s="173"/>
      <c r="AW739" s="173"/>
      <c r="AX739" s="174"/>
      <c r="AY739" s="174"/>
      <c r="AZ739" s="174"/>
      <c r="BA739" s="174"/>
      <c r="BB739" s="174"/>
      <c r="BC739" s="174"/>
      <c r="BD739" s="174"/>
      <c r="BE739" s="174"/>
      <c r="BF739" s="174"/>
      <c r="BG739" s="174"/>
      <c r="BH739" s="173"/>
      <c r="BI739" s="173"/>
      <c r="BJ739" s="173"/>
      <c r="BK739" s="173"/>
      <c r="BL739" s="173"/>
      <c r="BM739" s="173"/>
      <c r="BN739" s="174"/>
      <c r="BO739" s="174"/>
      <c r="BP739" s="174"/>
      <c r="BQ739" s="174"/>
      <c r="BR739" s="174"/>
      <c r="BS739" s="174"/>
      <c r="BT739" s="174"/>
      <c r="BU739" s="174"/>
      <c r="BV739" s="174"/>
      <c r="BW739" s="174"/>
      <c r="BX739" s="173"/>
      <c r="BY739" s="173"/>
      <c r="BZ739" s="173"/>
      <c r="CA739" s="173"/>
      <c r="CB739" s="173"/>
      <c r="CC739" s="173"/>
      <c r="CD739" s="174"/>
      <c r="CE739" s="174"/>
      <c r="CF739" s="174"/>
      <c r="CG739" s="174"/>
      <c r="CH739" s="174"/>
      <c r="CI739" s="174"/>
      <c r="CJ739" s="174"/>
      <c r="CK739" s="174"/>
      <c r="CL739" s="174"/>
      <c r="CM739" s="174"/>
      <c r="CN739" s="173"/>
      <c r="CO739" s="173"/>
      <c r="CP739" s="173"/>
      <c r="CQ739" s="173"/>
      <c r="CR739" s="173"/>
      <c r="CS739" s="173"/>
      <c r="CT739" s="174"/>
      <c r="CU739" s="174"/>
      <c r="CV739" s="174"/>
      <c r="CW739" s="174"/>
      <c r="CX739" s="174"/>
      <c r="CY739" s="174"/>
      <c r="CZ739" s="174"/>
      <c r="DA739" s="174"/>
      <c r="DB739" s="174"/>
      <c r="DC739" s="174"/>
      <c r="DD739" s="173"/>
      <c r="DE739" s="173"/>
      <c r="DF739" s="173"/>
      <c r="DG739" s="173"/>
      <c r="DH739" s="173"/>
      <c r="DI739" s="173"/>
      <c r="DJ739" s="174"/>
      <c r="DK739" s="174"/>
      <c r="DL739" s="174"/>
      <c r="DM739" s="174"/>
      <c r="DN739" s="174"/>
      <c r="DO739" s="174"/>
      <c r="DP739" s="174"/>
      <c r="DQ739" s="174"/>
      <c r="DR739" s="174"/>
      <c r="DS739" s="174"/>
      <c r="DT739" s="173"/>
      <c r="DU739" s="173"/>
      <c r="DV739" s="173"/>
      <c r="DW739" s="173"/>
      <c r="DX739" s="173"/>
      <c r="DY739" s="173"/>
      <c r="DZ739" s="174"/>
      <c r="EA739" s="174"/>
      <c r="EB739" s="174"/>
      <c r="EC739" s="174"/>
      <c r="ED739" s="174"/>
      <c r="EE739" s="174"/>
      <c r="EF739" s="174"/>
      <c r="EG739" s="174"/>
      <c r="EH739" s="174"/>
      <c r="EI739" s="174"/>
      <c r="EJ739" s="182"/>
      <c r="EK739" s="182"/>
      <c r="EL739" s="182"/>
      <c r="EM739" s="182"/>
      <c r="EN739" s="182"/>
      <c r="EO739" s="182"/>
      <c r="EP739" s="182"/>
      <c r="EQ739" s="182"/>
      <c r="ER739" s="182"/>
      <c r="ES739" s="182"/>
      <c r="ET739" s="182"/>
      <c r="EU739" s="182"/>
      <c r="EV739" s="182"/>
      <c r="EW739" s="182"/>
      <c r="EX739" s="182"/>
      <c r="EY739" s="182"/>
      <c r="EZ739" s="182"/>
      <c r="FA739" s="182"/>
      <c r="FB739" s="182"/>
      <c r="FC739" s="182"/>
      <c r="FD739" s="182"/>
      <c r="FE739" s="182"/>
      <c r="FF739" s="182"/>
      <c r="FG739" s="182"/>
      <c r="FH739" s="182"/>
      <c r="FI739" s="182"/>
      <c r="FJ739" s="182"/>
      <c r="FK739" s="182"/>
      <c r="FL739" s="182"/>
      <c r="FM739" s="182"/>
      <c r="FN739" s="182"/>
      <c r="FO739" s="182"/>
      <c r="FP739" s="182"/>
      <c r="FQ739" s="182"/>
      <c r="FR739" s="182"/>
      <c r="FS739" s="182"/>
      <c r="FT739" s="182"/>
      <c r="FU739" s="182"/>
      <c r="FV739" s="182"/>
      <c r="FW739" s="182"/>
      <c r="FX739" s="182"/>
      <c r="FY739" s="182"/>
      <c r="FZ739" s="182"/>
      <c r="GA739" s="182"/>
      <c r="GB739" s="182"/>
      <c r="GC739" s="182"/>
      <c r="GD739" s="182"/>
      <c r="GE739" s="182"/>
      <c r="GF739" s="174"/>
      <c r="GG739" s="174"/>
      <c r="GH739" s="174"/>
      <c r="GI739" s="174"/>
      <c r="GJ739" s="174"/>
      <c r="GK739" s="177"/>
      <c r="GL739" s="177"/>
      <c r="GM739" s="177"/>
      <c r="GN739" s="177"/>
      <c r="GO739" s="289"/>
      <c r="GP739" s="289"/>
      <c r="GQ739" s="173"/>
      <c r="GR739" s="173"/>
      <c r="GS739" s="173"/>
      <c r="GT739" s="173"/>
      <c r="GU739" s="173"/>
      <c r="GV739" s="173"/>
      <c r="GW739" s="173"/>
      <c r="GX739" s="173"/>
      <c r="GY739" s="173"/>
      <c r="GZ739" s="290"/>
      <c r="HA739" s="290"/>
      <c r="HB739" s="290"/>
      <c r="HC739" s="290"/>
      <c r="HD739" s="289"/>
      <c r="HE739" s="290"/>
      <c r="HF739" s="290"/>
      <c r="HG739" s="290"/>
      <c r="HH739" s="290"/>
      <c r="HI739" s="290" t="s">
        <v>571</v>
      </c>
      <c r="HJ739" s="290" t="s">
        <v>4</v>
      </c>
      <c r="HK739" s="290" t="s">
        <v>4</v>
      </c>
      <c r="HL739" s="290" t="s">
        <v>4</v>
      </c>
      <c r="HM739" s="290" t="s">
        <v>4</v>
      </c>
      <c r="HN739" s="290" t="s">
        <v>4</v>
      </c>
      <c r="HO739" s="233" t="s">
        <v>139</v>
      </c>
      <c r="HP739" s="233" t="s">
        <v>4</v>
      </c>
      <c r="HQ739" s="233" t="s">
        <v>4</v>
      </c>
      <c r="HR739" s="233" t="s">
        <v>4</v>
      </c>
      <c r="HS739" s="233" t="s">
        <v>4</v>
      </c>
      <c r="HT739" s="233" t="s">
        <v>4</v>
      </c>
      <c r="HU739" s="290"/>
      <c r="HV739" s="290"/>
      <c r="HW739" s="290"/>
      <c r="HX739" s="290"/>
      <c r="HY739" s="290"/>
      <c r="HZ739" s="290"/>
      <c r="IA739" s="233"/>
      <c r="IB739" s="233"/>
      <c r="IC739" s="233"/>
      <c r="ID739" s="233"/>
      <c r="IE739" s="233"/>
      <c r="IF739" s="233"/>
    </row>
    <row r="740" spans="1:240" s="293" customFormat="1" ht="16.5" customHeight="1" x14ac:dyDescent="0.25">
      <c r="A740" s="180"/>
      <c r="B740" s="292"/>
      <c r="C740" s="870" t="s">
        <v>142</v>
      </c>
      <c r="D740" s="870"/>
      <c r="E740" s="870"/>
      <c r="F740" s="870"/>
      <c r="G740" s="870"/>
      <c r="H740" s="870"/>
      <c r="I740" s="870"/>
      <c r="J740" s="870"/>
      <c r="K740" s="870"/>
      <c r="L740" s="870"/>
      <c r="M740" s="870"/>
      <c r="N740" s="870"/>
      <c r="Q740" s="294"/>
      <c r="R740" s="294"/>
      <c r="AB740" s="173"/>
      <c r="AC740" s="173"/>
      <c r="AD740" s="173"/>
      <c r="AE740" s="173"/>
      <c r="AF740" s="173"/>
      <c r="AG740" s="173"/>
      <c r="AH740" s="173"/>
      <c r="AI740" s="173"/>
      <c r="AJ740" s="173"/>
      <c r="AK740" s="173"/>
      <c r="AL740" s="173"/>
      <c r="AM740" s="173"/>
      <c r="AN740" s="173"/>
      <c r="AO740" s="173"/>
      <c r="AP740" s="173"/>
      <c r="AQ740" s="173"/>
      <c r="AR740" s="173"/>
      <c r="AS740" s="173"/>
      <c r="AT740" s="173"/>
      <c r="AU740" s="173"/>
      <c r="AV740" s="173"/>
      <c r="AW740" s="173"/>
      <c r="AX740" s="173"/>
      <c r="AY740" s="173"/>
      <c r="AZ740" s="173"/>
      <c r="BA740" s="173"/>
      <c r="BB740" s="173"/>
      <c r="BC740" s="173"/>
      <c r="BD740" s="173"/>
      <c r="BE740" s="173"/>
      <c r="BF740" s="173"/>
      <c r="BG740" s="173"/>
      <c r="BH740" s="173"/>
      <c r="BI740" s="173"/>
      <c r="BJ740" s="173"/>
      <c r="BK740" s="173"/>
      <c r="BL740" s="173"/>
      <c r="BM740" s="173"/>
      <c r="BN740" s="173"/>
      <c r="BO740" s="173"/>
      <c r="BP740" s="173"/>
      <c r="BQ740" s="173"/>
      <c r="BR740" s="173"/>
      <c r="BS740" s="173"/>
      <c r="BT740" s="173"/>
      <c r="BU740" s="173"/>
      <c r="BV740" s="173"/>
      <c r="BW740" s="173"/>
      <c r="BX740" s="173"/>
      <c r="BY740" s="173"/>
      <c r="BZ740" s="173"/>
      <c r="CA740" s="173"/>
      <c r="CB740" s="173"/>
      <c r="CC740" s="173"/>
      <c r="CD740" s="173"/>
      <c r="CE740" s="173"/>
      <c r="CF740" s="173"/>
      <c r="CG740" s="173"/>
      <c r="CH740" s="173"/>
      <c r="CI740" s="173"/>
      <c r="CJ740" s="173"/>
      <c r="CK740" s="173"/>
      <c r="CL740" s="173"/>
      <c r="CM740" s="173"/>
      <c r="CN740" s="173"/>
      <c r="CO740" s="173"/>
      <c r="CP740" s="173"/>
      <c r="CQ740" s="173"/>
      <c r="CR740" s="173"/>
      <c r="CS740" s="173"/>
      <c r="CT740" s="173"/>
      <c r="CU740" s="173"/>
      <c r="CV740" s="173"/>
      <c r="CW740" s="173"/>
      <c r="CX740" s="173"/>
      <c r="CY740" s="173"/>
      <c r="CZ740" s="173"/>
      <c r="DA740" s="173"/>
      <c r="DB740" s="173"/>
      <c r="DC740" s="173"/>
      <c r="DD740" s="173"/>
      <c r="DE740" s="173"/>
      <c r="DF740" s="173"/>
      <c r="DG740" s="173"/>
      <c r="DH740" s="173"/>
      <c r="DI740" s="173"/>
      <c r="DJ740" s="173"/>
      <c r="DK740" s="173"/>
      <c r="DL740" s="173"/>
      <c r="DM740" s="173"/>
      <c r="DN740" s="173"/>
      <c r="DO740" s="173"/>
      <c r="DP740" s="173"/>
      <c r="DQ740" s="173"/>
      <c r="DR740" s="173"/>
      <c r="DS740" s="173"/>
      <c r="DT740" s="173"/>
      <c r="DU740" s="173"/>
      <c r="DV740" s="173"/>
      <c r="DW740" s="173"/>
      <c r="DX740" s="173"/>
      <c r="DY740" s="173"/>
      <c r="DZ740" s="173"/>
      <c r="EA740" s="173"/>
      <c r="EB740" s="173"/>
      <c r="EC740" s="173"/>
      <c r="ED740" s="173"/>
      <c r="EE740" s="173"/>
      <c r="EF740" s="173"/>
      <c r="EG740" s="173"/>
      <c r="EH740" s="173"/>
      <c r="EI740" s="173"/>
      <c r="EJ740" s="232"/>
      <c r="EK740" s="232"/>
      <c r="EL740" s="232"/>
      <c r="EM740" s="232"/>
      <c r="EN740" s="232"/>
      <c r="EO740" s="232"/>
      <c r="EP740" s="232"/>
      <c r="EQ740" s="232"/>
      <c r="ER740" s="232"/>
      <c r="ES740" s="232"/>
      <c r="ET740" s="232"/>
      <c r="EU740" s="232"/>
      <c r="EV740" s="232"/>
      <c r="EW740" s="232"/>
      <c r="EX740" s="232"/>
      <c r="EY740" s="232"/>
      <c r="EZ740" s="232"/>
      <c r="FA740" s="232"/>
      <c r="FB740" s="232"/>
      <c r="FC740" s="232"/>
      <c r="FD740" s="232"/>
      <c r="FE740" s="232"/>
      <c r="FF740" s="232"/>
      <c r="FG740" s="232"/>
      <c r="FH740" s="232"/>
      <c r="FI740" s="232"/>
      <c r="FJ740" s="232"/>
      <c r="FK740" s="232"/>
      <c r="FL740" s="232"/>
      <c r="FM740" s="232"/>
      <c r="FN740" s="232"/>
      <c r="FO740" s="232"/>
      <c r="FP740" s="232"/>
      <c r="FQ740" s="232"/>
      <c r="FR740" s="232"/>
      <c r="FS740" s="232"/>
      <c r="FT740" s="232"/>
      <c r="FU740" s="232"/>
      <c r="FV740" s="232"/>
      <c r="FW740" s="232"/>
      <c r="FX740" s="232"/>
      <c r="FY740" s="232"/>
      <c r="FZ740" s="232"/>
      <c r="GA740" s="232"/>
      <c r="GB740" s="232"/>
      <c r="GC740" s="232"/>
      <c r="GD740" s="232"/>
      <c r="GE740" s="232"/>
      <c r="GF740" s="173"/>
      <c r="GG740" s="173"/>
      <c r="GH740" s="173"/>
      <c r="GI740" s="173"/>
      <c r="GJ740" s="173"/>
      <c r="GK740" s="290"/>
      <c r="GL740" s="290"/>
      <c r="GM740" s="290"/>
      <c r="GN740" s="290"/>
      <c r="GO740" s="289"/>
      <c r="GP740" s="289"/>
      <c r="GQ740" s="173"/>
      <c r="GR740" s="173"/>
      <c r="GS740" s="173"/>
      <c r="GT740" s="173"/>
      <c r="GU740" s="173"/>
      <c r="GV740" s="173"/>
      <c r="GW740" s="173"/>
      <c r="GX740" s="173"/>
      <c r="GY740" s="173"/>
      <c r="GZ740" s="290"/>
      <c r="HA740" s="290"/>
      <c r="HB740" s="290"/>
      <c r="HC740" s="290"/>
      <c r="HD740" s="289"/>
      <c r="HE740" s="290"/>
      <c r="HF740" s="290"/>
      <c r="HG740" s="290"/>
      <c r="HH740" s="290"/>
      <c r="HI740" s="290"/>
      <c r="HJ740" s="290"/>
      <c r="HK740" s="290"/>
      <c r="HL740" s="290"/>
      <c r="HM740" s="290"/>
      <c r="HN740" s="290"/>
      <c r="HO740" s="233"/>
      <c r="HP740" s="233"/>
      <c r="HQ740" s="233"/>
      <c r="HR740" s="233"/>
      <c r="HS740" s="233"/>
      <c r="HT740" s="233"/>
      <c r="HU740" s="290"/>
      <c r="HV740" s="290"/>
      <c r="HW740" s="290"/>
      <c r="HX740" s="290"/>
      <c r="HY740" s="290"/>
      <c r="HZ740" s="290"/>
      <c r="IA740" s="233"/>
      <c r="IB740" s="233"/>
      <c r="IC740" s="233"/>
      <c r="ID740" s="233"/>
      <c r="IE740" s="233"/>
      <c r="IF740" s="233"/>
    </row>
    <row r="741" spans="1:240" s="191" customFormat="1" ht="15" x14ac:dyDescent="0.25">
      <c r="A741" s="172"/>
      <c r="B741" s="292" t="s">
        <v>572</v>
      </c>
      <c r="C741" s="868" t="s">
        <v>571</v>
      </c>
      <c r="D741" s="868"/>
      <c r="E741" s="868"/>
      <c r="F741" s="868"/>
      <c r="G741" s="868"/>
      <c r="H741" s="868"/>
      <c r="I741" s="869" t="s">
        <v>139</v>
      </c>
      <c r="J741" s="869"/>
      <c r="K741" s="869"/>
      <c r="L741" s="869"/>
      <c r="M741" s="869"/>
      <c r="N741" s="869"/>
      <c r="O741" s="171"/>
      <c r="P741" s="171"/>
      <c r="Q741" s="178"/>
      <c r="R741" s="178"/>
      <c r="S741" s="171"/>
      <c r="T741" s="171"/>
      <c r="U741" s="171"/>
      <c r="V741" s="171"/>
      <c r="W741" s="171"/>
      <c r="X741" s="171"/>
      <c r="Y741" s="171"/>
      <c r="Z741" s="171"/>
      <c r="AA741" s="171"/>
      <c r="AB741" s="173"/>
      <c r="AC741" s="173"/>
      <c r="AD741" s="173"/>
      <c r="AE741" s="173"/>
      <c r="AF741" s="173"/>
      <c r="AG741" s="173"/>
      <c r="AH741" s="174"/>
      <c r="AI741" s="174"/>
      <c r="AJ741" s="174"/>
      <c r="AK741" s="174"/>
      <c r="AL741" s="174"/>
      <c r="AM741" s="174"/>
      <c r="AN741" s="174"/>
      <c r="AO741" s="174"/>
      <c r="AP741" s="174"/>
      <c r="AQ741" s="174"/>
      <c r="AR741" s="173"/>
      <c r="AS741" s="173"/>
      <c r="AT741" s="173"/>
      <c r="AU741" s="173"/>
      <c r="AV741" s="173"/>
      <c r="AW741" s="173"/>
      <c r="AX741" s="174"/>
      <c r="AY741" s="174"/>
      <c r="AZ741" s="174"/>
      <c r="BA741" s="174"/>
      <c r="BB741" s="174"/>
      <c r="BC741" s="174"/>
      <c r="BD741" s="174"/>
      <c r="BE741" s="174"/>
      <c r="BF741" s="174"/>
      <c r="BG741" s="174"/>
      <c r="BH741" s="173"/>
      <c r="BI741" s="173"/>
      <c r="BJ741" s="173"/>
      <c r="BK741" s="173"/>
      <c r="BL741" s="173"/>
      <c r="BM741" s="173"/>
      <c r="BN741" s="174"/>
      <c r="BO741" s="174"/>
      <c r="BP741" s="174"/>
      <c r="BQ741" s="174"/>
      <c r="BR741" s="174"/>
      <c r="BS741" s="174"/>
      <c r="BT741" s="174"/>
      <c r="BU741" s="174"/>
      <c r="BV741" s="174"/>
      <c r="BW741" s="174"/>
      <c r="BX741" s="173"/>
      <c r="BY741" s="173"/>
      <c r="BZ741" s="173"/>
      <c r="CA741" s="173"/>
      <c r="CB741" s="173"/>
      <c r="CC741" s="173"/>
      <c r="CD741" s="174"/>
      <c r="CE741" s="174"/>
      <c r="CF741" s="174"/>
      <c r="CG741" s="174"/>
      <c r="CH741" s="174"/>
      <c r="CI741" s="174"/>
      <c r="CJ741" s="174"/>
      <c r="CK741" s="174"/>
      <c r="CL741" s="174"/>
      <c r="CM741" s="174"/>
      <c r="CN741" s="173"/>
      <c r="CO741" s="173"/>
      <c r="CP741" s="173"/>
      <c r="CQ741" s="173"/>
      <c r="CR741" s="173"/>
      <c r="CS741" s="173"/>
      <c r="CT741" s="174"/>
      <c r="CU741" s="174"/>
      <c r="CV741" s="174"/>
      <c r="CW741" s="174"/>
      <c r="CX741" s="174"/>
      <c r="CY741" s="174"/>
      <c r="CZ741" s="174"/>
      <c r="DA741" s="174"/>
      <c r="DB741" s="174"/>
      <c r="DC741" s="174"/>
      <c r="DD741" s="173"/>
      <c r="DE741" s="173"/>
      <c r="DF741" s="173"/>
      <c r="DG741" s="173"/>
      <c r="DH741" s="173"/>
      <c r="DI741" s="173"/>
      <c r="DJ741" s="174"/>
      <c r="DK741" s="174"/>
      <c r="DL741" s="174"/>
      <c r="DM741" s="174"/>
      <c r="DN741" s="174"/>
      <c r="DO741" s="174"/>
      <c r="DP741" s="174"/>
      <c r="DQ741" s="174"/>
      <c r="DR741" s="174"/>
      <c r="DS741" s="174"/>
      <c r="DT741" s="173"/>
      <c r="DU741" s="173"/>
      <c r="DV741" s="173"/>
      <c r="DW741" s="173"/>
      <c r="DX741" s="173"/>
      <c r="DY741" s="173"/>
      <c r="DZ741" s="174"/>
      <c r="EA741" s="174"/>
      <c r="EB741" s="174"/>
      <c r="EC741" s="174"/>
      <c r="ED741" s="174"/>
      <c r="EE741" s="174"/>
      <c r="EF741" s="174"/>
      <c r="EG741" s="174"/>
      <c r="EH741" s="174"/>
      <c r="EI741" s="174"/>
      <c r="EJ741" s="182"/>
      <c r="EK741" s="182"/>
      <c r="EL741" s="182"/>
      <c r="EM741" s="182"/>
      <c r="EN741" s="182"/>
      <c r="EO741" s="182"/>
      <c r="EP741" s="182"/>
      <c r="EQ741" s="182"/>
      <c r="ER741" s="182"/>
      <c r="ES741" s="182"/>
      <c r="ET741" s="182"/>
      <c r="EU741" s="182"/>
      <c r="EV741" s="182"/>
      <c r="EW741" s="182"/>
      <c r="EX741" s="182"/>
      <c r="EY741" s="182"/>
      <c r="EZ741" s="182"/>
      <c r="FA741" s="182"/>
      <c r="FB741" s="182"/>
      <c r="FC741" s="182"/>
      <c r="FD741" s="182"/>
      <c r="FE741" s="182"/>
      <c r="FF741" s="182"/>
      <c r="FG741" s="182"/>
      <c r="FH741" s="182"/>
      <c r="FI741" s="182"/>
      <c r="FJ741" s="182"/>
      <c r="FK741" s="182"/>
      <c r="FL741" s="182"/>
      <c r="FM741" s="182"/>
      <c r="FN741" s="182"/>
      <c r="FO741" s="182"/>
      <c r="FP741" s="182"/>
      <c r="FQ741" s="182"/>
      <c r="FR741" s="182"/>
      <c r="FS741" s="182"/>
      <c r="FT741" s="182"/>
      <c r="FU741" s="182"/>
      <c r="FV741" s="182"/>
      <c r="FW741" s="182"/>
      <c r="FX741" s="182"/>
      <c r="FY741" s="182"/>
      <c r="FZ741" s="182"/>
      <c r="GA741" s="182"/>
      <c r="GB741" s="182"/>
      <c r="GC741" s="182"/>
      <c r="GD741" s="182"/>
      <c r="GE741" s="182"/>
      <c r="GF741" s="174"/>
      <c r="GG741" s="174"/>
      <c r="GH741" s="174"/>
      <c r="GI741" s="174"/>
      <c r="GJ741" s="174"/>
      <c r="GK741" s="177"/>
      <c r="GL741" s="177"/>
      <c r="GM741" s="177"/>
      <c r="GN741" s="177"/>
      <c r="GO741" s="289"/>
      <c r="GP741" s="289"/>
      <c r="GQ741" s="173"/>
      <c r="GR741" s="173"/>
      <c r="GS741" s="173"/>
      <c r="GT741" s="173"/>
      <c r="GU741" s="173"/>
      <c r="GV741" s="173"/>
      <c r="GW741" s="173"/>
      <c r="GX741" s="173"/>
      <c r="GY741" s="173"/>
      <c r="GZ741" s="290"/>
      <c r="HA741" s="290"/>
      <c r="HB741" s="290"/>
      <c r="HC741" s="290"/>
      <c r="HD741" s="289"/>
      <c r="HE741" s="290"/>
      <c r="HF741" s="290"/>
      <c r="HG741" s="290"/>
      <c r="HH741" s="290"/>
      <c r="HI741" s="290"/>
      <c r="HJ741" s="290"/>
      <c r="HK741" s="290"/>
      <c r="HL741" s="290"/>
      <c r="HM741" s="290"/>
      <c r="HN741" s="290"/>
      <c r="HO741" s="233"/>
      <c r="HP741" s="233"/>
      <c r="HQ741" s="233"/>
      <c r="HR741" s="233"/>
      <c r="HS741" s="233"/>
      <c r="HT741" s="233"/>
      <c r="HU741" s="290" t="s">
        <v>571</v>
      </c>
      <c r="HV741" s="290" t="s">
        <v>4</v>
      </c>
      <c r="HW741" s="290" t="s">
        <v>4</v>
      </c>
      <c r="HX741" s="290" t="s">
        <v>4</v>
      </c>
      <c r="HY741" s="290" t="s">
        <v>4</v>
      </c>
      <c r="HZ741" s="290" t="s">
        <v>4</v>
      </c>
      <c r="IA741" s="233" t="s">
        <v>139</v>
      </c>
      <c r="IB741" s="233" t="s">
        <v>4</v>
      </c>
      <c r="IC741" s="233" t="s">
        <v>4</v>
      </c>
      <c r="ID741" s="233" t="s">
        <v>4</v>
      </c>
      <c r="IE741" s="233" t="s">
        <v>4</v>
      </c>
      <c r="IF741" s="233" t="s">
        <v>4</v>
      </c>
    </row>
    <row r="742" spans="1:240" s="293" customFormat="1" ht="16.5" customHeight="1" x14ac:dyDescent="0.25">
      <c r="A742" s="180"/>
      <c r="C742" s="870" t="s">
        <v>142</v>
      </c>
      <c r="D742" s="870"/>
      <c r="E742" s="870"/>
      <c r="F742" s="870"/>
      <c r="G742" s="870"/>
      <c r="H742" s="870"/>
      <c r="I742" s="870"/>
      <c r="J742" s="870"/>
      <c r="K742" s="870"/>
      <c r="L742" s="870"/>
      <c r="M742" s="870"/>
      <c r="N742" s="870"/>
      <c r="Q742" s="294"/>
      <c r="R742" s="294"/>
      <c r="AB742" s="173"/>
      <c r="AC742" s="173"/>
      <c r="AD742" s="173"/>
      <c r="AE742" s="173"/>
      <c r="AF742" s="173"/>
      <c r="AG742" s="173"/>
      <c r="AH742" s="173"/>
      <c r="AI742" s="173"/>
      <c r="AJ742" s="173"/>
      <c r="AK742" s="173"/>
      <c r="AL742" s="173"/>
      <c r="AM742" s="173"/>
      <c r="AN742" s="173"/>
      <c r="AO742" s="173"/>
      <c r="AP742" s="173"/>
      <c r="AQ742" s="173"/>
      <c r="AR742" s="173"/>
      <c r="AS742" s="173"/>
      <c r="AT742" s="173"/>
      <c r="AU742" s="173"/>
      <c r="AV742" s="173"/>
      <c r="AW742" s="173"/>
      <c r="AX742" s="173"/>
      <c r="AY742" s="173"/>
      <c r="AZ742" s="173"/>
      <c r="BA742" s="173"/>
      <c r="BB742" s="173"/>
      <c r="BC742" s="173"/>
      <c r="BD742" s="173"/>
      <c r="BE742" s="173"/>
      <c r="BF742" s="173"/>
      <c r="BG742" s="173"/>
      <c r="BH742" s="173"/>
      <c r="BI742" s="173"/>
      <c r="BJ742" s="173"/>
      <c r="BK742" s="173"/>
      <c r="BL742" s="173"/>
      <c r="BM742" s="173"/>
      <c r="BN742" s="173"/>
      <c r="BO742" s="173"/>
      <c r="BP742" s="173"/>
      <c r="BQ742" s="173"/>
      <c r="BR742" s="173"/>
      <c r="BS742" s="173"/>
      <c r="BT742" s="173"/>
      <c r="BU742" s="173"/>
      <c r="BV742" s="173"/>
      <c r="BW742" s="173"/>
      <c r="BX742" s="173"/>
      <c r="BY742" s="173"/>
      <c r="BZ742" s="173"/>
      <c r="CA742" s="173"/>
      <c r="CB742" s="173"/>
      <c r="CC742" s="173"/>
      <c r="CD742" s="173"/>
      <c r="CE742" s="173"/>
      <c r="CF742" s="173"/>
      <c r="CG742" s="173"/>
      <c r="CH742" s="173"/>
      <c r="CI742" s="173"/>
      <c r="CJ742" s="173"/>
      <c r="CK742" s="173"/>
      <c r="CL742" s="173"/>
      <c r="CM742" s="173"/>
      <c r="CN742" s="173"/>
      <c r="CO742" s="173"/>
      <c r="CP742" s="173"/>
      <c r="CQ742" s="173"/>
      <c r="CR742" s="173"/>
      <c r="CS742" s="173"/>
      <c r="CT742" s="173"/>
      <c r="CU742" s="173"/>
      <c r="CV742" s="173"/>
      <c r="CW742" s="173"/>
      <c r="CX742" s="173"/>
      <c r="CY742" s="173"/>
      <c r="CZ742" s="173"/>
      <c r="DA742" s="173"/>
      <c r="DB742" s="173"/>
      <c r="DC742" s="173"/>
      <c r="DD742" s="173"/>
      <c r="DE742" s="173"/>
      <c r="DF742" s="173"/>
      <c r="DG742" s="173"/>
      <c r="DH742" s="173"/>
      <c r="DI742" s="173"/>
      <c r="DJ742" s="173"/>
      <c r="DK742" s="173"/>
      <c r="DL742" s="173"/>
      <c r="DM742" s="173"/>
      <c r="DN742" s="173"/>
      <c r="DO742" s="173"/>
      <c r="DP742" s="173"/>
      <c r="DQ742" s="173"/>
      <c r="DR742" s="173"/>
      <c r="DS742" s="173"/>
      <c r="DT742" s="173"/>
      <c r="DU742" s="173"/>
      <c r="DV742" s="173"/>
      <c r="DW742" s="173"/>
      <c r="DX742" s="173"/>
      <c r="DY742" s="173"/>
      <c r="DZ742" s="173"/>
      <c r="EA742" s="173"/>
      <c r="EB742" s="173"/>
      <c r="EC742" s="173"/>
      <c r="ED742" s="173"/>
      <c r="EE742" s="173"/>
      <c r="EF742" s="173"/>
      <c r="EG742" s="173"/>
      <c r="EH742" s="173"/>
      <c r="EI742" s="173"/>
      <c r="EJ742" s="232"/>
      <c r="EK742" s="232"/>
      <c r="EL742" s="232"/>
      <c r="EM742" s="232"/>
      <c r="EN742" s="232"/>
      <c r="EO742" s="232"/>
      <c r="EP742" s="232"/>
      <c r="EQ742" s="232"/>
      <c r="ER742" s="232"/>
      <c r="ES742" s="232"/>
      <c r="ET742" s="232"/>
      <c r="EU742" s="232"/>
      <c r="EV742" s="232"/>
      <c r="EW742" s="232"/>
      <c r="EX742" s="232"/>
      <c r="EY742" s="232"/>
      <c r="EZ742" s="232"/>
      <c r="FA742" s="232"/>
      <c r="FB742" s="232"/>
      <c r="FC742" s="232"/>
      <c r="FD742" s="232"/>
      <c r="FE742" s="232"/>
      <c r="FF742" s="232"/>
      <c r="FG742" s="232"/>
      <c r="FH742" s="232"/>
      <c r="FI742" s="232"/>
      <c r="FJ742" s="232"/>
      <c r="FK742" s="232"/>
      <c r="FL742" s="232"/>
      <c r="FM742" s="232"/>
      <c r="FN742" s="232"/>
      <c r="FO742" s="232"/>
      <c r="FP742" s="232"/>
      <c r="FQ742" s="232"/>
      <c r="FR742" s="232"/>
      <c r="FS742" s="232"/>
      <c r="FT742" s="232"/>
      <c r="FU742" s="232"/>
      <c r="FV742" s="232"/>
      <c r="FW742" s="232"/>
      <c r="FX742" s="232"/>
      <c r="FY742" s="232"/>
      <c r="FZ742" s="232"/>
      <c r="GA742" s="232"/>
      <c r="GB742" s="232"/>
      <c r="GC742" s="232"/>
      <c r="GD742" s="232"/>
      <c r="GE742" s="232"/>
      <c r="GF742" s="173"/>
      <c r="GG742" s="173"/>
      <c r="GH742" s="173"/>
      <c r="GI742" s="173"/>
      <c r="GJ742" s="173"/>
      <c r="GK742" s="290"/>
      <c r="GL742" s="290"/>
      <c r="GM742" s="290"/>
      <c r="GN742" s="290"/>
      <c r="GO742" s="289"/>
      <c r="GP742" s="289"/>
      <c r="GQ742" s="173"/>
      <c r="GR742" s="173"/>
      <c r="GS742" s="173"/>
      <c r="GT742" s="173"/>
      <c r="GU742" s="173"/>
      <c r="GV742" s="173"/>
      <c r="GW742" s="173"/>
      <c r="GX742" s="173"/>
      <c r="GY742" s="173"/>
      <c r="GZ742" s="290"/>
      <c r="HA742" s="290"/>
      <c r="HB742" s="290"/>
      <c r="HC742" s="290"/>
      <c r="HD742" s="289"/>
      <c r="HE742" s="290"/>
      <c r="HF742" s="290"/>
      <c r="HG742" s="290"/>
      <c r="HH742" s="290"/>
      <c r="HI742" s="290"/>
      <c r="HJ742" s="290"/>
      <c r="HK742" s="290"/>
      <c r="HL742" s="290"/>
      <c r="HM742" s="290"/>
      <c r="HN742" s="290"/>
      <c r="HO742" s="233"/>
      <c r="HP742" s="233"/>
      <c r="HQ742" s="233"/>
      <c r="HR742" s="233"/>
      <c r="HS742" s="233"/>
      <c r="HT742" s="233"/>
      <c r="HU742" s="290"/>
      <c r="HV742" s="290"/>
      <c r="HW742" s="290"/>
      <c r="HX742" s="290"/>
      <c r="HY742" s="290"/>
      <c r="HZ742" s="290"/>
      <c r="IA742" s="233"/>
      <c r="IB742" s="233"/>
      <c r="IC742" s="233"/>
      <c r="ID742" s="233"/>
      <c r="IE742" s="233"/>
      <c r="IF742" s="233"/>
    </row>
    <row r="744" spans="1:240" s="171" customFormat="1" ht="15" x14ac:dyDescent="0.25">
      <c r="A744" s="169"/>
    </row>
    <row r="745" spans="1:240" s="171" customFormat="1" ht="15" x14ac:dyDescent="0.25">
      <c r="A745" s="169"/>
    </row>
    <row r="746" spans="1:240" s="171" customFormat="1" ht="15" x14ac:dyDescent="0.25">
      <c r="A746" s="169"/>
    </row>
    <row r="747" spans="1:240" s="171" customFormat="1" ht="15" x14ac:dyDescent="0.25">
      <c r="A747" s="169"/>
    </row>
    <row r="748" spans="1:240" s="171" customFormat="1" ht="15" x14ac:dyDescent="0.25">
      <c r="A748" s="169"/>
    </row>
    <row r="749" spans="1:240" s="171" customFormat="1" ht="15" x14ac:dyDescent="0.25">
      <c r="A749" s="169"/>
    </row>
    <row r="750" spans="1:240" s="171" customFormat="1" ht="15" x14ac:dyDescent="0.25">
      <c r="A750" s="169"/>
    </row>
    <row r="751" spans="1:240" s="171" customFormat="1" ht="15" x14ac:dyDescent="0.25">
      <c r="A751" s="169"/>
    </row>
    <row r="752" spans="1:240" s="171" customFormat="1" ht="15" x14ac:dyDescent="0.25">
      <c r="A752" s="169"/>
    </row>
    <row r="753" spans="1:1" s="171" customFormat="1" ht="15" x14ac:dyDescent="0.25">
      <c r="A753" s="169"/>
    </row>
    <row r="754" spans="1:1" s="171" customFormat="1" ht="15" x14ac:dyDescent="0.25">
      <c r="A754" s="169"/>
    </row>
    <row r="755" spans="1:1" s="171" customFormat="1" ht="15" x14ac:dyDescent="0.25">
      <c r="A755" s="169"/>
    </row>
    <row r="756" spans="1:1" s="171" customFormat="1" ht="15" x14ac:dyDescent="0.25">
      <c r="A756" s="169"/>
    </row>
    <row r="757" spans="1:1" s="171" customFormat="1" ht="15" x14ac:dyDescent="0.25">
      <c r="A757" s="169"/>
    </row>
    <row r="758" spans="1:1" s="171" customFormat="1" ht="15" x14ac:dyDescent="0.25">
      <c r="A758" s="169"/>
    </row>
    <row r="759" spans="1:1" s="171" customFormat="1" ht="15" x14ac:dyDescent="0.25">
      <c r="A759" s="169"/>
    </row>
    <row r="760" spans="1:1" s="171" customFormat="1" ht="15" x14ac:dyDescent="0.25">
      <c r="A760" s="169"/>
    </row>
    <row r="761" spans="1:1" s="171" customFormat="1" ht="15" x14ac:dyDescent="0.25">
      <c r="A761" s="169"/>
    </row>
    <row r="762" spans="1:1" s="171" customFormat="1" ht="15" x14ac:dyDescent="0.25">
      <c r="A762" s="169"/>
    </row>
    <row r="763" spans="1:1" s="171" customFormat="1" ht="15" x14ac:dyDescent="0.25">
      <c r="A763" s="169"/>
    </row>
    <row r="764" spans="1:1" s="171" customFormat="1" ht="15" x14ac:dyDescent="0.25">
      <c r="A764" s="169"/>
    </row>
    <row r="765" spans="1:1" s="171" customFormat="1" ht="15" x14ac:dyDescent="0.25">
      <c r="A765" s="169"/>
    </row>
    <row r="766" spans="1:1" s="171" customFormat="1" ht="15" x14ac:dyDescent="0.25">
      <c r="A766" s="169"/>
    </row>
    <row r="767" spans="1:1" s="171" customFormat="1" ht="15" x14ac:dyDescent="0.25">
      <c r="A767" s="169"/>
    </row>
    <row r="768" spans="1:1" s="171" customFormat="1" ht="15" x14ac:dyDescent="0.25">
      <c r="A768" s="169"/>
    </row>
    <row r="769" spans="1:1" s="171" customFormat="1" ht="15" x14ac:dyDescent="0.25">
      <c r="A769" s="169"/>
    </row>
    <row r="770" spans="1:1" s="171" customFormat="1" ht="15" x14ac:dyDescent="0.25">
      <c r="A770" s="169"/>
    </row>
    <row r="771" spans="1:1" s="171" customFormat="1" ht="15" x14ac:dyDescent="0.25">
      <c r="A771" s="169"/>
    </row>
    <row r="772" spans="1:1" s="171" customFormat="1" ht="15" x14ac:dyDescent="0.25">
      <c r="A772" s="169"/>
    </row>
    <row r="773" spans="1:1" s="171" customFormat="1" ht="15" x14ac:dyDescent="0.25">
      <c r="A773" s="169"/>
    </row>
    <row r="774" spans="1:1" s="171" customFormat="1" ht="15" x14ac:dyDescent="0.25">
      <c r="A774" s="169"/>
    </row>
    <row r="775" spans="1:1" s="171" customFormat="1" ht="15" x14ac:dyDescent="0.25">
      <c r="A775" s="169"/>
    </row>
    <row r="776" spans="1:1" s="171" customFormat="1" ht="15" x14ac:dyDescent="0.25">
      <c r="A776" s="169"/>
    </row>
  </sheetData>
  <mergeCells count="720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6:P16"/>
    <mergeCell ref="A17:P17"/>
    <mergeCell ref="A18:P18"/>
    <mergeCell ref="A20:P20"/>
    <mergeCell ref="A21:P21"/>
    <mergeCell ref="B23:F23"/>
    <mergeCell ref="A10:F10"/>
    <mergeCell ref="G10:P10"/>
    <mergeCell ref="A11:F11"/>
    <mergeCell ref="G11:P11"/>
    <mergeCell ref="A13:P13"/>
    <mergeCell ref="A14:P14"/>
    <mergeCell ref="I35:K36"/>
    <mergeCell ref="L35:P36"/>
    <mergeCell ref="C38:G38"/>
    <mergeCell ref="A39:P39"/>
    <mergeCell ref="A40:P40"/>
    <mergeCell ref="C41:G41"/>
    <mergeCell ref="B24:F24"/>
    <mergeCell ref="C26:F26"/>
    <mergeCell ref="A35:A37"/>
    <mergeCell ref="B35:B37"/>
    <mergeCell ref="C35:G37"/>
    <mergeCell ref="H35:H37"/>
    <mergeCell ref="C48:G48"/>
    <mergeCell ref="A49:P49"/>
    <mergeCell ref="C50:G50"/>
    <mergeCell ref="C51:G51"/>
    <mergeCell ref="C52:G52"/>
    <mergeCell ref="C53:P53"/>
    <mergeCell ref="C42:G42"/>
    <mergeCell ref="C43:G43"/>
    <mergeCell ref="C44:G44"/>
    <mergeCell ref="C45:G45"/>
    <mergeCell ref="C46:G46"/>
    <mergeCell ref="C47:G47"/>
    <mergeCell ref="C60:G60"/>
    <mergeCell ref="A61:P61"/>
    <mergeCell ref="C62:G62"/>
    <mergeCell ref="C63:G63"/>
    <mergeCell ref="C64:G64"/>
    <mergeCell ref="C65:G65"/>
    <mergeCell ref="C54:G54"/>
    <mergeCell ref="C55:G55"/>
    <mergeCell ref="C56:G56"/>
    <mergeCell ref="C57:G57"/>
    <mergeCell ref="C58:G58"/>
    <mergeCell ref="C59:G59"/>
    <mergeCell ref="C73:O73"/>
    <mergeCell ref="C74:O74"/>
    <mergeCell ref="C75:O75"/>
    <mergeCell ref="C76:O76"/>
    <mergeCell ref="C77:O77"/>
    <mergeCell ref="C78:O78"/>
    <mergeCell ref="C67:O67"/>
    <mergeCell ref="C68:O68"/>
    <mergeCell ref="C69:O69"/>
    <mergeCell ref="C70:O70"/>
    <mergeCell ref="C71:O71"/>
    <mergeCell ref="C72:O72"/>
    <mergeCell ref="C85:O85"/>
    <mergeCell ref="C86:O86"/>
    <mergeCell ref="C87:O87"/>
    <mergeCell ref="C88:J88"/>
    <mergeCell ref="C89:J89"/>
    <mergeCell ref="A90:P90"/>
    <mergeCell ref="C79:O79"/>
    <mergeCell ref="C80:O80"/>
    <mergeCell ref="C81:O81"/>
    <mergeCell ref="C82:O82"/>
    <mergeCell ref="C83:O83"/>
    <mergeCell ref="C84:O84"/>
    <mergeCell ref="C97:G97"/>
    <mergeCell ref="C98:G98"/>
    <mergeCell ref="C99:G99"/>
    <mergeCell ref="A100:P100"/>
    <mergeCell ref="C101:G101"/>
    <mergeCell ref="C102:G102"/>
    <mergeCell ref="A91:P91"/>
    <mergeCell ref="C92:G92"/>
    <mergeCell ref="C93:G93"/>
    <mergeCell ref="C94:G94"/>
    <mergeCell ref="C95:G95"/>
    <mergeCell ref="C96:G96"/>
    <mergeCell ref="C109:G109"/>
    <mergeCell ref="C110:G110"/>
    <mergeCell ref="C111:G111"/>
    <mergeCell ref="A112:P112"/>
    <mergeCell ref="C113:G113"/>
    <mergeCell ref="C114:G114"/>
    <mergeCell ref="C103:G103"/>
    <mergeCell ref="C104:P104"/>
    <mergeCell ref="C105:G105"/>
    <mergeCell ref="C106:G106"/>
    <mergeCell ref="C107:G107"/>
    <mergeCell ref="C108:G108"/>
    <mergeCell ref="C122:O122"/>
    <mergeCell ref="C123:O123"/>
    <mergeCell ref="C124:O124"/>
    <mergeCell ref="C125:O125"/>
    <mergeCell ref="C126:O126"/>
    <mergeCell ref="C127:O127"/>
    <mergeCell ref="C115:G115"/>
    <mergeCell ref="C116:G116"/>
    <mergeCell ref="C118:O118"/>
    <mergeCell ref="C119:O119"/>
    <mergeCell ref="C120:O120"/>
    <mergeCell ref="C121:O121"/>
    <mergeCell ref="C134:O134"/>
    <mergeCell ref="C135:O135"/>
    <mergeCell ref="C136:O136"/>
    <mergeCell ref="C137:O137"/>
    <mergeCell ref="C138:O138"/>
    <mergeCell ref="C139:J139"/>
    <mergeCell ref="C128:O128"/>
    <mergeCell ref="C129:O129"/>
    <mergeCell ref="C130:O130"/>
    <mergeCell ref="C131:O131"/>
    <mergeCell ref="C132:O132"/>
    <mergeCell ref="C133:O133"/>
    <mergeCell ref="C146:G146"/>
    <mergeCell ref="C147:G147"/>
    <mergeCell ref="C148:G148"/>
    <mergeCell ref="C149:G149"/>
    <mergeCell ref="C150:G150"/>
    <mergeCell ref="C151:G151"/>
    <mergeCell ref="C140:J140"/>
    <mergeCell ref="A141:P141"/>
    <mergeCell ref="A142:P142"/>
    <mergeCell ref="C143:G143"/>
    <mergeCell ref="C144:G144"/>
    <mergeCell ref="C145:G145"/>
    <mergeCell ref="C158:G158"/>
    <mergeCell ref="C159:G159"/>
    <mergeCell ref="C160:G160"/>
    <mergeCell ref="C161:P161"/>
    <mergeCell ref="C162:G162"/>
    <mergeCell ref="C163:G163"/>
    <mergeCell ref="C152:G152"/>
    <mergeCell ref="C153:G153"/>
    <mergeCell ref="C154:G154"/>
    <mergeCell ref="C155:G155"/>
    <mergeCell ref="C156:G156"/>
    <mergeCell ref="A157:P157"/>
    <mergeCell ref="C170:G170"/>
    <mergeCell ref="C171:G171"/>
    <mergeCell ref="C172:G172"/>
    <mergeCell ref="C173:G173"/>
    <mergeCell ref="C175:O175"/>
    <mergeCell ref="C176:O176"/>
    <mergeCell ref="C164:G164"/>
    <mergeCell ref="C165:G165"/>
    <mergeCell ref="C166:G166"/>
    <mergeCell ref="C167:G167"/>
    <mergeCell ref="C168:G168"/>
    <mergeCell ref="A169:P169"/>
    <mergeCell ref="C183:O183"/>
    <mergeCell ref="C184:O184"/>
    <mergeCell ref="C185:O185"/>
    <mergeCell ref="C186:O186"/>
    <mergeCell ref="C187:O187"/>
    <mergeCell ref="C188:O188"/>
    <mergeCell ref="C177:O177"/>
    <mergeCell ref="C178:O178"/>
    <mergeCell ref="C179:O179"/>
    <mergeCell ref="C180:O180"/>
    <mergeCell ref="C181:O181"/>
    <mergeCell ref="C182:O182"/>
    <mergeCell ref="C195:O195"/>
    <mergeCell ref="C196:J196"/>
    <mergeCell ref="C197:J197"/>
    <mergeCell ref="A198:P198"/>
    <mergeCell ref="C199:G199"/>
    <mergeCell ref="C200:P200"/>
    <mergeCell ref="C189:O189"/>
    <mergeCell ref="C190:O190"/>
    <mergeCell ref="C191:O191"/>
    <mergeCell ref="C192:O192"/>
    <mergeCell ref="C193:O193"/>
    <mergeCell ref="C194:O194"/>
    <mergeCell ref="C207:G207"/>
    <mergeCell ref="A208:P208"/>
    <mergeCell ref="C209:G209"/>
    <mergeCell ref="C210:G210"/>
    <mergeCell ref="C211:G211"/>
    <mergeCell ref="C212:G212"/>
    <mergeCell ref="C201:G201"/>
    <mergeCell ref="C202:G202"/>
    <mergeCell ref="C203:G203"/>
    <mergeCell ref="C204:G204"/>
    <mergeCell ref="C205:G205"/>
    <mergeCell ref="C206:G206"/>
    <mergeCell ref="C220:O220"/>
    <mergeCell ref="C221:O221"/>
    <mergeCell ref="C222:O222"/>
    <mergeCell ref="C223:O223"/>
    <mergeCell ref="C224:O224"/>
    <mergeCell ref="C225:O225"/>
    <mergeCell ref="C214:O214"/>
    <mergeCell ref="C215:O215"/>
    <mergeCell ref="C216:O216"/>
    <mergeCell ref="C217:O217"/>
    <mergeCell ref="C218:O218"/>
    <mergeCell ref="C219:O219"/>
    <mergeCell ref="C232:O232"/>
    <mergeCell ref="C233:O233"/>
    <mergeCell ref="C234:O234"/>
    <mergeCell ref="C235:J235"/>
    <mergeCell ref="C236:J236"/>
    <mergeCell ref="A237:P237"/>
    <mergeCell ref="C226:O226"/>
    <mergeCell ref="C227:O227"/>
    <mergeCell ref="C228:O228"/>
    <mergeCell ref="C229:O229"/>
    <mergeCell ref="C230:O230"/>
    <mergeCell ref="C231:O231"/>
    <mergeCell ref="C244:G244"/>
    <mergeCell ref="C245:G245"/>
    <mergeCell ref="C246:G246"/>
    <mergeCell ref="A247:P247"/>
    <mergeCell ref="C248:G248"/>
    <mergeCell ref="C249:G249"/>
    <mergeCell ref="C238:G238"/>
    <mergeCell ref="C239:P239"/>
    <mergeCell ref="C240:G240"/>
    <mergeCell ref="C241:G241"/>
    <mergeCell ref="C242:G242"/>
    <mergeCell ref="C243:G243"/>
    <mergeCell ref="C257:O257"/>
    <mergeCell ref="C258:O258"/>
    <mergeCell ref="C259:O259"/>
    <mergeCell ref="C260:O260"/>
    <mergeCell ref="C261:O261"/>
    <mergeCell ref="C262:O262"/>
    <mergeCell ref="C250:G250"/>
    <mergeCell ref="C251:G251"/>
    <mergeCell ref="C253:O253"/>
    <mergeCell ref="C254:O254"/>
    <mergeCell ref="C255:O255"/>
    <mergeCell ref="C256:O256"/>
    <mergeCell ref="C269:O269"/>
    <mergeCell ref="C270:O270"/>
    <mergeCell ref="C271:O271"/>
    <mergeCell ref="C272:O272"/>
    <mergeCell ref="C273:O273"/>
    <mergeCell ref="C274:J274"/>
    <mergeCell ref="C263:O263"/>
    <mergeCell ref="C264:O264"/>
    <mergeCell ref="C265:O265"/>
    <mergeCell ref="C266:O266"/>
    <mergeCell ref="C267:O267"/>
    <mergeCell ref="C268:O268"/>
    <mergeCell ref="C281:G281"/>
    <mergeCell ref="C282:G282"/>
    <mergeCell ref="C283:G283"/>
    <mergeCell ref="C284:G284"/>
    <mergeCell ref="C285:G285"/>
    <mergeCell ref="A286:P286"/>
    <mergeCell ref="C275:J275"/>
    <mergeCell ref="A276:P276"/>
    <mergeCell ref="C277:G277"/>
    <mergeCell ref="C278:P278"/>
    <mergeCell ref="C279:G279"/>
    <mergeCell ref="C280:G280"/>
    <mergeCell ref="C294:O294"/>
    <mergeCell ref="C295:O295"/>
    <mergeCell ref="C296:O296"/>
    <mergeCell ref="C297:O297"/>
    <mergeCell ref="C298:O298"/>
    <mergeCell ref="C299:O299"/>
    <mergeCell ref="C287:G287"/>
    <mergeCell ref="C288:G288"/>
    <mergeCell ref="C289:G289"/>
    <mergeCell ref="C290:G290"/>
    <mergeCell ref="C292:O292"/>
    <mergeCell ref="C293:O293"/>
    <mergeCell ref="C306:O306"/>
    <mergeCell ref="C307:O307"/>
    <mergeCell ref="C308:O308"/>
    <mergeCell ref="C309:O309"/>
    <mergeCell ref="C310:O310"/>
    <mergeCell ref="C311:O311"/>
    <mergeCell ref="C300:O300"/>
    <mergeCell ref="C301:O301"/>
    <mergeCell ref="C302:O302"/>
    <mergeCell ref="C303:O303"/>
    <mergeCell ref="C304:O304"/>
    <mergeCell ref="C305:O305"/>
    <mergeCell ref="C318:G318"/>
    <mergeCell ref="C319:G319"/>
    <mergeCell ref="C320:G320"/>
    <mergeCell ref="C321:G321"/>
    <mergeCell ref="C322:G322"/>
    <mergeCell ref="C323:G323"/>
    <mergeCell ref="C312:O312"/>
    <mergeCell ref="C313:J313"/>
    <mergeCell ref="C314:J314"/>
    <mergeCell ref="A315:P315"/>
    <mergeCell ref="C316:G316"/>
    <mergeCell ref="C317:G317"/>
    <mergeCell ref="A330:P330"/>
    <mergeCell ref="C331:G331"/>
    <mergeCell ref="C332:G332"/>
    <mergeCell ref="C333:G333"/>
    <mergeCell ref="C334:P334"/>
    <mergeCell ref="C335:G335"/>
    <mergeCell ref="C324:G324"/>
    <mergeCell ref="C325:G325"/>
    <mergeCell ref="C326:G326"/>
    <mergeCell ref="C327:G327"/>
    <mergeCell ref="C328:G328"/>
    <mergeCell ref="C329:G329"/>
    <mergeCell ref="A342:P342"/>
    <mergeCell ref="C343:G343"/>
    <mergeCell ref="C344:G344"/>
    <mergeCell ref="C345:G345"/>
    <mergeCell ref="C346:G346"/>
    <mergeCell ref="C348:O348"/>
    <mergeCell ref="C336:G336"/>
    <mergeCell ref="C337:G337"/>
    <mergeCell ref="C338:G338"/>
    <mergeCell ref="C339:G339"/>
    <mergeCell ref="C340:G340"/>
    <mergeCell ref="C341:G341"/>
    <mergeCell ref="C355:O355"/>
    <mergeCell ref="C356:O356"/>
    <mergeCell ref="C357:O357"/>
    <mergeCell ref="C358:O358"/>
    <mergeCell ref="C359:O359"/>
    <mergeCell ref="C360:O360"/>
    <mergeCell ref="C349:O349"/>
    <mergeCell ref="C350:O350"/>
    <mergeCell ref="C351:O351"/>
    <mergeCell ref="C352:O352"/>
    <mergeCell ref="C353:O353"/>
    <mergeCell ref="C354:O354"/>
    <mergeCell ref="C367:O367"/>
    <mergeCell ref="C368:O368"/>
    <mergeCell ref="C369:J369"/>
    <mergeCell ref="C370:J370"/>
    <mergeCell ref="A371:P371"/>
    <mergeCell ref="C372:G372"/>
    <mergeCell ref="C361:O361"/>
    <mergeCell ref="C362:O362"/>
    <mergeCell ref="C363:O363"/>
    <mergeCell ref="C364:O364"/>
    <mergeCell ref="C365:O365"/>
    <mergeCell ref="C366:O366"/>
    <mergeCell ref="C379:G379"/>
    <mergeCell ref="C380:G380"/>
    <mergeCell ref="C381:G381"/>
    <mergeCell ref="C382:G382"/>
    <mergeCell ref="C383:G383"/>
    <mergeCell ref="C384:G384"/>
    <mergeCell ref="C373:G373"/>
    <mergeCell ref="C374:G374"/>
    <mergeCell ref="C375:G375"/>
    <mergeCell ref="C376:G376"/>
    <mergeCell ref="C377:G377"/>
    <mergeCell ref="C378:G378"/>
    <mergeCell ref="C391:G391"/>
    <mergeCell ref="C392:G392"/>
    <mergeCell ref="C393:G393"/>
    <mergeCell ref="C394:G394"/>
    <mergeCell ref="C395:G395"/>
    <mergeCell ref="C396:G396"/>
    <mergeCell ref="C385:G385"/>
    <mergeCell ref="A386:P386"/>
    <mergeCell ref="C387:G387"/>
    <mergeCell ref="C388:G388"/>
    <mergeCell ref="C389:G389"/>
    <mergeCell ref="C390:P390"/>
    <mergeCell ref="C404:O404"/>
    <mergeCell ref="C405:O405"/>
    <mergeCell ref="C406:O406"/>
    <mergeCell ref="C407:O407"/>
    <mergeCell ref="C408:O408"/>
    <mergeCell ref="C409:O409"/>
    <mergeCell ref="C397:G397"/>
    <mergeCell ref="A398:P398"/>
    <mergeCell ref="C399:G399"/>
    <mergeCell ref="C400:G400"/>
    <mergeCell ref="C401:G401"/>
    <mergeCell ref="C402:G402"/>
    <mergeCell ref="C416:O416"/>
    <mergeCell ref="C417:O417"/>
    <mergeCell ref="C418:O418"/>
    <mergeCell ref="C419:O419"/>
    <mergeCell ref="C420:O420"/>
    <mergeCell ref="C421:O421"/>
    <mergeCell ref="C410:O410"/>
    <mergeCell ref="C411:O411"/>
    <mergeCell ref="C412:O412"/>
    <mergeCell ref="C413:O413"/>
    <mergeCell ref="C414:O414"/>
    <mergeCell ref="C415:O415"/>
    <mergeCell ref="A428:P428"/>
    <mergeCell ref="C429:G429"/>
    <mergeCell ref="C430:G430"/>
    <mergeCell ref="C431:G431"/>
    <mergeCell ref="C432:G432"/>
    <mergeCell ref="C433:G433"/>
    <mergeCell ref="C422:O422"/>
    <mergeCell ref="C423:O423"/>
    <mergeCell ref="C424:O424"/>
    <mergeCell ref="C425:J425"/>
    <mergeCell ref="C426:J426"/>
    <mergeCell ref="A427:P427"/>
    <mergeCell ref="C440:G440"/>
    <mergeCell ref="C441:G441"/>
    <mergeCell ref="C442:G442"/>
    <mergeCell ref="A443:P443"/>
    <mergeCell ref="C444:G444"/>
    <mergeCell ref="C445:G445"/>
    <mergeCell ref="C434:G434"/>
    <mergeCell ref="C435:G435"/>
    <mergeCell ref="C436:G436"/>
    <mergeCell ref="C437:G437"/>
    <mergeCell ref="C438:G438"/>
    <mergeCell ref="C439:G439"/>
    <mergeCell ref="C452:G452"/>
    <mergeCell ref="C453:G453"/>
    <mergeCell ref="C454:G454"/>
    <mergeCell ref="A455:P455"/>
    <mergeCell ref="C456:G456"/>
    <mergeCell ref="C457:G457"/>
    <mergeCell ref="C446:G446"/>
    <mergeCell ref="C447:P447"/>
    <mergeCell ref="C448:G448"/>
    <mergeCell ref="C449:G449"/>
    <mergeCell ref="C450:G450"/>
    <mergeCell ref="C451:G451"/>
    <mergeCell ref="C465:O465"/>
    <mergeCell ref="C466:O466"/>
    <mergeCell ref="C467:O467"/>
    <mergeCell ref="C468:O468"/>
    <mergeCell ref="C469:O469"/>
    <mergeCell ref="C470:O470"/>
    <mergeCell ref="C458:G458"/>
    <mergeCell ref="C459:G459"/>
    <mergeCell ref="C461:O461"/>
    <mergeCell ref="C462:O462"/>
    <mergeCell ref="C463:O463"/>
    <mergeCell ref="C464:O464"/>
    <mergeCell ref="C477:O477"/>
    <mergeCell ref="C478:O478"/>
    <mergeCell ref="C479:O479"/>
    <mergeCell ref="C480:O480"/>
    <mergeCell ref="C481:O481"/>
    <mergeCell ref="C482:J482"/>
    <mergeCell ref="C471:O471"/>
    <mergeCell ref="C472:O472"/>
    <mergeCell ref="C473:O473"/>
    <mergeCell ref="C474:O474"/>
    <mergeCell ref="C475:O475"/>
    <mergeCell ref="C476:O476"/>
    <mergeCell ref="C489:G489"/>
    <mergeCell ref="C490:G490"/>
    <mergeCell ref="C491:G491"/>
    <mergeCell ref="C492:G492"/>
    <mergeCell ref="C493:G493"/>
    <mergeCell ref="C494:G494"/>
    <mergeCell ref="C483:J483"/>
    <mergeCell ref="A484:P484"/>
    <mergeCell ref="A485:P485"/>
    <mergeCell ref="C486:G486"/>
    <mergeCell ref="C487:P487"/>
    <mergeCell ref="C488:G488"/>
    <mergeCell ref="C502:O502"/>
    <mergeCell ref="C503:O503"/>
    <mergeCell ref="C504:O504"/>
    <mergeCell ref="C505:O505"/>
    <mergeCell ref="C506:O506"/>
    <mergeCell ref="C507:O507"/>
    <mergeCell ref="A495:P495"/>
    <mergeCell ref="C496:G496"/>
    <mergeCell ref="C497:G497"/>
    <mergeCell ref="C498:G498"/>
    <mergeCell ref="C499:G499"/>
    <mergeCell ref="C501:O501"/>
    <mergeCell ref="C514:O514"/>
    <mergeCell ref="C515:O515"/>
    <mergeCell ref="C516:O516"/>
    <mergeCell ref="C517:O517"/>
    <mergeCell ref="C518:O518"/>
    <mergeCell ref="C519:O519"/>
    <mergeCell ref="C508:O508"/>
    <mergeCell ref="C509:O509"/>
    <mergeCell ref="C510:O510"/>
    <mergeCell ref="C511:O511"/>
    <mergeCell ref="C512:O512"/>
    <mergeCell ref="C513:O513"/>
    <mergeCell ref="C526:G526"/>
    <mergeCell ref="C527:P527"/>
    <mergeCell ref="C528:G528"/>
    <mergeCell ref="C529:G529"/>
    <mergeCell ref="C530:G530"/>
    <mergeCell ref="C531:G531"/>
    <mergeCell ref="C520:O520"/>
    <mergeCell ref="C521:O521"/>
    <mergeCell ref="C522:J522"/>
    <mergeCell ref="C523:J523"/>
    <mergeCell ref="A524:P524"/>
    <mergeCell ref="A525:P525"/>
    <mergeCell ref="C538:G538"/>
    <mergeCell ref="C539:G539"/>
    <mergeCell ref="C541:O541"/>
    <mergeCell ref="C542:O542"/>
    <mergeCell ref="C543:O543"/>
    <mergeCell ref="C544:O544"/>
    <mergeCell ref="C532:G532"/>
    <mergeCell ref="C533:G533"/>
    <mergeCell ref="C534:G534"/>
    <mergeCell ref="A535:P535"/>
    <mergeCell ref="C536:G536"/>
    <mergeCell ref="C537:G537"/>
    <mergeCell ref="C551:O551"/>
    <mergeCell ref="C552:O552"/>
    <mergeCell ref="C553:O553"/>
    <mergeCell ref="C554:O554"/>
    <mergeCell ref="C555:O555"/>
    <mergeCell ref="C556:O556"/>
    <mergeCell ref="C545:O545"/>
    <mergeCell ref="C546:O546"/>
    <mergeCell ref="C547:O547"/>
    <mergeCell ref="C548:O548"/>
    <mergeCell ref="C549:O549"/>
    <mergeCell ref="C550:O550"/>
    <mergeCell ref="C563:J563"/>
    <mergeCell ref="A564:P564"/>
    <mergeCell ref="A565:P565"/>
    <mergeCell ref="C566:G566"/>
    <mergeCell ref="C567:G567"/>
    <mergeCell ref="C568:G568"/>
    <mergeCell ref="C557:O557"/>
    <mergeCell ref="C558:O558"/>
    <mergeCell ref="C559:O559"/>
    <mergeCell ref="C560:O560"/>
    <mergeCell ref="C561:O561"/>
    <mergeCell ref="C562:J562"/>
    <mergeCell ref="C575:G575"/>
    <mergeCell ref="C576:G576"/>
    <mergeCell ref="C577:G577"/>
    <mergeCell ref="C578:P578"/>
    <mergeCell ref="C579:G579"/>
    <mergeCell ref="C580:G580"/>
    <mergeCell ref="C569:G569"/>
    <mergeCell ref="C570:G570"/>
    <mergeCell ref="C571:G571"/>
    <mergeCell ref="C572:G572"/>
    <mergeCell ref="C573:G573"/>
    <mergeCell ref="A574:P574"/>
    <mergeCell ref="C587:G587"/>
    <mergeCell ref="C588:G588"/>
    <mergeCell ref="C589:G589"/>
    <mergeCell ref="C590:G590"/>
    <mergeCell ref="C592:O592"/>
    <mergeCell ref="C593:O593"/>
    <mergeCell ref="C581:G581"/>
    <mergeCell ref="C582:G582"/>
    <mergeCell ref="C583:G583"/>
    <mergeCell ref="C584:G584"/>
    <mergeCell ref="C585:G585"/>
    <mergeCell ref="A586:P586"/>
    <mergeCell ref="C600:O600"/>
    <mergeCell ref="C601:O601"/>
    <mergeCell ref="C602:O602"/>
    <mergeCell ref="C603:O603"/>
    <mergeCell ref="C604:O604"/>
    <mergeCell ref="C605:O605"/>
    <mergeCell ref="C594:O594"/>
    <mergeCell ref="C595:O595"/>
    <mergeCell ref="C596:O596"/>
    <mergeCell ref="C597:O597"/>
    <mergeCell ref="C598:O598"/>
    <mergeCell ref="C599:O599"/>
    <mergeCell ref="C612:O612"/>
    <mergeCell ref="C613:J613"/>
    <mergeCell ref="C614:J614"/>
    <mergeCell ref="A615:P615"/>
    <mergeCell ref="C616:G616"/>
    <mergeCell ref="C617:G617"/>
    <mergeCell ref="C606:O606"/>
    <mergeCell ref="C607:O607"/>
    <mergeCell ref="C608:O608"/>
    <mergeCell ref="C609:O609"/>
    <mergeCell ref="C610:O610"/>
    <mergeCell ref="C611:O611"/>
    <mergeCell ref="C624:G624"/>
    <mergeCell ref="C625:G625"/>
    <mergeCell ref="C626:G626"/>
    <mergeCell ref="C627:G627"/>
    <mergeCell ref="C628:G628"/>
    <mergeCell ref="C629:G629"/>
    <mergeCell ref="C618:G618"/>
    <mergeCell ref="C619:G619"/>
    <mergeCell ref="C620:G620"/>
    <mergeCell ref="C621:G621"/>
    <mergeCell ref="C622:G622"/>
    <mergeCell ref="C623:G623"/>
    <mergeCell ref="C636:G636"/>
    <mergeCell ref="C637:G637"/>
    <mergeCell ref="C638:G638"/>
    <mergeCell ref="C639:G639"/>
    <mergeCell ref="C640:G640"/>
    <mergeCell ref="C641:G641"/>
    <mergeCell ref="A630:P630"/>
    <mergeCell ref="C631:G631"/>
    <mergeCell ref="C632:G632"/>
    <mergeCell ref="C633:G633"/>
    <mergeCell ref="C634:P634"/>
    <mergeCell ref="C635:G635"/>
    <mergeCell ref="C649:O649"/>
    <mergeCell ref="C650:O650"/>
    <mergeCell ref="C651:O651"/>
    <mergeCell ref="C652:O652"/>
    <mergeCell ref="C653:O653"/>
    <mergeCell ref="C654:O654"/>
    <mergeCell ref="A642:P642"/>
    <mergeCell ref="C643:G643"/>
    <mergeCell ref="C644:G644"/>
    <mergeCell ref="C645:G645"/>
    <mergeCell ref="C646:G646"/>
    <mergeCell ref="C648:O648"/>
    <mergeCell ref="C661:O661"/>
    <mergeCell ref="C662:O662"/>
    <mergeCell ref="C663:O663"/>
    <mergeCell ref="C664:O664"/>
    <mergeCell ref="C665:O665"/>
    <mergeCell ref="C666:O666"/>
    <mergeCell ref="C655:O655"/>
    <mergeCell ref="C656:O656"/>
    <mergeCell ref="C657:O657"/>
    <mergeCell ref="C658:O658"/>
    <mergeCell ref="C659:O659"/>
    <mergeCell ref="C660:O660"/>
    <mergeCell ref="C673:G673"/>
    <mergeCell ref="C674:P674"/>
    <mergeCell ref="C675:G675"/>
    <mergeCell ref="C676:G676"/>
    <mergeCell ref="C677:G677"/>
    <mergeCell ref="C678:G678"/>
    <mergeCell ref="C667:O667"/>
    <mergeCell ref="C668:O668"/>
    <mergeCell ref="C669:J669"/>
    <mergeCell ref="C670:J670"/>
    <mergeCell ref="A671:P671"/>
    <mergeCell ref="A672:P672"/>
    <mergeCell ref="C685:G685"/>
    <mergeCell ref="C686:G686"/>
    <mergeCell ref="C688:O688"/>
    <mergeCell ref="C689:O689"/>
    <mergeCell ref="C690:O690"/>
    <mergeCell ref="C691:O691"/>
    <mergeCell ref="C679:G679"/>
    <mergeCell ref="C680:G680"/>
    <mergeCell ref="C681:G681"/>
    <mergeCell ref="A682:P682"/>
    <mergeCell ref="C683:G683"/>
    <mergeCell ref="C684:G684"/>
    <mergeCell ref="C698:O698"/>
    <mergeCell ref="C699:O699"/>
    <mergeCell ref="C700:O700"/>
    <mergeCell ref="C701:O701"/>
    <mergeCell ref="C702:O702"/>
    <mergeCell ref="C703:O703"/>
    <mergeCell ref="C692:O692"/>
    <mergeCell ref="C693:O693"/>
    <mergeCell ref="C694:O694"/>
    <mergeCell ref="C695:O695"/>
    <mergeCell ref="C696:O696"/>
    <mergeCell ref="C697:O697"/>
    <mergeCell ref="C710:J710"/>
    <mergeCell ref="C712:O712"/>
    <mergeCell ref="C713:O713"/>
    <mergeCell ref="C714:O714"/>
    <mergeCell ref="C715:O715"/>
    <mergeCell ref="C716:O716"/>
    <mergeCell ref="C704:O704"/>
    <mergeCell ref="C705:O705"/>
    <mergeCell ref="C706:O706"/>
    <mergeCell ref="C707:O707"/>
    <mergeCell ref="C708:O708"/>
    <mergeCell ref="C709:J709"/>
    <mergeCell ref="C723:O723"/>
    <mergeCell ref="C724:O724"/>
    <mergeCell ref="C725:O725"/>
    <mergeCell ref="C726:O726"/>
    <mergeCell ref="C727:O727"/>
    <mergeCell ref="C728:O728"/>
    <mergeCell ref="C717:O717"/>
    <mergeCell ref="C718:O718"/>
    <mergeCell ref="C719:O719"/>
    <mergeCell ref="C720:O720"/>
    <mergeCell ref="C721:O721"/>
    <mergeCell ref="C722:O722"/>
    <mergeCell ref="C739:H739"/>
    <mergeCell ref="I739:N739"/>
    <mergeCell ref="C740:N740"/>
    <mergeCell ref="C741:H741"/>
    <mergeCell ref="I741:N741"/>
    <mergeCell ref="C742:N742"/>
    <mergeCell ref="C729:O729"/>
    <mergeCell ref="C730:O730"/>
    <mergeCell ref="C731:O731"/>
    <mergeCell ref="C732:O732"/>
    <mergeCell ref="C733:J733"/>
    <mergeCell ref="C734:J73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77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31"/>
  <sheetViews>
    <sheetView topLeftCell="A68" workbookViewId="0">
      <selection activeCell="A18" sqref="A18:P18"/>
    </sheetView>
  </sheetViews>
  <sheetFormatPr defaultColWidth="9.140625" defaultRowHeight="11.25" customHeight="1" x14ac:dyDescent="0.2"/>
  <cols>
    <col min="1" max="1" width="9.7109375" style="291" customWidth="1"/>
    <col min="2" max="2" width="20.7109375" style="291" customWidth="1"/>
    <col min="3" max="3" width="10.7109375" style="291" customWidth="1"/>
    <col min="4" max="4" width="12.85546875" style="291" customWidth="1"/>
    <col min="5" max="5" width="10.42578125" style="291" customWidth="1"/>
    <col min="6" max="6" width="11.7109375" style="291" customWidth="1"/>
    <col min="7" max="7" width="6.140625" style="291" customWidth="1"/>
    <col min="8" max="8" width="9.28515625" style="291" customWidth="1"/>
    <col min="9" max="9" width="10.7109375" style="291" customWidth="1"/>
    <col min="10" max="10" width="12.42578125" style="291" customWidth="1"/>
    <col min="11" max="11" width="13.28515625" style="291" customWidth="1"/>
    <col min="12" max="12" width="17" style="291" customWidth="1"/>
    <col min="13" max="13" width="11.5703125" style="291" customWidth="1"/>
    <col min="14" max="14" width="17" style="291" customWidth="1"/>
    <col min="15" max="15" width="12.85546875" style="291" customWidth="1"/>
    <col min="16" max="16" width="17" style="291" customWidth="1"/>
    <col min="17" max="17" width="75.28515625" style="178" hidden="1" customWidth="1"/>
    <col min="18" max="18" width="126.5703125" style="178" hidden="1" customWidth="1"/>
    <col min="19" max="27" width="9.140625" style="291"/>
    <col min="28" max="33" width="76.140625" style="244" hidden="1" customWidth="1"/>
    <col min="34" max="43" width="127.28515625" style="295" hidden="1" customWidth="1"/>
    <col min="44" max="49" width="76.140625" style="244" hidden="1" customWidth="1"/>
    <col min="50" max="59" width="127.28515625" style="295" hidden="1" customWidth="1"/>
    <col min="60" max="65" width="76.140625" style="244" hidden="1" customWidth="1"/>
    <col min="66" max="75" width="127.28515625" style="295" hidden="1" customWidth="1"/>
    <col min="76" max="81" width="76.140625" style="244" hidden="1" customWidth="1"/>
    <col min="82" max="91" width="127.28515625" style="295" hidden="1" customWidth="1"/>
    <col min="92" max="97" width="76.140625" style="244" hidden="1" customWidth="1"/>
    <col min="98" max="107" width="127.28515625" style="295" hidden="1" customWidth="1"/>
    <col min="108" max="113" width="76.140625" style="244" hidden="1" customWidth="1"/>
    <col min="114" max="123" width="127.28515625" style="295" hidden="1" customWidth="1"/>
    <col min="124" max="129" width="76.140625" style="244" hidden="1" customWidth="1"/>
    <col min="130" max="139" width="127.28515625" style="295" hidden="1" customWidth="1"/>
    <col min="140" max="187" width="203.42578125" style="296" hidden="1" customWidth="1"/>
    <col min="188" max="192" width="66.42578125" style="295" hidden="1" customWidth="1"/>
    <col min="193" max="196" width="45.7109375" style="297" hidden="1" customWidth="1"/>
    <col min="197" max="197" width="203.42578125" style="213" hidden="1" customWidth="1"/>
    <col min="198" max="202" width="51.85546875" style="244" hidden="1" customWidth="1"/>
    <col min="203" max="203" width="173" style="244" hidden="1" customWidth="1"/>
    <col min="204" max="206" width="51.85546875" style="244" hidden="1" customWidth="1"/>
    <col min="207" max="209" width="156" style="259" hidden="1" customWidth="1"/>
    <col min="210" max="210" width="84.28515625" style="259" hidden="1" customWidth="1"/>
    <col min="211" max="213" width="156" style="259" hidden="1" customWidth="1"/>
    <col min="214" max="214" width="84.28515625" style="259" hidden="1" customWidth="1"/>
    <col min="215" max="220" width="61.140625" style="259" hidden="1" customWidth="1"/>
    <col min="221" max="226" width="82" style="282" hidden="1" customWidth="1"/>
    <col min="227" max="232" width="61.140625" style="259" hidden="1" customWidth="1"/>
    <col min="233" max="238" width="82" style="282" hidden="1" customWidth="1"/>
    <col min="239" max="16384" width="9.140625" style="291"/>
  </cols>
  <sheetData>
    <row r="1" spans="1:171" s="171" customFormat="1" ht="15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70" t="s">
        <v>319</v>
      </c>
    </row>
    <row r="2" spans="1:171" s="171" customFormat="1" ht="11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P2" s="170" t="s">
        <v>320</v>
      </c>
    </row>
    <row r="3" spans="1:171" s="171" customFormat="1" ht="15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P3" s="170"/>
    </row>
    <row r="4" spans="1:171" s="171" customFormat="1" ht="12.75" customHeight="1" x14ac:dyDescent="0.25">
      <c r="A4" s="880" t="s">
        <v>321</v>
      </c>
      <c r="B4" s="880"/>
      <c r="C4" s="880"/>
      <c r="D4" s="880"/>
      <c r="E4" s="880"/>
      <c r="F4" s="880"/>
      <c r="G4" s="906" t="s">
        <v>322</v>
      </c>
      <c r="H4" s="906"/>
      <c r="I4" s="906"/>
      <c r="J4" s="906"/>
      <c r="K4" s="906"/>
      <c r="L4" s="906"/>
      <c r="M4" s="906"/>
      <c r="N4" s="906"/>
      <c r="O4" s="906"/>
      <c r="P4" s="906"/>
    </row>
    <row r="5" spans="1:171" s="171" customFormat="1" ht="57" x14ac:dyDescent="0.25">
      <c r="A5" s="880" t="s">
        <v>323</v>
      </c>
      <c r="B5" s="880"/>
      <c r="C5" s="880"/>
      <c r="D5" s="880"/>
      <c r="E5" s="880"/>
      <c r="F5" s="880"/>
      <c r="G5" s="904" t="s">
        <v>324</v>
      </c>
      <c r="H5" s="904"/>
      <c r="I5" s="904"/>
      <c r="J5" s="904"/>
      <c r="K5" s="904"/>
      <c r="L5" s="904"/>
      <c r="M5" s="904"/>
      <c r="N5" s="904"/>
      <c r="O5" s="904"/>
      <c r="P5" s="904"/>
      <c r="AB5" s="173" t="s">
        <v>323</v>
      </c>
      <c r="AC5" s="173" t="s">
        <v>4</v>
      </c>
      <c r="AD5" s="173" t="s">
        <v>4</v>
      </c>
      <c r="AE5" s="173" t="s">
        <v>4</v>
      </c>
      <c r="AF5" s="173" t="s">
        <v>4</v>
      </c>
      <c r="AG5" s="173" t="s">
        <v>4</v>
      </c>
      <c r="AH5" s="174" t="s">
        <v>324</v>
      </c>
      <c r="AI5" s="174" t="s">
        <v>4</v>
      </c>
      <c r="AJ5" s="174" t="s">
        <v>4</v>
      </c>
      <c r="AK5" s="174" t="s">
        <v>4</v>
      </c>
      <c r="AL5" s="174" t="s">
        <v>4</v>
      </c>
      <c r="AM5" s="174" t="s">
        <v>4</v>
      </c>
      <c r="AN5" s="174" t="s">
        <v>4</v>
      </c>
      <c r="AO5" s="174" t="s">
        <v>4</v>
      </c>
      <c r="AP5" s="174" t="s">
        <v>4</v>
      </c>
      <c r="AQ5" s="174" t="s">
        <v>4</v>
      </c>
    </row>
    <row r="6" spans="1:171" s="171" customFormat="1" ht="90.75" x14ac:dyDescent="0.25">
      <c r="A6" s="880" t="s">
        <v>325</v>
      </c>
      <c r="B6" s="880"/>
      <c r="C6" s="880"/>
      <c r="D6" s="880"/>
      <c r="E6" s="880"/>
      <c r="F6" s="880"/>
      <c r="G6" s="904" t="s">
        <v>326</v>
      </c>
      <c r="H6" s="904"/>
      <c r="I6" s="904"/>
      <c r="J6" s="904"/>
      <c r="K6" s="904"/>
      <c r="L6" s="904"/>
      <c r="M6" s="904"/>
      <c r="N6" s="904"/>
      <c r="O6" s="904"/>
      <c r="P6" s="904"/>
      <c r="AR6" s="173" t="s">
        <v>325</v>
      </c>
      <c r="AS6" s="173" t="s">
        <v>4</v>
      </c>
      <c r="AT6" s="173" t="s">
        <v>4</v>
      </c>
      <c r="AU6" s="173" t="s">
        <v>4</v>
      </c>
      <c r="AV6" s="173" t="s">
        <v>4</v>
      </c>
      <c r="AW6" s="173" t="s">
        <v>4</v>
      </c>
      <c r="AX6" s="174" t="s">
        <v>326</v>
      </c>
      <c r="AY6" s="174" t="s">
        <v>4</v>
      </c>
      <c r="AZ6" s="174" t="s">
        <v>4</v>
      </c>
      <c r="BA6" s="174" t="s">
        <v>4</v>
      </c>
      <c r="BB6" s="174" t="s">
        <v>4</v>
      </c>
      <c r="BC6" s="174" t="s">
        <v>4</v>
      </c>
      <c r="BD6" s="174" t="s">
        <v>4</v>
      </c>
      <c r="BE6" s="174" t="s">
        <v>4</v>
      </c>
      <c r="BF6" s="174" t="s">
        <v>4</v>
      </c>
      <c r="BG6" s="174" t="s">
        <v>4</v>
      </c>
    </row>
    <row r="7" spans="1:171" s="171" customFormat="1" ht="67.5" x14ac:dyDescent="0.25">
      <c r="A7" s="905" t="s">
        <v>327</v>
      </c>
      <c r="B7" s="905"/>
      <c r="C7" s="905"/>
      <c r="D7" s="905"/>
      <c r="E7" s="905"/>
      <c r="F7" s="905"/>
      <c r="G7" s="904" t="s">
        <v>328</v>
      </c>
      <c r="H7" s="904"/>
      <c r="I7" s="904"/>
      <c r="J7" s="904"/>
      <c r="K7" s="904"/>
      <c r="L7" s="904"/>
      <c r="M7" s="904"/>
      <c r="N7" s="904"/>
      <c r="O7" s="904"/>
      <c r="P7" s="904"/>
      <c r="Q7" s="175" t="s">
        <v>329</v>
      </c>
      <c r="R7" s="176" t="s">
        <v>328</v>
      </c>
      <c r="S7" s="177"/>
      <c r="T7" s="177"/>
      <c r="U7" s="177"/>
      <c r="V7" s="177"/>
      <c r="W7" s="177"/>
      <c r="X7" s="177"/>
      <c r="Y7" s="177"/>
      <c r="Z7" s="177"/>
      <c r="AA7" s="177"/>
      <c r="BH7" s="173" t="s">
        <v>327</v>
      </c>
      <c r="BI7" s="173" t="s">
        <v>4</v>
      </c>
      <c r="BJ7" s="173" t="s">
        <v>4</v>
      </c>
      <c r="BK7" s="173" t="s">
        <v>4</v>
      </c>
      <c r="BL7" s="173" t="s">
        <v>4</v>
      </c>
      <c r="BM7" s="173" t="s">
        <v>4</v>
      </c>
      <c r="BN7" s="174" t="s">
        <v>328</v>
      </c>
      <c r="BO7" s="174" t="s">
        <v>4</v>
      </c>
      <c r="BP7" s="174" t="s">
        <v>4</v>
      </c>
      <c r="BQ7" s="174" t="s">
        <v>4</v>
      </c>
      <c r="BR7" s="174" t="s">
        <v>4</v>
      </c>
      <c r="BS7" s="174" t="s">
        <v>4</v>
      </c>
      <c r="BT7" s="174" t="s">
        <v>4</v>
      </c>
      <c r="BU7" s="174" t="s">
        <v>4</v>
      </c>
      <c r="BV7" s="174" t="s">
        <v>4</v>
      </c>
      <c r="BW7" s="174" t="s">
        <v>4</v>
      </c>
    </row>
    <row r="8" spans="1:171" s="171" customFormat="1" ht="33.75" x14ac:dyDescent="0.25">
      <c r="A8" s="880" t="s">
        <v>330</v>
      </c>
      <c r="B8" s="880"/>
      <c r="C8" s="880"/>
      <c r="D8" s="880"/>
      <c r="E8" s="880"/>
      <c r="F8" s="880"/>
      <c r="G8" s="904" t="s">
        <v>331</v>
      </c>
      <c r="H8" s="904"/>
      <c r="I8" s="904"/>
      <c r="J8" s="904"/>
      <c r="K8" s="904"/>
      <c r="L8" s="904"/>
      <c r="M8" s="904"/>
      <c r="N8" s="904"/>
      <c r="O8" s="904"/>
      <c r="P8" s="904"/>
      <c r="Q8" s="175" t="s">
        <v>330</v>
      </c>
      <c r="R8" s="176" t="s">
        <v>331</v>
      </c>
      <c r="S8" s="177"/>
      <c r="T8" s="177"/>
      <c r="U8" s="177"/>
      <c r="V8" s="177"/>
      <c r="W8" s="177"/>
      <c r="X8" s="177"/>
      <c r="Y8" s="177"/>
      <c r="Z8" s="177"/>
      <c r="AA8" s="177"/>
      <c r="BX8" s="173" t="s">
        <v>330</v>
      </c>
      <c r="BY8" s="173" t="s">
        <v>4</v>
      </c>
      <c r="BZ8" s="173" t="s">
        <v>4</v>
      </c>
      <c r="CA8" s="173" t="s">
        <v>4</v>
      </c>
      <c r="CB8" s="173" t="s">
        <v>4</v>
      </c>
      <c r="CC8" s="173" t="s">
        <v>4</v>
      </c>
      <c r="CD8" s="174" t="s">
        <v>331</v>
      </c>
      <c r="CE8" s="174" t="s">
        <v>4</v>
      </c>
      <c r="CF8" s="174" t="s">
        <v>4</v>
      </c>
      <c r="CG8" s="174" t="s">
        <v>4</v>
      </c>
      <c r="CH8" s="174" t="s">
        <v>4</v>
      </c>
      <c r="CI8" s="174" t="s">
        <v>4</v>
      </c>
      <c r="CJ8" s="174" t="s">
        <v>4</v>
      </c>
      <c r="CK8" s="174" t="s">
        <v>4</v>
      </c>
      <c r="CL8" s="174" t="s">
        <v>4</v>
      </c>
      <c r="CM8" s="174" t="s">
        <v>4</v>
      </c>
    </row>
    <row r="9" spans="1:171" s="171" customFormat="1" ht="15" x14ac:dyDescent="0.25">
      <c r="A9" s="880" t="s">
        <v>332</v>
      </c>
      <c r="B9" s="880"/>
      <c r="C9" s="880"/>
      <c r="D9" s="880"/>
      <c r="E9" s="880"/>
      <c r="F9" s="880"/>
      <c r="G9" s="904"/>
      <c r="H9" s="904"/>
      <c r="I9" s="904"/>
      <c r="J9" s="904"/>
      <c r="K9" s="904"/>
      <c r="L9" s="904"/>
      <c r="M9" s="904"/>
      <c r="N9" s="904"/>
      <c r="O9" s="904"/>
      <c r="P9" s="904"/>
      <c r="CN9" s="173" t="s">
        <v>332</v>
      </c>
      <c r="CO9" s="173" t="s">
        <v>4</v>
      </c>
      <c r="CP9" s="173" t="s">
        <v>4</v>
      </c>
      <c r="CQ9" s="173" t="s">
        <v>4</v>
      </c>
      <c r="CR9" s="173" t="s">
        <v>4</v>
      </c>
      <c r="CS9" s="173" t="s">
        <v>4</v>
      </c>
      <c r="CT9" s="174" t="s">
        <v>4</v>
      </c>
      <c r="CU9" s="174" t="s">
        <v>4</v>
      </c>
      <c r="CV9" s="174" t="s">
        <v>4</v>
      </c>
      <c r="CW9" s="174" t="s">
        <v>4</v>
      </c>
      <c r="CX9" s="174" t="s">
        <v>4</v>
      </c>
      <c r="CY9" s="174" t="s">
        <v>4</v>
      </c>
      <c r="CZ9" s="174" t="s">
        <v>4</v>
      </c>
      <c r="DA9" s="174" t="s">
        <v>4</v>
      </c>
      <c r="DB9" s="174" t="s">
        <v>4</v>
      </c>
      <c r="DC9" s="174" t="s">
        <v>4</v>
      </c>
    </row>
    <row r="10" spans="1:171" s="171" customFormat="1" ht="15" x14ac:dyDescent="0.25">
      <c r="A10" s="880" t="s">
        <v>333</v>
      </c>
      <c r="B10" s="880"/>
      <c r="C10" s="880"/>
      <c r="D10" s="880"/>
      <c r="E10" s="880"/>
      <c r="F10" s="880"/>
      <c r="G10" s="904" t="s">
        <v>334</v>
      </c>
      <c r="H10" s="904"/>
      <c r="I10" s="904"/>
      <c r="J10" s="904"/>
      <c r="K10" s="904"/>
      <c r="L10" s="904"/>
      <c r="M10" s="904"/>
      <c r="N10" s="904"/>
      <c r="O10" s="904"/>
      <c r="P10" s="904"/>
      <c r="R10" s="178" t="s">
        <v>334</v>
      </c>
      <c r="DD10" s="173" t="s">
        <v>333</v>
      </c>
      <c r="DE10" s="173" t="s">
        <v>4</v>
      </c>
      <c r="DF10" s="173" t="s">
        <v>4</v>
      </c>
      <c r="DG10" s="173" t="s">
        <v>4</v>
      </c>
      <c r="DH10" s="173" t="s">
        <v>4</v>
      </c>
      <c r="DI10" s="173" t="s">
        <v>4</v>
      </c>
      <c r="DJ10" s="174" t="s">
        <v>334</v>
      </c>
      <c r="DK10" s="174" t="s">
        <v>4</v>
      </c>
      <c r="DL10" s="174" t="s">
        <v>4</v>
      </c>
      <c r="DM10" s="174" t="s">
        <v>4</v>
      </c>
      <c r="DN10" s="174" t="s">
        <v>4</v>
      </c>
      <c r="DO10" s="174" t="s">
        <v>4</v>
      </c>
      <c r="DP10" s="174" t="s">
        <v>4</v>
      </c>
      <c r="DQ10" s="174" t="s">
        <v>4</v>
      </c>
      <c r="DR10" s="174" t="s">
        <v>4</v>
      </c>
      <c r="DS10" s="174" t="s">
        <v>4</v>
      </c>
    </row>
    <row r="11" spans="1:171" s="171" customFormat="1" ht="15" x14ac:dyDescent="0.25">
      <c r="A11" s="880" t="s">
        <v>335</v>
      </c>
      <c r="B11" s="880"/>
      <c r="C11" s="880"/>
      <c r="D11" s="880"/>
      <c r="E11" s="880"/>
      <c r="F11" s="880"/>
      <c r="G11" s="904" t="s">
        <v>336</v>
      </c>
      <c r="H11" s="904"/>
      <c r="I11" s="904"/>
      <c r="J11" s="904"/>
      <c r="K11" s="904"/>
      <c r="L11" s="904"/>
      <c r="M11" s="904"/>
      <c r="N11" s="904"/>
      <c r="O11" s="904"/>
      <c r="P11" s="904"/>
      <c r="R11" s="178" t="s">
        <v>336</v>
      </c>
      <c r="DT11" s="173" t="s">
        <v>335</v>
      </c>
      <c r="DU11" s="173" t="s">
        <v>4</v>
      </c>
      <c r="DV11" s="173" t="s">
        <v>4</v>
      </c>
      <c r="DW11" s="173" t="s">
        <v>4</v>
      </c>
      <c r="DX11" s="173" t="s">
        <v>4</v>
      </c>
      <c r="DY11" s="173" t="s">
        <v>4</v>
      </c>
      <c r="DZ11" s="174" t="s">
        <v>336</v>
      </c>
      <c r="EA11" s="174" t="s">
        <v>4</v>
      </c>
      <c r="EB11" s="174" t="s">
        <v>4</v>
      </c>
      <c r="EC11" s="174" t="s">
        <v>4</v>
      </c>
      <c r="ED11" s="174" t="s">
        <v>4</v>
      </c>
      <c r="EE11" s="174" t="s">
        <v>4</v>
      </c>
      <c r="EF11" s="174" t="s">
        <v>4</v>
      </c>
      <c r="EG11" s="174" t="s">
        <v>4</v>
      </c>
      <c r="EH11" s="174" t="s">
        <v>4</v>
      </c>
      <c r="EI11" s="174" t="s">
        <v>4</v>
      </c>
    </row>
    <row r="12" spans="1:171" s="171" customFormat="1" ht="6" customHeight="1" x14ac:dyDescent="0.25">
      <c r="A12" s="179"/>
      <c r="B12" s="172"/>
      <c r="C12" s="172"/>
      <c r="D12" s="172"/>
      <c r="E12" s="172"/>
      <c r="F12" s="180"/>
      <c r="G12" s="181"/>
      <c r="H12" s="181"/>
      <c r="I12" s="181"/>
      <c r="J12" s="181"/>
      <c r="K12" s="181"/>
      <c r="L12" s="181"/>
      <c r="M12" s="181"/>
      <c r="N12" s="181"/>
      <c r="O12" s="181"/>
      <c r="P12" s="181"/>
    </row>
    <row r="13" spans="1:171" s="171" customFormat="1" ht="15" x14ac:dyDescent="0.25">
      <c r="A13" s="900" t="s">
        <v>9</v>
      </c>
      <c r="B13" s="900"/>
      <c r="C13" s="900"/>
      <c r="D13" s="900"/>
      <c r="E13" s="900"/>
      <c r="F13" s="900"/>
      <c r="G13" s="900"/>
      <c r="H13" s="900"/>
      <c r="I13" s="900"/>
      <c r="J13" s="900"/>
      <c r="K13" s="900"/>
      <c r="L13" s="900"/>
      <c r="M13" s="900"/>
      <c r="N13" s="900"/>
      <c r="O13" s="900"/>
      <c r="P13" s="900"/>
      <c r="EJ13" s="182" t="s">
        <v>9</v>
      </c>
      <c r="EK13" s="182" t="s">
        <v>4</v>
      </c>
      <c r="EL13" s="182" t="s">
        <v>4</v>
      </c>
      <c r="EM13" s="182" t="s">
        <v>4</v>
      </c>
      <c r="EN13" s="182" t="s">
        <v>4</v>
      </c>
      <c r="EO13" s="182" t="s">
        <v>4</v>
      </c>
      <c r="EP13" s="182" t="s">
        <v>4</v>
      </c>
      <c r="EQ13" s="182" t="s">
        <v>4</v>
      </c>
      <c r="ER13" s="182" t="s">
        <v>4</v>
      </c>
      <c r="ES13" s="182" t="s">
        <v>4</v>
      </c>
      <c r="ET13" s="182" t="s">
        <v>4</v>
      </c>
      <c r="EU13" s="182" t="s">
        <v>4</v>
      </c>
      <c r="EV13" s="182" t="s">
        <v>4</v>
      </c>
      <c r="EW13" s="182" t="s">
        <v>4</v>
      </c>
      <c r="EX13" s="182" t="s">
        <v>4</v>
      </c>
      <c r="EY13" s="182" t="s">
        <v>4</v>
      </c>
    </row>
    <row r="14" spans="1:171" s="171" customFormat="1" ht="15" customHeight="1" x14ac:dyDescent="0.25">
      <c r="A14" s="901" t="s">
        <v>10</v>
      </c>
      <c r="B14" s="901"/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</row>
    <row r="15" spans="1:171" s="171" customFormat="1" ht="6" customHeight="1" x14ac:dyDescent="0.25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</row>
    <row r="16" spans="1:171" s="171" customFormat="1" ht="15" x14ac:dyDescent="0.25">
      <c r="A16" s="900" t="s">
        <v>337</v>
      </c>
      <c r="B16" s="900"/>
      <c r="C16" s="900"/>
      <c r="D16" s="900"/>
      <c r="E16" s="900"/>
      <c r="F16" s="900"/>
      <c r="G16" s="900"/>
      <c r="H16" s="900"/>
      <c r="I16" s="900"/>
      <c r="J16" s="900"/>
      <c r="K16" s="900"/>
      <c r="L16" s="900"/>
      <c r="M16" s="900"/>
      <c r="N16" s="900"/>
      <c r="O16" s="900"/>
      <c r="P16" s="900"/>
      <c r="EZ16" s="182" t="s">
        <v>337</v>
      </c>
      <c r="FA16" s="182" t="s">
        <v>4</v>
      </c>
      <c r="FB16" s="182" t="s">
        <v>4</v>
      </c>
      <c r="FC16" s="182" t="s">
        <v>4</v>
      </c>
      <c r="FD16" s="182" t="s">
        <v>4</v>
      </c>
      <c r="FE16" s="182" t="s">
        <v>4</v>
      </c>
      <c r="FF16" s="182" t="s">
        <v>4</v>
      </c>
      <c r="FG16" s="182" t="s">
        <v>4</v>
      </c>
      <c r="FH16" s="182" t="s">
        <v>4</v>
      </c>
      <c r="FI16" s="182" t="s">
        <v>4</v>
      </c>
      <c r="FJ16" s="182" t="s">
        <v>4</v>
      </c>
      <c r="FK16" s="182" t="s">
        <v>4</v>
      </c>
      <c r="FL16" s="182" t="s">
        <v>4</v>
      </c>
      <c r="FM16" s="182" t="s">
        <v>4</v>
      </c>
      <c r="FN16" s="182" t="s">
        <v>4</v>
      </c>
      <c r="FO16" s="182" t="s">
        <v>4</v>
      </c>
    </row>
    <row r="17" spans="1:196" s="171" customFormat="1" ht="15" x14ac:dyDescent="0.25">
      <c r="A17" s="901" t="s">
        <v>338</v>
      </c>
      <c r="B17" s="901"/>
      <c r="C17" s="901"/>
      <c r="D17" s="901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</row>
    <row r="18" spans="1:196" s="171" customFormat="1" ht="17.25" customHeight="1" x14ac:dyDescent="0.25">
      <c r="A18" s="902" t="s">
        <v>573</v>
      </c>
      <c r="B18" s="902"/>
      <c r="C18" s="902"/>
      <c r="D18" s="902"/>
      <c r="E18" s="902"/>
      <c r="F18" s="902"/>
      <c r="G18" s="902"/>
      <c r="H18" s="902"/>
      <c r="I18" s="902"/>
      <c r="J18" s="902"/>
      <c r="K18" s="902"/>
      <c r="L18" s="902"/>
      <c r="M18" s="902"/>
      <c r="N18" s="902"/>
      <c r="O18" s="902"/>
      <c r="P18" s="902"/>
    </row>
    <row r="19" spans="1:196" s="171" customFormat="1" ht="8.2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</row>
    <row r="20" spans="1:196" s="171" customFormat="1" ht="15" x14ac:dyDescent="0.25">
      <c r="A20" s="900" t="s">
        <v>36</v>
      </c>
      <c r="B20" s="900"/>
      <c r="C20" s="900"/>
      <c r="D20" s="900"/>
      <c r="E20" s="900"/>
      <c r="F20" s="900"/>
      <c r="G20" s="900"/>
      <c r="H20" s="900"/>
      <c r="I20" s="900"/>
      <c r="J20" s="900"/>
      <c r="K20" s="900"/>
      <c r="L20" s="900"/>
      <c r="M20" s="900"/>
      <c r="N20" s="900"/>
      <c r="O20" s="900"/>
      <c r="P20" s="900"/>
      <c r="FP20" s="182" t="s">
        <v>36</v>
      </c>
      <c r="FQ20" s="182" t="s">
        <v>4</v>
      </c>
      <c r="FR20" s="182" t="s">
        <v>4</v>
      </c>
      <c r="FS20" s="182" t="s">
        <v>4</v>
      </c>
      <c r="FT20" s="182" t="s">
        <v>4</v>
      </c>
      <c r="FU20" s="182" t="s">
        <v>4</v>
      </c>
      <c r="FV20" s="182" t="s">
        <v>4</v>
      </c>
      <c r="FW20" s="182" t="s">
        <v>4</v>
      </c>
      <c r="FX20" s="182" t="s">
        <v>4</v>
      </c>
      <c r="FY20" s="182" t="s">
        <v>4</v>
      </c>
      <c r="FZ20" s="182" t="s">
        <v>4</v>
      </c>
      <c r="GA20" s="182" t="s">
        <v>4</v>
      </c>
      <c r="GB20" s="182" t="s">
        <v>4</v>
      </c>
      <c r="GC20" s="182" t="s">
        <v>4</v>
      </c>
      <c r="GD20" s="182" t="s">
        <v>4</v>
      </c>
      <c r="GE20" s="182" t="s">
        <v>4</v>
      </c>
    </row>
    <row r="21" spans="1:196" s="171" customFormat="1" ht="11.25" customHeight="1" x14ac:dyDescent="0.25">
      <c r="A21" s="901" t="s">
        <v>340</v>
      </c>
      <c r="B21" s="901"/>
      <c r="C21" s="901"/>
      <c r="D21" s="901"/>
      <c r="E21" s="901"/>
      <c r="F21" s="901"/>
      <c r="G21" s="901"/>
      <c r="H21" s="901"/>
      <c r="I21" s="901"/>
      <c r="J21" s="901"/>
      <c r="K21" s="901"/>
      <c r="L21" s="901"/>
      <c r="M21" s="901"/>
      <c r="N21" s="901"/>
      <c r="O21" s="901"/>
      <c r="P21" s="901"/>
    </row>
    <row r="22" spans="1:196" s="171" customFormat="1" ht="12" customHeight="1" x14ac:dyDescent="0.25">
      <c r="A22" s="172" t="s">
        <v>341</v>
      </c>
      <c r="B22" s="185" t="s">
        <v>342</v>
      </c>
      <c r="C22" s="169" t="s">
        <v>343</v>
      </c>
      <c r="D22" s="169"/>
      <c r="E22" s="169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</row>
    <row r="23" spans="1:196" s="171" customFormat="1" ht="15" x14ac:dyDescent="0.25">
      <c r="A23" s="172" t="s">
        <v>344</v>
      </c>
      <c r="B23" s="903" t="s">
        <v>345</v>
      </c>
      <c r="C23" s="903"/>
      <c r="D23" s="903"/>
      <c r="E23" s="903"/>
      <c r="F23" s="903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GF23" s="174" t="s">
        <v>345</v>
      </c>
      <c r="GG23" s="174" t="s">
        <v>4</v>
      </c>
      <c r="GH23" s="174" t="s">
        <v>4</v>
      </c>
      <c r="GI23" s="174" t="s">
        <v>4</v>
      </c>
      <c r="GJ23" s="174" t="s">
        <v>4</v>
      </c>
    </row>
    <row r="24" spans="1:196" s="171" customFormat="1" ht="10.5" customHeight="1" x14ac:dyDescent="0.25">
      <c r="A24" s="172"/>
      <c r="B24" s="894" t="s">
        <v>346</v>
      </c>
      <c r="C24" s="894"/>
      <c r="D24" s="894"/>
      <c r="E24" s="894"/>
      <c r="F24" s="894"/>
      <c r="G24" s="187"/>
      <c r="H24" s="187"/>
      <c r="I24" s="187"/>
      <c r="J24" s="187"/>
      <c r="K24" s="187"/>
      <c r="L24" s="187"/>
      <c r="M24" s="187"/>
      <c r="N24" s="187"/>
      <c r="O24" s="188"/>
      <c r="P24" s="187"/>
    </row>
    <row r="25" spans="1:196" s="171" customFormat="1" ht="9.75" customHeight="1" x14ac:dyDescent="0.25">
      <c r="A25" s="172"/>
      <c r="B25" s="172"/>
      <c r="C25" s="172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7"/>
      <c r="P25" s="187"/>
    </row>
    <row r="26" spans="1:196" s="171" customFormat="1" ht="15" x14ac:dyDescent="0.25">
      <c r="A26" s="190" t="s">
        <v>347</v>
      </c>
      <c r="B26" s="191"/>
      <c r="C26" s="895" t="s">
        <v>348</v>
      </c>
      <c r="D26" s="895"/>
      <c r="E26" s="895"/>
      <c r="F26" s="895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K26" s="177" t="s">
        <v>348</v>
      </c>
      <c r="GL26" s="177" t="s">
        <v>4</v>
      </c>
      <c r="GM26" s="177" t="s">
        <v>4</v>
      </c>
      <c r="GN26" s="177" t="s">
        <v>4</v>
      </c>
    </row>
    <row r="27" spans="1:196" s="171" customFormat="1" ht="9.75" customHeight="1" x14ac:dyDescent="0.25">
      <c r="A27" s="172"/>
      <c r="B27" s="191"/>
      <c r="C27" s="192"/>
      <c r="D27" s="193"/>
      <c r="E27" s="193"/>
      <c r="F27" s="193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196" s="171" customFormat="1" ht="12" customHeight="1" x14ac:dyDescent="0.25">
      <c r="A28" s="190" t="s">
        <v>349</v>
      </c>
      <c r="B28" s="191"/>
      <c r="C28" s="195"/>
      <c r="D28" s="196">
        <v>11.62</v>
      </c>
      <c r="E28" s="197" t="s">
        <v>350</v>
      </c>
      <c r="G28" s="191"/>
      <c r="H28" s="191"/>
      <c r="I28" s="191"/>
      <c r="J28" s="191"/>
      <c r="K28" s="191"/>
      <c r="L28" s="191"/>
      <c r="M28" s="191"/>
      <c r="N28" s="198"/>
      <c r="O28" s="198"/>
      <c r="P28" s="191"/>
    </row>
    <row r="29" spans="1:196" s="171" customFormat="1" ht="12" customHeight="1" x14ac:dyDescent="0.25">
      <c r="A29" s="172"/>
      <c r="B29" s="199" t="s">
        <v>124</v>
      </c>
      <c r="C29" s="200"/>
      <c r="D29" s="201"/>
      <c r="E29" s="197"/>
      <c r="G29" s="191"/>
    </row>
    <row r="30" spans="1:196" s="171" customFormat="1" ht="12" customHeight="1" x14ac:dyDescent="0.25">
      <c r="A30" s="172"/>
      <c r="B30" s="202" t="s">
        <v>351</v>
      </c>
      <c r="C30" s="195"/>
      <c r="D30" s="196">
        <v>11.62</v>
      </c>
      <c r="E30" s="197" t="s">
        <v>350</v>
      </c>
      <c r="I30" s="191"/>
      <c r="K30" s="191" t="s">
        <v>352</v>
      </c>
      <c r="L30" s="191"/>
      <c r="M30" s="191"/>
      <c r="N30" s="203"/>
      <c r="O30" s="196">
        <v>0</v>
      </c>
      <c r="P30" s="197" t="s">
        <v>350</v>
      </c>
    </row>
    <row r="31" spans="1:196" s="171" customFormat="1" ht="12" customHeight="1" x14ac:dyDescent="0.25">
      <c r="A31" s="172"/>
      <c r="B31" s="202" t="s">
        <v>17</v>
      </c>
      <c r="C31" s="204"/>
      <c r="D31" s="205">
        <v>0</v>
      </c>
      <c r="E31" s="197" t="s">
        <v>350</v>
      </c>
      <c r="I31" s="191"/>
      <c r="K31" s="191" t="s">
        <v>353</v>
      </c>
      <c r="L31" s="191"/>
      <c r="M31" s="191"/>
      <c r="N31" s="203"/>
      <c r="O31" s="196">
        <v>1.65</v>
      </c>
      <c r="P31" s="197" t="s">
        <v>350</v>
      </c>
    </row>
    <row r="32" spans="1:196" s="171" customFormat="1" ht="12" customHeight="1" x14ac:dyDescent="0.25">
      <c r="A32" s="172"/>
      <c r="B32" s="202" t="s">
        <v>18</v>
      </c>
      <c r="C32" s="204"/>
      <c r="D32" s="205">
        <v>0</v>
      </c>
      <c r="E32" s="197" t="s">
        <v>350</v>
      </c>
      <c r="I32" s="191"/>
      <c r="K32" s="191" t="s">
        <v>354</v>
      </c>
      <c r="L32" s="191"/>
      <c r="M32" s="191"/>
      <c r="N32" s="206"/>
      <c r="O32" s="205"/>
      <c r="P32" s="207" t="s">
        <v>355</v>
      </c>
    </row>
    <row r="33" spans="1:206" s="171" customFormat="1" ht="12" customHeight="1" x14ac:dyDescent="0.25">
      <c r="A33" s="172"/>
      <c r="B33" s="202" t="s">
        <v>19</v>
      </c>
      <c r="C33" s="204"/>
      <c r="D33" s="196">
        <v>0</v>
      </c>
      <c r="E33" s="197" t="s">
        <v>350</v>
      </c>
      <c r="I33" s="191"/>
      <c r="K33" s="191" t="s">
        <v>356</v>
      </c>
      <c r="L33" s="191"/>
      <c r="M33" s="191"/>
      <c r="N33" s="206"/>
      <c r="O33" s="205">
        <v>2.64</v>
      </c>
      <c r="P33" s="207" t="s">
        <v>355</v>
      </c>
    </row>
    <row r="34" spans="1:206" s="171" customFormat="1" ht="9.75" customHeight="1" x14ac:dyDescent="0.25">
      <c r="A34" s="172"/>
      <c r="B34" s="191"/>
      <c r="D34" s="208"/>
      <c r="E34" s="197"/>
      <c r="H34" s="191"/>
      <c r="I34" s="191"/>
      <c r="J34" s="191"/>
      <c r="K34" s="191"/>
      <c r="L34" s="191"/>
      <c r="M34" s="191"/>
      <c r="N34" s="194"/>
      <c r="O34" s="194"/>
      <c r="P34" s="191"/>
    </row>
    <row r="35" spans="1:206" s="171" customFormat="1" ht="11.25" customHeight="1" x14ac:dyDescent="0.25">
      <c r="A35" s="896" t="s">
        <v>12</v>
      </c>
      <c r="B35" s="884" t="s">
        <v>13</v>
      </c>
      <c r="C35" s="885" t="s">
        <v>258</v>
      </c>
      <c r="D35" s="886"/>
      <c r="E35" s="886"/>
      <c r="F35" s="886"/>
      <c r="G35" s="887"/>
      <c r="H35" s="884" t="s">
        <v>147</v>
      </c>
      <c r="I35" s="884" t="s">
        <v>357</v>
      </c>
      <c r="J35" s="884"/>
      <c r="K35" s="884"/>
      <c r="L35" s="885" t="s">
        <v>192</v>
      </c>
      <c r="M35" s="886"/>
      <c r="N35" s="886"/>
      <c r="O35" s="886"/>
      <c r="P35" s="887"/>
    </row>
    <row r="36" spans="1:206" s="171" customFormat="1" ht="11.25" customHeight="1" x14ac:dyDescent="0.25">
      <c r="A36" s="896"/>
      <c r="B36" s="884"/>
      <c r="C36" s="897"/>
      <c r="D36" s="898"/>
      <c r="E36" s="898"/>
      <c r="F36" s="898"/>
      <c r="G36" s="899"/>
      <c r="H36" s="884"/>
      <c r="I36" s="884"/>
      <c r="J36" s="884"/>
      <c r="K36" s="884"/>
      <c r="L36" s="888"/>
      <c r="M36" s="889"/>
      <c r="N36" s="889"/>
      <c r="O36" s="889"/>
      <c r="P36" s="890"/>
    </row>
    <row r="37" spans="1:206" s="171" customFormat="1" ht="54" customHeight="1" x14ac:dyDescent="0.25">
      <c r="A37" s="896"/>
      <c r="B37" s="884"/>
      <c r="C37" s="888"/>
      <c r="D37" s="889"/>
      <c r="E37" s="889"/>
      <c r="F37" s="889"/>
      <c r="G37" s="890"/>
      <c r="H37" s="884"/>
      <c r="I37" s="209" t="s">
        <v>358</v>
      </c>
      <c r="J37" s="209" t="s">
        <v>359</v>
      </c>
      <c r="K37" s="209" t="s">
        <v>360</v>
      </c>
      <c r="L37" s="209" t="s">
        <v>361</v>
      </c>
      <c r="M37" s="209" t="s">
        <v>362</v>
      </c>
      <c r="N37" s="209" t="s">
        <v>363</v>
      </c>
      <c r="O37" s="209" t="s">
        <v>359</v>
      </c>
      <c r="P37" s="209" t="s">
        <v>364</v>
      </c>
    </row>
    <row r="38" spans="1:206" s="171" customFormat="1" ht="13.5" customHeight="1" x14ac:dyDescent="0.25">
      <c r="A38" s="210">
        <v>1</v>
      </c>
      <c r="B38" s="211">
        <v>2</v>
      </c>
      <c r="C38" s="891">
        <v>3</v>
      </c>
      <c r="D38" s="892"/>
      <c r="E38" s="892"/>
      <c r="F38" s="892"/>
      <c r="G38" s="893"/>
      <c r="H38" s="211">
        <v>4</v>
      </c>
      <c r="I38" s="211">
        <v>5</v>
      </c>
      <c r="J38" s="211">
        <v>6</v>
      </c>
      <c r="K38" s="211">
        <v>7</v>
      </c>
      <c r="L38" s="211">
        <v>8</v>
      </c>
      <c r="M38" s="211">
        <v>9</v>
      </c>
      <c r="N38" s="211">
        <v>10</v>
      </c>
      <c r="O38" s="211">
        <v>11</v>
      </c>
      <c r="P38" s="211">
        <v>12</v>
      </c>
    </row>
    <row r="39" spans="1:206" s="171" customFormat="1" ht="15" x14ac:dyDescent="0.25">
      <c r="A39" s="881" t="s">
        <v>574</v>
      </c>
      <c r="B39" s="882"/>
      <c r="C39" s="882"/>
      <c r="D39" s="882"/>
      <c r="E39" s="882"/>
      <c r="F39" s="882"/>
      <c r="G39" s="882"/>
      <c r="H39" s="882"/>
      <c r="I39" s="882"/>
      <c r="J39" s="882"/>
      <c r="K39" s="882"/>
      <c r="L39" s="882"/>
      <c r="M39" s="882"/>
      <c r="N39" s="882"/>
      <c r="O39" s="882"/>
      <c r="P39" s="883"/>
      <c r="GO39" s="212" t="s">
        <v>574</v>
      </c>
    </row>
    <row r="40" spans="1:206" s="171" customFormat="1" ht="33.75" x14ac:dyDescent="0.25">
      <c r="A40" s="214" t="s">
        <v>22</v>
      </c>
      <c r="B40" s="215" t="s">
        <v>575</v>
      </c>
      <c r="C40" s="873" t="s">
        <v>576</v>
      </c>
      <c r="D40" s="873"/>
      <c r="E40" s="873"/>
      <c r="F40" s="873"/>
      <c r="G40" s="873"/>
      <c r="H40" s="216" t="s">
        <v>577</v>
      </c>
      <c r="I40" s="217">
        <v>1.4973000000000001</v>
      </c>
      <c r="J40" s="218">
        <v>1</v>
      </c>
      <c r="K40" s="298">
        <v>1.4973000000000001</v>
      </c>
      <c r="L40" s="220"/>
      <c r="M40" s="217"/>
      <c r="N40" s="221"/>
      <c r="O40" s="217"/>
      <c r="P40" s="222"/>
      <c r="GO40" s="212"/>
      <c r="GP40" s="223" t="s">
        <v>576</v>
      </c>
      <c r="GQ40" s="223" t="s">
        <v>4</v>
      </c>
      <c r="GR40" s="223" t="s">
        <v>4</v>
      </c>
      <c r="GS40" s="223" t="s">
        <v>4</v>
      </c>
      <c r="GT40" s="223" t="s">
        <v>4</v>
      </c>
    </row>
    <row r="41" spans="1:206" s="171" customFormat="1" ht="15" x14ac:dyDescent="0.25">
      <c r="A41" s="242"/>
      <c r="B41" s="243"/>
      <c r="C41" s="878" t="s">
        <v>578</v>
      </c>
      <c r="D41" s="878"/>
      <c r="E41" s="878"/>
      <c r="F41" s="878"/>
      <c r="G41" s="878"/>
      <c r="H41" s="878"/>
      <c r="I41" s="878"/>
      <c r="J41" s="878"/>
      <c r="K41" s="878"/>
      <c r="L41" s="878"/>
      <c r="M41" s="878"/>
      <c r="N41" s="878"/>
      <c r="O41" s="878"/>
      <c r="P41" s="879"/>
      <c r="GO41" s="212"/>
      <c r="GP41" s="223"/>
      <c r="GQ41" s="223"/>
      <c r="GR41" s="223"/>
      <c r="GS41" s="223"/>
      <c r="GT41" s="223"/>
      <c r="GU41" s="244" t="s">
        <v>578</v>
      </c>
    </row>
    <row r="42" spans="1:206" s="171" customFormat="1" ht="15" x14ac:dyDescent="0.25">
      <c r="A42" s="224"/>
      <c r="B42" s="225"/>
      <c r="C42" s="874" t="s">
        <v>370</v>
      </c>
      <c r="D42" s="874"/>
      <c r="E42" s="874"/>
      <c r="F42" s="874"/>
      <c r="G42" s="874"/>
      <c r="H42" s="216"/>
      <c r="I42" s="217"/>
      <c r="J42" s="217"/>
      <c r="K42" s="217"/>
      <c r="L42" s="220"/>
      <c r="M42" s="217"/>
      <c r="N42" s="226"/>
      <c r="O42" s="217"/>
      <c r="P42" s="227">
        <v>5144.1499999999996</v>
      </c>
      <c r="Q42" s="228"/>
      <c r="R42" s="228"/>
      <c r="GO42" s="212"/>
      <c r="GP42" s="223"/>
      <c r="GQ42" s="223"/>
      <c r="GR42" s="223"/>
      <c r="GS42" s="223"/>
      <c r="GT42" s="223"/>
      <c r="GV42" s="223" t="s">
        <v>370</v>
      </c>
    </row>
    <row r="43" spans="1:206" s="171" customFormat="1" ht="15" x14ac:dyDescent="0.25">
      <c r="A43" s="229"/>
      <c r="B43" s="230"/>
      <c r="C43" s="880" t="s">
        <v>371</v>
      </c>
      <c r="D43" s="880"/>
      <c r="E43" s="880"/>
      <c r="F43" s="880"/>
      <c r="G43" s="880"/>
      <c r="H43" s="231"/>
      <c r="I43" s="232"/>
      <c r="J43" s="232"/>
      <c r="K43" s="232"/>
      <c r="L43" s="233"/>
      <c r="M43" s="232"/>
      <c r="N43" s="233"/>
      <c r="O43" s="232"/>
      <c r="P43" s="234">
        <v>853.9</v>
      </c>
      <c r="GO43" s="212"/>
      <c r="GP43" s="223"/>
      <c r="GQ43" s="223"/>
      <c r="GR43" s="223"/>
      <c r="GS43" s="223"/>
      <c r="GT43" s="223"/>
      <c r="GV43" s="223"/>
      <c r="GW43" s="173" t="s">
        <v>371</v>
      </c>
    </row>
    <row r="44" spans="1:206" s="171" customFormat="1" ht="22.5" x14ac:dyDescent="0.25">
      <c r="A44" s="229"/>
      <c r="B44" s="230" t="s">
        <v>579</v>
      </c>
      <c r="C44" s="880" t="s">
        <v>580</v>
      </c>
      <c r="D44" s="880"/>
      <c r="E44" s="880"/>
      <c r="F44" s="880"/>
      <c r="G44" s="880"/>
      <c r="H44" s="231" t="s">
        <v>374</v>
      </c>
      <c r="I44" s="235">
        <v>89</v>
      </c>
      <c r="J44" s="232"/>
      <c r="K44" s="235">
        <v>89</v>
      </c>
      <c r="L44" s="233"/>
      <c r="M44" s="232"/>
      <c r="N44" s="233"/>
      <c r="O44" s="232"/>
      <c r="P44" s="234">
        <v>759.97</v>
      </c>
      <c r="GO44" s="212"/>
      <c r="GP44" s="223"/>
      <c r="GQ44" s="223"/>
      <c r="GR44" s="223"/>
      <c r="GS44" s="223"/>
      <c r="GT44" s="223"/>
      <c r="GV44" s="223"/>
      <c r="GW44" s="173" t="s">
        <v>580</v>
      </c>
    </row>
    <row r="45" spans="1:206" s="171" customFormat="1" ht="22.5" x14ac:dyDescent="0.25">
      <c r="A45" s="229"/>
      <c r="B45" s="230" t="s">
        <v>581</v>
      </c>
      <c r="C45" s="880" t="s">
        <v>582</v>
      </c>
      <c r="D45" s="880"/>
      <c r="E45" s="880"/>
      <c r="F45" s="880"/>
      <c r="G45" s="880"/>
      <c r="H45" s="231" t="s">
        <v>374</v>
      </c>
      <c r="I45" s="235">
        <v>41</v>
      </c>
      <c r="J45" s="232"/>
      <c r="K45" s="235">
        <v>41</v>
      </c>
      <c r="L45" s="233"/>
      <c r="M45" s="232"/>
      <c r="N45" s="233"/>
      <c r="O45" s="232"/>
      <c r="P45" s="234">
        <v>350.1</v>
      </c>
      <c r="GO45" s="212"/>
      <c r="GP45" s="223"/>
      <c r="GQ45" s="223"/>
      <c r="GR45" s="223"/>
      <c r="GS45" s="223"/>
      <c r="GT45" s="223"/>
      <c r="GV45" s="223"/>
      <c r="GW45" s="173" t="s">
        <v>582</v>
      </c>
    </row>
    <row r="46" spans="1:206" s="171" customFormat="1" ht="15" x14ac:dyDescent="0.25">
      <c r="A46" s="236"/>
      <c r="B46" s="237"/>
      <c r="C46" s="874" t="s">
        <v>377</v>
      </c>
      <c r="D46" s="874"/>
      <c r="E46" s="874"/>
      <c r="F46" s="874"/>
      <c r="G46" s="874"/>
      <c r="H46" s="216"/>
      <c r="I46" s="217"/>
      <c r="J46" s="217"/>
      <c r="K46" s="217"/>
      <c r="L46" s="220"/>
      <c r="M46" s="217"/>
      <c r="N46" s="226">
        <v>4177</v>
      </c>
      <c r="O46" s="217"/>
      <c r="P46" s="227">
        <v>6254.22</v>
      </c>
      <c r="GO46" s="212"/>
      <c r="GP46" s="223"/>
      <c r="GQ46" s="223"/>
      <c r="GR46" s="223"/>
      <c r="GS46" s="223"/>
      <c r="GT46" s="223"/>
      <c r="GV46" s="223"/>
      <c r="GW46" s="173"/>
      <c r="GX46" s="223" t="s">
        <v>377</v>
      </c>
    </row>
    <row r="47" spans="1:206" s="171" customFormat="1" ht="22.5" x14ac:dyDescent="0.25">
      <c r="A47" s="214" t="s">
        <v>25</v>
      </c>
      <c r="B47" s="215" t="s">
        <v>583</v>
      </c>
      <c r="C47" s="873" t="s">
        <v>584</v>
      </c>
      <c r="D47" s="873"/>
      <c r="E47" s="873"/>
      <c r="F47" s="873"/>
      <c r="G47" s="873"/>
      <c r="H47" s="216" t="s">
        <v>585</v>
      </c>
      <c r="I47" s="217">
        <v>7.4865000000000004</v>
      </c>
      <c r="J47" s="218">
        <v>1</v>
      </c>
      <c r="K47" s="298">
        <v>7.4865000000000004</v>
      </c>
      <c r="L47" s="220"/>
      <c r="M47" s="217"/>
      <c r="N47" s="221"/>
      <c r="O47" s="217"/>
      <c r="P47" s="222"/>
      <c r="GO47" s="212"/>
      <c r="GP47" s="223" t="s">
        <v>584</v>
      </c>
      <c r="GQ47" s="223" t="s">
        <v>4</v>
      </c>
      <c r="GR47" s="223" t="s">
        <v>4</v>
      </c>
      <c r="GS47" s="223" t="s">
        <v>4</v>
      </c>
      <c r="GT47" s="223" t="s">
        <v>4</v>
      </c>
      <c r="GV47" s="223"/>
      <c r="GW47" s="173"/>
      <c r="GX47" s="223"/>
    </row>
    <row r="48" spans="1:206" s="171" customFormat="1" ht="15" x14ac:dyDescent="0.25">
      <c r="A48" s="242"/>
      <c r="B48" s="243"/>
      <c r="C48" s="878" t="s">
        <v>586</v>
      </c>
      <c r="D48" s="878"/>
      <c r="E48" s="878"/>
      <c r="F48" s="878"/>
      <c r="G48" s="878"/>
      <c r="H48" s="878"/>
      <c r="I48" s="878"/>
      <c r="J48" s="878"/>
      <c r="K48" s="878"/>
      <c r="L48" s="878"/>
      <c r="M48" s="878"/>
      <c r="N48" s="878"/>
      <c r="O48" s="878"/>
      <c r="P48" s="879"/>
      <c r="GO48" s="212"/>
      <c r="GP48" s="223"/>
      <c r="GQ48" s="223"/>
      <c r="GR48" s="223"/>
      <c r="GS48" s="223"/>
      <c r="GT48" s="223"/>
      <c r="GU48" s="244" t="s">
        <v>586</v>
      </c>
      <c r="GV48" s="223"/>
      <c r="GW48" s="173"/>
      <c r="GX48" s="223"/>
    </row>
    <row r="49" spans="1:208" s="171" customFormat="1" ht="15" x14ac:dyDescent="0.25">
      <c r="A49" s="224"/>
      <c r="B49" s="225"/>
      <c r="C49" s="874" t="s">
        <v>370</v>
      </c>
      <c r="D49" s="874"/>
      <c r="E49" s="874"/>
      <c r="F49" s="874"/>
      <c r="G49" s="874"/>
      <c r="H49" s="216"/>
      <c r="I49" s="217"/>
      <c r="J49" s="217"/>
      <c r="K49" s="217"/>
      <c r="L49" s="220"/>
      <c r="M49" s="217"/>
      <c r="N49" s="226"/>
      <c r="O49" s="217"/>
      <c r="P49" s="227">
        <v>4263.72</v>
      </c>
      <c r="Q49" s="228"/>
      <c r="R49" s="228"/>
      <c r="GO49" s="212"/>
      <c r="GP49" s="223"/>
      <c r="GQ49" s="223"/>
      <c r="GR49" s="223"/>
      <c r="GS49" s="223"/>
      <c r="GT49" s="223"/>
      <c r="GV49" s="223" t="s">
        <v>370</v>
      </c>
      <c r="GW49" s="173"/>
      <c r="GX49" s="223"/>
    </row>
    <row r="50" spans="1:208" s="171" customFormat="1" ht="15" x14ac:dyDescent="0.25">
      <c r="A50" s="229"/>
      <c r="B50" s="230"/>
      <c r="C50" s="880" t="s">
        <v>371</v>
      </c>
      <c r="D50" s="880"/>
      <c r="E50" s="880"/>
      <c r="F50" s="880"/>
      <c r="G50" s="880"/>
      <c r="H50" s="231"/>
      <c r="I50" s="232"/>
      <c r="J50" s="232"/>
      <c r="K50" s="232"/>
      <c r="L50" s="233"/>
      <c r="M50" s="232"/>
      <c r="N50" s="233"/>
      <c r="O50" s="232"/>
      <c r="P50" s="234">
        <v>797.6</v>
      </c>
      <c r="GO50" s="212"/>
      <c r="GP50" s="223"/>
      <c r="GQ50" s="223"/>
      <c r="GR50" s="223"/>
      <c r="GS50" s="223"/>
      <c r="GT50" s="223"/>
      <c r="GV50" s="223"/>
      <c r="GW50" s="173" t="s">
        <v>371</v>
      </c>
      <c r="GX50" s="223"/>
    </row>
    <row r="51" spans="1:208" s="171" customFormat="1" ht="22.5" x14ac:dyDescent="0.25">
      <c r="A51" s="229"/>
      <c r="B51" s="230" t="s">
        <v>587</v>
      </c>
      <c r="C51" s="880" t="s">
        <v>588</v>
      </c>
      <c r="D51" s="880"/>
      <c r="E51" s="880"/>
      <c r="F51" s="880"/>
      <c r="G51" s="880"/>
      <c r="H51" s="231" t="s">
        <v>374</v>
      </c>
      <c r="I51" s="235">
        <v>92</v>
      </c>
      <c r="J51" s="232"/>
      <c r="K51" s="235">
        <v>92</v>
      </c>
      <c r="L51" s="233"/>
      <c r="M51" s="232"/>
      <c r="N51" s="233"/>
      <c r="O51" s="232"/>
      <c r="P51" s="234">
        <v>733.79</v>
      </c>
      <c r="GO51" s="212"/>
      <c r="GP51" s="223"/>
      <c r="GQ51" s="223"/>
      <c r="GR51" s="223"/>
      <c r="GS51" s="223"/>
      <c r="GT51" s="223"/>
      <c r="GV51" s="223"/>
      <c r="GW51" s="173" t="s">
        <v>588</v>
      </c>
      <c r="GX51" s="223"/>
    </row>
    <row r="52" spans="1:208" s="171" customFormat="1" ht="22.5" x14ac:dyDescent="0.25">
      <c r="A52" s="229"/>
      <c r="B52" s="230" t="s">
        <v>589</v>
      </c>
      <c r="C52" s="880" t="s">
        <v>590</v>
      </c>
      <c r="D52" s="880"/>
      <c r="E52" s="880"/>
      <c r="F52" s="880"/>
      <c r="G52" s="880"/>
      <c r="H52" s="231" t="s">
        <v>374</v>
      </c>
      <c r="I52" s="235">
        <v>46</v>
      </c>
      <c r="J52" s="232"/>
      <c r="K52" s="235">
        <v>46</v>
      </c>
      <c r="L52" s="233"/>
      <c r="M52" s="232"/>
      <c r="N52" s="233"/>
      <c r="O52" s="232"/>
      <c r="P52" s="234">
        <v>366.9</v>
      </c>
      <c r="GO52" s="212"/>
      <c r="GP52" s="223"/>
      <c r="GQ52" s="223"/>
      <c r="GR52" s="223"/>
      <c r="GS52" s="223"/>
      <c r="GT52" s="223"/>
      <c r="GV52" s="223"/>
      <c r="GW52" s="173" t="s">
        <v>590</v>
      </c>
      <c r="GX52" s="223"/>
    </row>
    <row r="53" spans="1:208" s="171" customFormat="1" ht="15" x14ac:dyDescent="0.25">
      <c r="A53" s="236"/>
      <c r="B53" s="237"/>
      <c r="C53" s="874" t="s">
        <v>377</v>
      </c>
      <c r="D53" s="874"/>
      <c r="E53" s="874"/>
      <c r="F53" s="874"/>
      <c r="G53" s="874"/>
      <c r="H53" s="216"/>
      <c r="I53" s="217"/>
      <c r="J53" s="217"/>
      <c r="K53" s="217"/>
      <c r="L53" s="220"/>
      <c r="M53" s="217"/>
      <c r="N53" s="299">
        <v>716.54</v>
      </c>
      <c r="O53" s="217"/>
      <c r="P53" s="227">
        <v>5364.41</v>
      </c>
      <c r="GO53" s="212"/>
      <c r="GP53" s="223"/>
      <c r="GQ53" s="223"/>
      <c r="GR53" s="223"/>
      <c r="GS53" s="223"/>
      <c r="GT53" s="223"/>
      <c r="GV53" s="223"/>
      <c r="GW53" s="173"/>
      <c r="GX53" s="223" t="s">
        <v>377</v>
      </c>
    </row>
    <row r="54" spans="1:208" s="171" customFormat="1" ht="1.5" customHeight="1" x14ac:dyDescent="0.25">
      <c r="A54" s="246"/>
      <c r="B54" s="247"/>
      <c r="C54" s="247"/>
      <c r="D54" s="247"/>
      <c r="E54" s="247"/>
      <c r="F54" s="248"/>
      <c r="G54" s="248"/>
      <c r="H54" s="248"/>
      <c r="I54" s="248"/>
      <c r="J54" s="249"/>
      <c r="K54" s="248"/>
      <c r="L54" s="249"/>
      <c r="M54" s="250"/>
      <c r="N54" s="249"/>
      <c r="O54" s="251"/>
      <c r="P54" s="252"/>
      <c r="Q54" s="253"/>
      <c r="R54" s="254"/>
      <c r="GO54" s="212"/>
      <c r="GP54" s="223"/>
      <c r="GQ54" s="223"/>
      <c r="GR54" s="223"/>
      <c r="GS54" s="223"/>
      <c r="GT54" s="223"/>
      <c r="GV54" s="223"/>
      <c r="GW54" s="173"/>
      <c r="GX54" s="223"/>
    </row>
    <row r="55" spans="1:208" s="171" customFormat="1" ht="15" x14ac:dyDescent="0.25">
      <c r="A55" s="224"/>
      <c r="B55" s="255"/>
      <c r="C55" s="872" t="s">
        <v>591</v>
      </c>
      <c r="D55" s="872"/>
      <c r="E55" s="872"/>
      <c r="F55" s="872"/>
      <c r="G55" s="872"/>
      <c r="H55" s="872"/>
      <c r="I55" s="872"/>
      <c r="J55" s="872"/>
      <c r="K55" s="872"/>
      <c r="L55" s="872"/>
      <c r="M55" s="872"/>
      <c r="N55" s="872"/>
      <c r="O55" s="872"/>
      <c r="P55" s="256"/>
      <c r="Q55" s="253"/>
      <c r="R55" s="254"/>
      <c r="GO55" s="212"/>
      <c r="GP55" s="223"/>
      <c r="GQ55" s="223"/>
      <c r="GR55" s="223"/>
      <c r="GS55" s="223"/>
      <c r="GT55" s="223"/>
      <c r="GV55" s="223"/>
      <c r="GW55" s="173"/>
      <c r="GX55" s="223"/>
      <c r="GY55" s="257" t="s">
        <v>591</v>
      </c>
    </row>
    <row r="56" spans="1:208" s="171" customFormat="1" ht="15" x14ac:dyDescent="0.25">
      <c r="A56" s="224"/>
      <c r="B56" s="225"/>
      <c r="C56" s="871" t="s">
        <v>400</v>
      </c>
      <c r="D56" s="871"/>
      <c r="E56" s="871"/>
      <c r="F56" s="871"/>
      <c r="G56" s="871"/>
      <c r="H56" s="871"/>
      <c r="I56" s="871"/>
      <c r="J56" s="871"/>
      <c r="K56" s="871"/>
      <c r="L56" s="871"/>
      <c r="M56" s="871"/>
      <c r="N56" s="871"/>
      <c r="O56" s="871"/>
      <c r="P56" s="258">
        <v>9407.8700000000008</v>
      </c>
      <c r="Q56" s="253"/>
      <c r="R56" s="254"/>
      <c r="GO56" s="212"/>
      <c r="GP56" s="223"/>
      <c r="GQ56" s="223"/>
      <c r="GR56" s="223"/>
      <c r="GS56" s="223"/>
      <c r="GT56" s="223"/>
      <c r="GV56" s="223"/>
      <c r="GW56" s="173"/>
      <c r="GX56" s="223"/>
      <c r="GY56" s="257"/>
      <c r="GZ56" s="259" t="s">
        <v>400</v>
      </c>
    </row>
    <row r="57" spans="1:208" s="171" customFormat="1" ht="15" x14ac:dyDescent="0.25">
      <c r="A57" s="224"/>
      <c r="B57" s="225"/>
      <c r="C57" s="871" t="s">
        <v>401</v>
      </c>
      <c r="D57" s="871"/>
      <c r="E57" s="871"/>
      <c r="F57" s="871"/>
      <c r="G57" s="871"/>
      <c r="H57" s="871"/>
      <c r="I57" s="871"/>
      <c r="J57" s="871"/>
      <c r="K57" s="871"/>
      <c r="L57" s="871"/>
      <c r="M57" s="871"/>
      <c r="N57" s="871"/>
      <c r="O57" s="871"/>
      <c r="P57" s="260"/>
      <c r="Q57" s="253"/>
      <c r="R57" s="254"/>
      <c r="GO57" s="212"/>
      <c r="GP57" s="223"/>
      <c r="GQ57" s="223"/>
      <c r="GR57" s="223"/>
      <c r="GS57" s="223"/>
      <c r="GT57" s="223"/>
      <c r="GV57" s="223"/>
      <c r="GW57" s="173"/>
      <c r="GX57" s="223"/>
      <c r="GY57" s="257"/>
      <c r="GZ57" s="259" t="s">
        <v>401</v>
      </c>
    </row>
    <row r="58" spans="1:208" s="171" customFormat="1" ht="15" x14ac:dyDescent="0.25">
      <c r="A58" s="224"/>
      <c r="B58" s="225"/>
      <c r="C58" s="871" t="s">
        <v>403</v>
      </c>
      <c r="D58" s="871"/>
      <c r="E58" s="871"/>
      <c r="F58" s="871"/>
      <c r="G58" s="871"/>
      <c r="H58" s="871"/>
      <c r="I58" s="871"/>
      <c r="J58" s="871"/>
      <c r="K58" s="871"/>
      <c r="L58" s="871"/>
      <c r="M58" s="871"/>
      <c r="N58" s="871"/>
      <c r="O58" s="871"/>
      <c r="P58" s="258">
        <v>7756.37</v>
      </c>
      <c r="Q58" s="253"/>
      <c r="R58" s="254"/>
      <c r="GO58" s="212"/>
      <c r="GP58" s="223"/>
      <c r="GQ58" s="223"/>
      <c r="GR58" s="223"/>
      <c r="GS58" s="223"/>
      <c r="GT58" s="223"/>
      <c r="GV58" s="223"/>
      <c r="GW58" s="173"/>
      <c r="GX58" s="223"/>
      <c r="GY58" s="257"/>
      <c r="GZ58" s="259" t="s">
        <v>403</v>
      </c>
    </row>
    <row r="59" spans="1:208" s="171" customFormat="1" ht="15" x14ac:dyDescent="0.25">
      <c r="A59" s="224"/>
      <c r="B59" s="225"/>
      <c r="C59" s="871" t="s">
        <v>404</v>
      </c>
      <c r="D59" s="871"/>
      <c r="E59" s="871"/>
      <c r="F59" s="871"/>
      <c r="G59" s="871"/>
      <c r="H59" s="871"/>
      <c r="I59" s="871"/>
      <c r="J59" s="871"/>
      <c r="K59" s="871"/>
      <c r="L59" s="871"/>
      <c r="M59" s="871"/>
      <c r="N59" s="871"/>
      <c r="O59" s="871"/>
      <c r="P59" s="258">
        <v>1651.5</v>
      </c>
      <c r="Q59" s="253"/>
      <c r="R59" s="254"/>
      <c r="GO59" s="212"/>
      <c r="GP59" s="223"/>
      <c r="GQ59" s="223"/>
      <c r="GR59" s="223"/>
      <c r="GS59" s="223"/>
      <c r="GT59" s="223"/>
      <c r="GV59" s="223"/>
      <c r="GW59" s="173"/>
      <c r="GX59" s="223"/>
      <c r="GY59" s="257"/>
      <c r="GZ59" s="259" t="s">
        <v>404</v>
      </c>
    </row>
    <row r="60" spans="1:208" s="171" customFormat="1" ht="15" x14ac:dyDescent="0.25">
      <c r="A60" s="224"/>
      <c r="B60" s="225"/>
      <c r="C60" s="871" t="s">
        <v>406</v>
      </c>
      <c r="D60" s="871"/>
      <c r="E60" s="871"/>
      <c r="F60" s="871"/>
      <c r="G60" s="871"/>
      <c r="H60" s="871"/>
      <c r="I60" s="871"/>
      <c r="J60" s="871"/>
      <c r="K60" s="871"/>
      <c r="L60" s="871"/>
      <c r="M60" s="871"/>
      <c r="N60" s="871"/>
      <c r="O60" s="871"/>
      <c r="P60" s="258">
        <v>11618.63</v>
      </c>
      <c r="Q60" s="253"/>
      <c r="R60" s="254"/>
      <c r="GO60" s="212"/>
      <c r="GP60" s="223"/>
      <c r="GQ60" s="223"/>
      <c r="GR60" s="223"/>
      <c r="GS60" s="223"/>
      <c r="GT60" s="223"/>
      <c r="GV60" s="223"/>
      <c r="GW60" s="173"/>
      <c r="GX60" s="223"/>
      <c r="GY60" s="257"/>
      <c r="GZ60" s="259" t="s">
        <v>406</v>
      </c>
    </row>
    <row r="61" spans="1:208" s="171" customFormat="1" ht="15" x14ac:dyDescent="0.25">
      <c r="A61" s="224"/>
      <c r="B61" s="225"/>
      <c r="C61" s="871" t="s">
        <v>401</v>
      </c>
      <c r="D61" s="871"/>
      <c r="E61" s="871"/>
      <c r="F61" s="871"/>
      <c r="G61" s="871"/>
      <c r="H61" s="871"/>
      <c r="I61" s="871"/>
      <c r="J61" s="871"/>
      <c r="K61" s="871"/>
      <c r="L61" s="871"/>
      <c r="M61" s="871"/>
      <c r="N61" s="871"/>
      <c r="O61" s="871"/>
      <c r="P61" s="260"/>
      <c r="Q61" s="253"/>
      <c r="R61" s="254"/>
      <c r="GO61" s="212"/>
      <c r="GP61" s="223"/>
      <c r="GQ61" s="223"/>
      <c r="GR61" s="223"/>
      <c r="GS61" s="223"/>
      <c r="GT61" s="223"/>
      <c r="GV61" s="223"/>
      <c r="GW61" s="173"/>
      <c r="GX61" s="223"/>
      <c r="GY61" s="257"/>
      <c r="GZ61" s="259" t="s">
        <v>401</v>
      </c>
    </row>
    <row r="62" spans="1:208" s="171" customFormat="1" ht="15" x14ac:dyDescent="0.25">
      <c r="A62" s="224"/>
      <c r="B62" s="225"/>
      <c r="C62" s="871" t="s">
        <v>592</v>
      </c>
      <c r="D62" s="871"/>
      <c r="E62" s="871"/>
      <c r="F62" s="871"/>
      <c r="G62" s="871"/>
      <c r="H62" s="871"/>
      <c r="I62" s="871"/>
      <c r="J62" s="871"/>
      <c r="K62" s="871"/>
      <c r="L62" s="871"/>
      <c r="M62" s="871"/>
      <c r="N62" s="871"/>
      <c r="O62" s="871"/>
      <c r="P62" s="258">
        <v>7756.37</v>
      </c>
      <c r="Q62" s="253"/>
      <c r="R62" s="254"/>
      <c r="GO62" s="212"/>
      <c r="GP62" s="223"/>
      <c r="GQ62" s="223"/>
      <c r="GR62" s="223"/>
      <c r="GS62" s="223"/>
      <c r="GT62" s="223"/>
      <c r="GV62" s="223"/>
      <c r="GW62" s="173"/>
      <c r="GX62" s="223"/>
      <c r="GY62" s="257"/>
      <c r="GZ62" s="259" t="s">
        <v>592</v>
      </c>
    </row>
    <row r="63" spans="1:208" s="171" customFormat="1" ht="15" x14ac:dyDescent="0.25">
      <c r="A63" s="224"/>
      <c r="B63" s="225"/>
      <c r="C63" s="871" t="s">
        <v>593</v>
      </c>
      <c r="D63" s="871"/>
      <c r="E63" s="871"/>
      <c r="F63" s="871"/>
      <c r="G63" s="871"/>
      <c r="H63" s="871"/>
      <c r="I63" s="871"/>
      <c r="J63" s="871"/>
      <c r="K63" s="871"/>
      <c r="L63" s="871"/>
      <c r="M63" s="871"/>
      <c r="N63" s="871"/>
      <c r="O63" s="871"/>
      <c r="P63" s="258">
        <v>1651.5</v>
      </c>
      <c r="Q63" s="253"/>
      <c r="R63" s="254"/>
      <c r="GO63" s="212"/>
      <c r="GP63" s="223"/>
      <c r="GQ63" s="223"/>
      <c r="GR63" s="223"/>
      <c r="GS63" s="223"/>
      <c r="GT63" s="223"/>
      <c r="GV63" s="223"/>
      <c r="GW63" s="173"/>
      <c r="GX63" s="223"/>
      <c r="GY63" s="257"/>
      <c r="GZ63" s="259" t="s">
        <v>593</v>
      </c>
    </row>
    <row r="64" spans="1:208" s="171" customFormat="1" ht="15" x14ac:dyDescent="0.25">
      <c r="A64" s="224"/>
      <c r="B64" s="225"/>
      <c r="C64" s="871" t="s">
        <v>594</v>
      </c>
      <c r="D64" s="871"/>
      <c r="E64" s="871"/>
      <c r="F64" s="871"/>
      <c r="G64" s="871"/>
      <c r="H64" s="871"/>
      <c r="I64" s="871"/>
      <c r="J64" s="871"/>
      <c r="K64" s="871"/>
      <c r="L64" s="871"/>
      <c r="M64" s="871"/>
      <c r="N64" s="871"/>
      <c r="O64" s="871"/>
      <c r="P64" s="258">
        <v>1493.76</v>
      </c>
      <c r="Q64" s="253"/>
      <c r="R64" s="254"/>
      <c r="GO64" s="212"/>
      <c r="GP64" s="223"/>
      <c r="GQ64" s="223"/>
      <c r="GR64" s="223"/>
      <c r="GS64" s="223"/>
      <c r="GT64" s="223"/>
      <c r="GV64" s="223"/>
      <c r="GW64" s="173"/>
      <c r="GX64" s="223"/>
      <c r="GY64" s="257"/>
      <c r="GZ64" s="259" t="s">
        <v>594</v>
      </c>
    </row>
    <row r="65" spans="1:212" s="171" customFormat="1" ht="15" x14ac:dyDescent="0.25">
      <c r="A65" s="224"/>
      <c r="B65" s="225"/>
      <c r="C65" s="871" t="s">
        <v>595</v>
      </c>
      <c r="D65" s="871"/>
      <c r="E65" s="871"/>
      <c r="F65" s="871"/>
      <c r="G65" s="871"/>
      <c r="H65" s="871"/>
      <c r="I65" s="871"/>
      <c r="J65" s="871"/>
      <c r="K65" s="871"/>
      <c r="L65" s="871"/>
      <c r="M65" s="871"/>
      <c r="N65" s="871"/>
      <c r="O65" s="871"/>
      <c r="P65" s="300">
        <v>717</v>
      </c>
      <c r="Q65" s="253"/>
      <c r="R65" s="254"/>
      <c r="GO65" s="212"/>
      <c r="GP65" s="223"/>
      <c r="GQ65" s="223"/>
      <c r="GR65" s="223"/>
      <c r="GS65" s="223"/>
      <c r="GT65" s="223"/>
      <c r="GV65" s="223"/>
      <c r="GW65" s="173"/>
      <c r="GX65" s="223"/>
      <c r="GY65" s="257"/>
      <c r="GZ65" s="259" t="s">
        <v>595</v>
      </c>
    </row>
    <row r="66" spans="1:212" s="171" customFormat="1" ht="15" x14ac:dyDescent="0.25">
      <c r="A66" s="224"/>
      <c r="B66" s="225"/>
      <c r="C66" s="871" t="s">
        <v>415</v>
      </c>
      <c r="D66" s="871"/>
      <c r="E66" s="871"/>
      <c r="F66" s="871"/>
      <c r="G66" s="871"/>
      <c r="H66" s="871"/>
      <c r="I66" s="871"/>
      <c r="J66" s="871"/>
      <c r="K66" s="871"/>
      <c r="L66" s="871"/>
      <c r="M66" s="871"/>
      <c r="N66" s="871"/>
      <c r="O66" s="871"/>
      <c r="P66" s="258">
        <v>1651.5</v>
      </c>
      <c r="Q66" s="253"/>
      <c r="R66" s="254"/>
      <c r="GO66" s="212"/>
      <c r="GP66" s="223"/>
      <c r="GQ66" s="223"/>
      <c r="GR66" s="223"/>
      <c r="GS66" s="223"/>
      <c r="GT66" s="223"/>
      <c r="GV66" s="223"/>
      <c r="GW66" s="173"/>
      <c r="GX66" s="223"/>
      <c r="GY66" s="257"/>
      <c r="GZ66" s="259" t="s">
        <v>415</v>
      </c>
    </row>
    <row r="67" spans="1:212" s="171" customFormat="1" ht="15" x14ac:dyDescent="0.25">
      <c r="A67" s="224"/>
      <c r="B67" s="225"/>
      <c r="C67" s="871" t="s">
        <v>416</v>
      </c>
      <c r="D67" s="871"/>
      <c r="E67" s="871"/>
      <c r="F67" s="871"/>
      <c r="G67" s="871"/>
      <c r="H67" s="871"/>
      <c r="I67" s="871"/>
      <c r="J67" s="871"/>
      <c r="K67" s="871"/>
      <c r="L67" s="871"/>
      <c r="M67" s="871"/>
      <c r="N67" s="871"/>
      <c r="O67" s="871"/>
      <c r="P67" s="258">
        <v>1493.76</v>
      </c>
      <c r="Q67" s="253"/>
      <c r="R67" s="254"/>
      <c r="GO67" s="212"/>
      <c r="GP67" s="223"/>
      <c r="GQ67" s="223"/>
      <c r="GR67" s="223"/>
      <c r="GS67" s="223"/>
      <c r="GT67" s="223"/>
      <c r="GV67" s="223"/>
      <c r="GW67" s="173"/>
      <c r="GX67" s="223"/>
      <c r="GY67" s="257"/>
      <c r="GZ67" s="259" t="s">
        <v>416</v>
      </c>
    </row>
    <row r="68" spans="1:212" s="171" customFormat="1" ht="15" x14ac:dyDescent="0.25">
      <c r="A68" s="224"/>
      <c r="B68" s="225"/>
      <c r="C68" s="871" t="s">
        <v>417</v>
      </c>
      <c r="D68" s="871"/>
      <c r="E68" s="871"/>
      <c r="F68" s="871"/>
      <c r="G68" s="871"/>
      <c r="H68" s="871"/>
      <c r="I68" s="871"/>
      <c r="J68" s="871"/>
      <c r="K68" s="871"/>
      <c r="L68" s="871"/>
      <c r="M68" s="871"/>
      <c r="N68" s="871"/>
      <c r="O68" s="871"/>
      <c r="P68" s="300">
        <v>717</v>
      </c>
      <c r="Q68" s="253"/>
      <c r="R68" s="254"/>
      <c r="GO68" s="212"/>
      <c r="GP68" s="223"/>
      <c r="GQ68" s="223"/>
      <c r="GR68" s="223"/>
      <c r="GS68" s="223"/>
      <c r="GT68" s="223"/>
      <c r="GV68" s="223"/>
      <c r="GW68" s="173"/>
      <c r="GX68" s="223"/>
      <c r="GY68" s="257"/>
      <c r="GZ68" s="259" t="s">
        <v>417</v>
      </c>
    </row>
    <row r="69" spans="1:212" s="171" customFormat="1" ht="15" x14ac:dyDescent="0.25">
      <c r="A69" s="224"/>
      <c r="B69" s="255"/>
      <c r="C69" s="872" t="s">
        <v>596</v>
      </c>
      <c r="D69" s="872"/>
      <c r="E69" s="872"/>
      <c r="F69" s="872"/>
      <c r="G69" s="872"/>
      <c r="H69" s="872"/>
      <c r="I69" s="872"/>
      <c r="J69" s="872"/>
      <c r="K69" s="872"/>
      <c r="L69" s="872"/>
      <c r="M69" s="872"/>
      <c r="N69" s="872"/>
      <c r="O69" s="872"/>
      <c r="P69" s="261">
        <v>11618.63</v>
      </c>
      <c r="Q69" s="253"/>
      <c r="R69" s="254"/>
      <c r="GO69" s="212"/>
      <c r="GP69" s="223"/>
      <c r="GQ69" s="223"/>
      <c r="GR69" s="223"/>
      <c r="GS69" s="223"/>
      <c r="GT69" s="223"/>
      <c r="GV69" s="223"/>
      <c r="GW69" s="173"/>
      <c r="GX69" s="223"/>
      <c r="GY69" s="257"/>
      <c r="HA69" s="257" t="s">
        <v>596</v>
      </c>
    </row>
    <row r="70" spans="1:212" s="171" customFormat="1" ht="15" x14ac:dyDescent="0.25">
      <c r="A70" s="224"/>
      <c r="B70" s="225"/>
      <c r="C70" s="871" t="s">
        <v>419</v>
      </c>
      <c r="D70" s="871"/>
      <c r="E70" s="871"/>
      <c r="F70" s="871"/>
      <c r="G70" s="871"/>
      <c r="H70" s="871"/>
      <c r="I70" s="871"/>
      <c r="J70" s="871"/>
      <c r="K70" s="871"/>
      <c r="L70" s="871"/>
      <c r="M70" s="871"/>
      <c r="N70" s="871"/>
      <c r="O70" s="871"/>
      <c r="P70" s="260"/>
      <c r="Q70" s="253"/>
      <c r="R70" s="254"/>
      <c r="GO70" s="212"/>
      <c r="GP70" s="223"/>
      <c r="GQ70" s="223"/>
      <c r="GR70" s="223"/>
      <c r="GS70" s="223"/>
      <c r="GT70" s="223"/>
      <c r="GV70" s="223"/>
      <c r="GW70" s="173"/>
      <c r="GX70" s="223"/>
      <c r="GY70" s="257"/>
      <c r="GZ70" s="259" t="s">
        <v>419</v>
      </c>
      <c r="HA70" s="257"/>
    </row>
    <row r="71" spans="1:212" s="171" customFormat="1" ht="15" x14ac:dyDescent="0.25">
      <c r="A71" s="224"/>
      <c r="B71" s="225"/>
      <c r="C71" s="871" t="s">
        <v>422</v>
      </c>
      <c r="D71" s="871"/>
      <c r="E71" s="871"/>
      <c r="F71" s="871"/>
      <c r="G71" s="871"/>
      <c r="H71" s="871"/>
      <c r="I71" s="871"/>
      <c r="J71" s="871"/>
      <c r="K71" s="262" t="s">
        <v>597</v>
      </c>
      <c r="L71" s="263"/>
      <c r="M71" s="263"/>
      <c r="O71" s="264"/>
      <c r="P71" s="260"/>
      <c r="Q71" s="253"/>
      <c r="R71" s="254"/>
      <c r="GO71" s="212"/>
      <c r="GP71" s="223"/>
      <c r="GQ71" s="223"/>
      <c r="GR71" s="223"/>
      <c r="GS71" s="223"/>
      <c r="GT71" s="223"/>
      <c r="GV71" s="223"/>
      <c r="GW71" s="173"/>
      <c r="GX71" s="223"/>
      <c r="GY71" s="257"/>
      <c r="HA71" s="257"/>
      <c r="HB71" s="259" t="s">
        <v>422</v>
      </c>
    </row>
    <row r="72" spans="1:212" s="171" customFormat="1" ht="1.5" customHeight="1" x14ac:dyDescent="0.25">
      <c r="A72" s="266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195"/>
      <c r="O72" s="268"/>
      <c r="P72" s="269"/>
      <c r="Q72" s="253"/>
      <c r="R72" s="254"/>
    </row>
    <row r="73" spans="1:212" s="171" customFormat="1" ht="15" x14ac:dyDescent="0.25">
      <c r="A73" s="224"/>
      <c r="B73" s="255"/>
      <c r="C73" s="872" t="s">
        <v>565</v>
      </c>
      <c r="D73" s="872"/>
      <c r="E73" s="872"/>
      <c r="F73" s="872"/>
      <c r="G73" s="872"/>
      <c r="H73" s="872"/>
      <c r="I73" s="872"/>
      <c r="J73" s="872"/>
      <c r="K73" s="872"/>
      <c r="L73" s="872"/>
      <c r="M73" s="872"/>
      <c r="N73" s="872"/>
      <c r="O73" s="872"/>
      <c r="P73" s="256"/>
      <c r="Q73" s="253"/>
      <c r="R73" s="254"/>
      <c r="HC73" s="257" t="s">
        <v>565</v>
      </c>
    </row>
    <row r="74" spans="1:212" s="171" customFormat="1" ht="15" x14ac:dyDescent="0.25">
      <c r="A74" s="224"/>
      <c r="B74" s="225"/>
      <c r="C74" s="871" t="s">
        <v>400</v>
      </c>
      <c r="D74" s="871"/>
      <c r="E74" s="871"/>
      <c r="F74" s="871"/>
      <c r="G74" s="871"/>
      <c r="H74" s="871"/>
      <c r="I74" s="871"/>
      <c r="J74" s="871"/>
      <c r="K74" s="871"/>
      <c r="L74" s="871"/>
      <c r="M74" s="871"/>
      <c r="N74" s="871"/>
      <c r="O74" s="871"/>
      <c r="P74" s="258">
        <v>9407.8700000000008</v>
      </c>
      <c r="Q74" s="270"/>
      <c r="R74" s="271"/>
      <c r="HC74" s="257"/>
      <c r="HD74" s="259" t="s">
        <v>400</v>
      </c>
    </row>
    <row r="75" spans="1:212" s="171" customFormat="1" ht="15" x14ac:dyDescent="0.25">
      <c r="A75" s="224"/>
      <c r="B75" s="225"/>
      <c r="C75" s="871" t="s">
        <v>401</v>
      </c>
      <c r="D75" s="871"/>
      <c r="E75" s="871"/>
      <c r="F75" s="871"/>
      <c r="G75" s="871"/>
      <c r="H75" s="871"/>
      <c r="I75" s="871"/>
      <c r="J75" s="871"/>
      <c r="K75" s="871"/>
      <c r="L75" s="871"/>
      <c r="M75" s="871"/>
      <c r="N75" s="871"/>
      <c r="O75" s="871"/>
      <c r="P75" s="260"/>
      <c r="Q75" s="270"/>
      <c r="R75" s="271"/>
      <c r="HC75" s="257"/>
      <c r="HD75" s="259" t="s">
        <v>401</v>
      </c>
    </row>
    <row r="76" spans="1:212" s="171" customFormat="1" ht="15" x14ac:dyDescent="0.25">
      <c r="A76" s="224"/>
      <c r="B76" s="225"/>
      <c r="C76" s="871" t="s">
        <v>403</v>
      </c>
      <c r="D76" s="871"/>
      <c r="E76" s="871"/>
      <c r="F76" s="871"/>
      <c r="G76" s="871"/>
      <c r="H76" s="871"/>
      <c r="I76" s="871"/>
      <c r="J76" s="871"/>
      <c r="K76" s="871"/>
      <c r="L76" s="871"/>
      <c r="M76" s="871"/>
      <c r="N76" s="871"/>
      <c r="O76" s="871"/>
      <c r="P76" s="258">
        <v>7756.37</v>
      </c>
      <c r="Q76" s="270"/>
      <c r="R76" s="271"/>
      <c r="HC76" s="257"/>
      <c r="HD76" s="259" t="s">
        <v>403</v>
      </c>
    </row>
    <row r="77" spans="1:212" s="171" customFormat="1" ht="15" x14ac:dyDescent="0.25">
      <c r="A77" s="224"/>
      <c r="B77" s="225"/>
      <c r="C77" s="871" t="s">
        <v>404</v>
      </c>
      <c r="D77" s="871"/>
      <c r="E77" s="871"/>
      <c r="F77" s="871"/>
      <c r="G77" s="871"/>
      <c r="H77" s="871"/>
      <c r="I77" s="871"/>
      <c r="J77" s="871"/>
      <c r="K77" s="871"/>
      <c r="L77" s="871"/>
      <c r="M77" s="871"/>
      <c r="N77" s="871"/>
      <c r="O77" s="871"/>
      <c r="P77" s="258">
        <v>1651.5</v>
      </c>
      <c r="Q77" s="270"/>
      <c r="R77" s="271"/>
      <c r="HC77" s="257"/>
      <c r="HD77" s="259" t="s">
        <v>404</v>
      </c>
    </row>
    <row r="78" spans="1:212" s="171" customFormat="1" ht="15" x14ac:dyDescent="0.25">
      <c r="A78" s="224"/>
      <c r="B78" s="225"/>
      <c r="C78" s="871" t="s">
        <v>406</v>
      </c>
      <c r="D78" s="871"/>
      <c r="E78" s="871"/>
      <c r="F78" s="871"/>
      <c r="G78" s="871"/>
      <c r="H78" s="871"/>
      <c r="I78" s="871"/>
      <c r="J78" s="871"/>
      <c r="K78" s="871"/>
      <c r="L78" s="871"/>
      <c r="M78" s="871"/>
      <c r="N78" s="871"/>
      <c r="O78" s="871"/>
      <c r="P78" s="258">
        <v>11618.63</v>
      </c>
      <c r="Q78" s="270"/>
      <c r="R78" s="271"/>
      <c r="HC78" s="257"/>
      <c r="HD78" s="259" t="s">
        <v>406</v>
      </c>
    </row>
    <row r="79" spans="1:212" s="171" customFormat="1" ht="15" x14ac:dyDescent="0.25">
      <c r="A79" s="224"/>
      <c r="B79" s="225"/>
      <c r="C79" s="871" t="s">
        <v>401</v>
      </c>
      <c r="D79" s="871"/>
      <c r="E79" s="871"/>
      <c r="F79" s="871"/>
      <c r="G79" s="871"/>
      <c r="H79" s="871"/>
      <c r="I79" s="871"/>
      <c r="J79" s="871"/>
      <c r="K79" s="871"/>
      <c r="L79" s="871"/>
      <c r="M79" s="871"/>
      <c r="N79" s="871"/>
      <c r="O79" s="871"/>
      <c r="P79" s="260"/>
      <c r="Q79" s="270"/>
      <c r="R79" s="271"/>
      <c r="HC79" s="257"/>
      <c r="HD79" s="259" t="s">
        <v>401</v>
      </c>
    </row>
    <row r="80" spans="1:212" s="171" customFormat="1" ht="15" x14ac:dyDescent="0.25">
      <c r="A80" s="224"/>
      <c r="B80" s="225"/>
      <c r="C80" s="871" t="s">
        <v>592</v>
      </c>
      <c r="D80" s="871"/>
      <c r="E80" s="871"/>
      <c r="F80" s="871"/>
      <c r="G80" s="871"/>
      <c r="H80" s="871"/>
      <c r="I80" s="871"/>
      <c r="J80" s="871"/>
      <c r="K80" s="871"/>
      <c r="L80" s="871"/>
      <c r="M80" s="871"/>
      <c r="N80" s="871"/>
      <c r="O80" s="871"/>
      <c r="P80" s="258">
        <v>7756.37</v>
      </c>
      <c r="Q80" s="270"/>
      <c r="R80" s="271"/>
      <c r="HC80" s="257"/>
      <c r="HD80" s="259" t="s">
        <v>592</v>
      </c>
    </row>
    <row r="81" spans="1:238" s="171" customFormat="1" ht="15" x14ac:dyDescent="0.25">
      <c r="A81" s="224"/>
      <c r="B81" s="225"/>
      <c r="C81" s="871" t="s">
        <v>593</v>
      </c>
      <c r="D81" s="871"/>
      <c r="E81" s="871"/>
      <c r="F81" s="871"/>
      <c r="G81" s="871"/>
      <c r="H81" s="871"/>
      <c r="I81" s="871"/>
      <c r="J81" s="871"/>
      <c r="K81" s="871"/>
      <c r="L81" s="871"/>
      <c r="M81" s="871"/>
      <c r="N81" s="871"/>
      <c r="O81" s="871"/>
      <c r="P81" s="258">
        <v>1651.5</v>
      </c>
      <c r="Q81" s="270"/>
      <c r="R81" s="271"/>
      <c r="HC81" s="257"/>
      <c r="HD81" s="259" t="s">
        <v>593</v>
      </c>
    </row>
    <row r="82" spans="1:238" s="171" customFormat="1" ht="15" x14ac:dyDescent="0.25">
      <c r="A82" s="224"/>
      <c r="B82" s="225"/>
      <c r="C82" s="871" t="s">
        <v>594</v>
      </c>
      <c r="D82" s="871"/>
      <c r="E82" s="871"/>
      <c r="F82" s="871"/>
      <c r="G82" s="871"/>
      <c r="H82" s="871"/>
      <c r="I82" s="871"/>
      <c r="J82" s="871"/>
      <c r="K82" s="871"/>
      <c r="L82" s="871"/>
      <c r="M82" s="871"/>
      <c r="N82" s="871"/>
      <c r="O82" s="871"/>
      <c r="P82" s="258">
        <v>1493.76</v>
      </c>
      <c r="Q82" s="270"/>
      <c r="R82" s="271"/>
      <c r="HC82" s="257"/>
      <c r="HD82" s="259" t="s">
        <v>594</v>
      </c>
    </row>
    <row r="83" spans="1:238" s="171" customFormat="1" ht="15" x14ac:dyDescent="0.25">
      <c r="A83" s="224"/>
      <c r="B83" s="225"/>
      <c r="C83" s="871" t="s">
        <v>595</v>
      </c>
      <c r="D83" s="871"/>
      <c r="E83" s="871"/>
      <c r="F83" s="871"/>
      <c r="G83" s="871"/>
      <c r="H83" s="871"/>
      <c r="I83" s="871"/>
      <c r="J83" s="871"/>
      <c r="K83" s="871"/>
      <c r="L83" s="871"/>
      <c r="M83" s="871"/>
      <c r="N83" s="871"/>
      <c r="O83" s="871"/>
      <c r="P83" s="300">
        <v>717</v>
      </c>
      <c r="Q83" s="270"/>
      <c r="R83" s="271"/>
      <c r="HC83" s="257"/>
      <c r="HD83" s="259" t="s">
        <v>595</v>
      </c>
    </row>
    <row r="84" spans="1:238" s="171" customFormat="1" ht="15" x14ac:dyDescent="0.25">
      <c r="A84" s="224"/>
      <c r="B84" s="225"/>
      <c r="C84" s="871" t="s">
        <v>415</v>
      </c>
      <c r="D84" s="871"/>
      <c r="E84" s="871"/>
      <c r="F84" s="871"/>
      <c r="G84" s="871"/>
      <c r="H84" s="871"/>
      <c r="I84" s="871"/>
      <c r="J84" s="871"/>
      <c r="K84" s="871"/>
      <c r="L84" s="871"/>
      <c r="M84" s="871"/>
      <c r="N84" s="871"/>
      <c r="O84" s="871"/>
      <c r="P84" s="258">
        <v>1651.5</v>
      </c>
      <c r="Q84" s="270"/>
      <c r="R84" s="271"/>
      <c r="HC84" s="257"/>
      <c r="HD84" s="259" t="s">
        <v>415</v>
      </c>
    </row>
    <row r="85" spans="1:238" s="171" customFormat="1" ht="15" x14ac:dyDescent="0.25">
      <c r="A85" s="224"/>
      <c r="B85" s="225"/>
      <c r="C85" s="871" t="s">
        <v>416</v>
      </c>
      <c r="D85" s="871"/>
      <c r="E85" s="871"/>
      <c r="F85" s="871"/>
      <c r="G85" s="871"/>
      <c r="H85" s="871"/>
      <c r="I85" s="871"/>
      <c r="J85" s="871"/>
      <c r="K85" s="871"/>
      <c r="L85" s="871"/>
      <c r="M85" s="871"/>
      <c r="N85" s="871"/>
      <c r="O85" s="871"/>
      <c r="P85" s="258">
        <v>1493.76</v>
      </c>
      <c r="Q85" s="270"/>
      <c r="R85" s="271"/>
      <c r="HC85" s="257"/>
      <c r="HD85" s="259" t="s">
        <v>416</v>
      </c>
    </row>
    <row r="86" spans="1:238" s="171" customFormat="1" ht="15" x14ac:dyDescent="0.25">
      <c r="A86" s="224"/>
      <c r="B86" s="225"/>
      <c r="C86" s="871" t="s">
        <v>417</v>
      </c>
      <c r="D86" s="871"/>
      <c r="E86" s="871"/>
      <c r="F86" s="871"/>
      <c r="G86" s="871"/>
      <c r="H86" s="871"/>
      <c r="I86" s="871"/>
      <c r="J86" s="871"/>
      <c r="K86" s="871"/>
      <c r="L86" s="871"/>
      <c r="M86" s="871"/>
      <c r="N86" s="871"/>
      <c r="O86" s="871"/>
      <c r="P86" s="300">
        <v>717</v>
      </c>
      <c r="Q86" s="270"/>
      <c r="R86" s="271"/>
      <c r="HC86" s="257"/>
      <c r="HD86" s="259" t="s">
        <v>417</v>
      </c>
    </row>
    <row r="87" spans="1:238" s="171" customFormat="1" ht="15" x14ac:dyDescent="0.25">
      <c r="A87" s="224"/>
      <c r="B87" s="255"/>
      <c r="C87" s="872" t="s">
        <v>566</v>
      </c>
      <c r="D87" s="872"/>
      <c r="E87" s="872"/>
      <c r="F87" s="872"/>
      <c r="G87" s="872"/>
      <c r="H87" s="872"/>
      <c r="I87" s="872"/>
      <c r="J87" s="872"/>
      <c r="K87" s="872"/>
      <c r="L87" s="872"/>
      <c r="M87" s="872"/>
      <c r="N87" s="872"/>
      <c r="O87" s="872"/>
      <c r="P87" s="261">
        <v>11618.63</v>
      </c>
      <c r="Q87" s="270"/>
      <c r="R87" s="272"/>
      <c r="HC87" s="257"/>
      <c r="HE87" s="257" t="s">
        <v>566</v>
      </c>
    </row>
    <row r="88" spans="1:238" s="171" customFormat="1" ht="15" x14ac:dyDescent="0.25">
      <c r="A88" s="224"/>
      <c r="B88" s="225"/>
      <c r="C88" s="871" t="s">
        <v>419</v>
      </c>
      <c r="D88" s="871"/>
      <c r="E88" s="871"/>
      <c r="F88" s="871"/>
      <c r="G88" s="871"/>
      <c r="H88" s="871"/>
      <c r="I88" s="871"/>
      <c r="J88" s="871"/>
      <c r="K88" s="871"/>
      <c r="L88" s="871"/>
      <c r="M88" s="871"/>
      <c r="N88" s="871"/>
      <c r="O88" s="871"/>
      <c r="P88" s="260"/>
      <c r="Q88" s="270"/>
      <c r="R88" s="271"/>
      <c r="HC88" s="257"/>
      <c r="HD88" s="259" t="s">
        <v>419</v>
      </c>
      <c r="HE88" s="257"/>
    </row>
    <row r="89" spans="1:238" s="171" customFormat="1" ht="15" x14ac:dyDescent="0.25">
      <c r="A89" s="224"/>
      <c r="B89" s="225"/>
      <c r="C89" s="871" t="s">
        <v>422</v>
      </c>
      <c r="D89" s="871"/>
      <c r="E89" s="871"/>
      <c r="F89" s="871"/>
      <c r="G89" s="871"/>
      <c r="H89" s="871"/>
      <c r="I89" s="871"/>
      <c r="J89" s="871"/>
      <c r="K89" s="262" t="s">
        <v>597</v>
      </c>
      <c r="L89" s="263"/>
      <c r="M89" s="263"/>
      <c r="O89" s="264"/>
      <c r="P89" s="260"/>
      <c r="Q89" s="270"/>
      <c r="R89" s="272"/>
      <c r="HC89" s="257"/>
      <c r="HE89" s="257"/>
      <c r="HF89" s="259" t="s">
        <v>422</v>
      </c>
    </row>
    <row r="90" spans="1:238" s="279" customFormat="1" ht="1.5" customHeight="1" x14ac:dyDescent="0.2">
      <c r="A90" s="266"/>
      <c r="B90" s="249"/>
      <c r="C90" s="247"/>
      <c r="D90" s="247"/>
      <c r="E90" s="247"/>
      <c r="F90" s="247"/>
      <c r="G90" s="247"/>
      <c r="H90" s="247"/>
      <c r="I90" s="247"/>
      <c r="J90" s="247"/>
      <c r="K90" s="247"/>
      <c r="L90" s="273"/>
      <c r="M90" s="274"/>
      <c r="N90" s="275"/>
      <c r="O90" s="276"/>
      <c r="P90" s="277"/>
      <c r="Q90" s="278"/>
      <c r="R90" s="278"/>
      <c r="AB90" s="244"/>
      <c r="AC90" s="244"/>
      <c r="AD90" s="244"/>
      <c r="AE90" s="244"/>
      <c r="AF90" s="244"/>
      <c r="AG90" s="244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44"/>
      <c r="AS90" s="244"/>
      <c r="AT90" s="244"/>
      <c r="AU90" s="244"/>
      <c r="AV90" s="244"/>
      <c r="AW90" s="244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44"/>
      <c r="BI90" s="244"/>
      <c r="BJ90" s="244"/>
      <c r="BK90" s="244"/>
      <c r="BL90" s="244"/>
      <c r="BM90" s="244"/>
      <c r="BN90" s="213"/>
      <c r="BO90" s="213"/>
      <c r="BP90" s="213"/>
      <c r="BQ90" s="213"/>
      <c r="BR90" s="213"/>
      <c r="BS90" s="213"/>
      <c r="BT90" s="213"/>
      <c r="BU90" s="213"/>
      <c r="BV90" s="213"/>
      <c r="BW90" s="213"/>
      <c r="BX90" s="244"/>
      <c r="BY90" s="244"/>
      <c r="BZ90" s="244"/>
      <c r="CA90" s="244"/>
      <c r="CB90" s="244"/>
      <c r="CC90" s="244"/>
      <c r="CD90" s="213"/>
      <c r="CE90" s="213"/>
      <c r="CF90" s="213"/>
      <c r="CG90" s="213"/>
      <c r="CH90" s="213"/>
      <c r="CI90" s="213"/>
      <c r="CJ90" s="213"/>
      <c r="CK90" s="213"/>
      <c r="CL90" s="213"/>
      <c r="CM90" s="213"/>
      <c r="CN90" s="244"/>
      <c r="CO90" s="244"/>
      <c r="CP90" s="244"/>
      <c r="CQ90" s="244"/>
      <c r="CR90" s="244"/>
      <c r="CS90" s="244"/>
      <c r="CT90" s="213"/>
      <c r="CU90" s="213"/>
      <c r="CV90" s="213"/>
      <c r="CW90" s="213"/>
      <c r="CX90" s="213"/>
      <c r="CY90" s="213"/>
      <c r="CZ90" s="213"/>
      <c r="DA90" s="213"/>
      <c r="DB90" s="213"/>
      <c r="DC90" s="213"/>
      <c r="DD90" s="244"/>
      <c r="DE90" s="244"/>
      <c r="DF90" s="244"/>
      <c r="DG90" s="244"/>
      <c r="DH90" s="244"/>
      <c r="DI90" s="244"/>
      <c r="DJ90" s="213"/>
      <c r="DK90" s="213"/>
      <c r="DL90" s="213"/>
      <c r="DM90" s="213"/>
      <c r="DN90" s="213"/>
      <c r="DO90" s="213"/>
      <c r="DP90" s="213"/>
      <c r="DQ90" s="213"/>
      <c r="DR90" s="213"/>
      <c r="DS90" s="213"/>
      <c r="DT90" s="244"/>
      <c r="DU90" s="244"/>
      <c r="DV90" s="244"/>
      <c r="DW90" s="244"/>
      <c r="DX90" s="244"/>
      <c r="DY90" s="244"/>
      <c r="DZ90" s="213"/>
      <c r="EA90" s="213"/>
      <c r="EB90" s="213"/>
      <c r="EC90" s="213"/>
      <c r="ED90" s="213"/>
      <c r="EE90" s="213"/>
      <c r="EF90" s="213"/>
      <c r="EG90" s="213"/>
      <c r="EH90" s="213"/>
      <c r="EI90" s="213"/>
      <c r="EJ90" s="280"/>
      <c r="EK90" s="280"/>
      <c r="EL90" s="280"/>
      <c r="EM90" s="280"/>
      <c r="EN90" s="280"/>
      <c r="EO90" s="280"/>
      <c r="EP90" s="280"/>
      <c r="EQ90" s="280"/>
      <c r="ER90" s="280"/>
      <c r="ES90" s="280"/>
      <c r="ET90" s="280"/>
      <c r="EU90" s="280"/>
      <c r="EV90" s="280"/>
      <c r="EW90" s="280"/>
      <c r="EX90" s="280"/>
      <c r="EY90" s="280"/>
      <c r="EZ90" s="280"/>
      <c r="FA90" s="280"/>
      <c r="FB90" s="280"/>
      <c r="FC90" s="280"/>
      <c r="FD90" s="280"/>
      <c r="FE90" s="280"/>
      <c r="FF90" s="280"/>
      <c r="FG90" s="280"/>
      <c r="FH90" s="280"/>
      <c r="FI90" s="280"/>
      <c r="FJ90" s="280"/>
      <c r="FK90" s="280"/>
      <c r="FL90" s="280"/>
      <c r="FM90" s="280"/>
      <c r="FN90" s="280"/>
      <c r="FO90" s="280"/>
      <c r="FP90" s="280"/>
      <c r="FQ90" s="280"/>
      <c r="FR90" s="280"/>
      <c r="FS90" s="280"/>
      <c r="FT90" s="280"/>
      <c r="FU90" s="280"/>
      <c r="FV90" s="280"/>
      <c r="FW90" s="280"/>
      <c r="FX90" s="280"/>
      <c r="FY90" s="280"/>
      <c r="FZ90" s="280"/>
      <c r="GA90" s="280"/>
      <c r="GB90" s="280"/>
      <c r="GC90" s="280"/>
      <c r="GD90" s="280"/>
      <c r="GE90" s="280"/>
      <c r="GF90" s="213"/>
      <c r="GG90" s="213"/>
      <c r="GH90" s="213"/>
      <c r="GI90" s="213"/>
      <c r="GJ90" s="213"/>
      <c r="GK90" s="281"/>
      <c r="GL90" s="281"/>
      <c r="GM90" s="281"/>
      <c r="GN90" s="281"/>
      <c r="GO90" s="213"/>
      <c r="GP90" s="244"/>
      <c r="GQ90" s="244"/>
      <c r="GR90" s="244"/>
      <c r="GS90" s="244"/>
      <c r="GT90" s="244"/>
      <c r="GU90" s="244"/>
      <c r="GV90" s="244"/>
      <c r="GW90" s="244"/>
      <c r="GX90" s="244"/>
      <c r="GY90" s="259"/>
      <c r="GZ90" s="259"/>
      <c r="HA90" s="259"/>
      <c r="HB90" s="259"/>
      <c r="HC90" s="259"/>
      <c r="HD90" s="259"/>
      <c r="HE90" s="259"/>
      <c r="HF90" s="259"/>
      <c r="HG90" s="259"/>
      <c r="HH90" s="259"/>
      <c r="HI90" s="259"/>
      <c r="HJ90" s="259"/>
      <c r="HK90" s="259"/>
      <c r="HL90" s="259"/>
      <c r="HM90" s="282"/>
      <c r="HN90" s="282"/>
      <c r="HO90" s="282"/>
      <c r="HP90" s="282"/>
      <c r="HQ90" s="282"/>
      <c r="HR90" s="282"/>
      <c r="HS90" s="259"/>
      <c r="HT90" s="259"/>
      <c r="HU90" s="259"/>
      <c r="HV90" s="259"/>
      <c r="HW90" s="259"/>
      <c r="HX90" s="259"/>
      <c r="HY90" s="282"/>
      <c r="HZ90" s="282"/>
      <c r="IA90" s="282"/>
      <c r="IB90" s="282"/>
      <c r="IC90" s="282"/>
      <c r="ID90" s="282"/>
    </row>
    <row r="91" spans="1:238" s="279" customFormat="1" ht="14.25" customHeight="1" x14ac:dyDescent="0.2">
      <c r="A91" s="169"/>
      <c r="B91" s="283"/>
      <c r="C91" s="223"/>
      <c r="D91" s="223"/>
      <c r="E91" s="223"/>
      <c r="F91" s="223"/>
      <c r="G91" s="223"/>
      <c r="H91" s="223"/>
      <c r="I91" s="223"/>
      <c r="J91" s="223"/>
      <c r="K91" s="223"/>
      <c r="L91" s="284"/>
      <c r="M91" s="285"/>
      <c r="N91" s="286"/>
      <c r="O91" s="169"/>
      <c r="P91" s="169"/>
      <c r="Q91" s="278"/>
      <c r="R91" s="278"/>
      <c r="AB91" s="244"/>
      <c r="AC91" s="244"/>
      <c r="AD91" s="244"/>
      <c r="AE91" s="244"/>
      <c r="AF91" s="244"/>
      <c r="AG91" s="244"/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44"/>
      <c r="AS91" s="244"/>
      <c r="AT91" s="244"/>
      <c r="AU91" s="244"/>
      <c r="AV91" s="244"/>
      <c r="AW91" s="244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44"/>
      <c r="BI91" s="244"/>
      <c r="BJ91" s="244"/>
      <c r="BK91" s="244"/>
      <c r="BL91" s="244"/>
      <c r="BM91" s="244"/>
      <c r="BN91" s="213"/>
      <c r="BO91" s="213"/>
      <c r="BP91" s="213"/>
      <c r="BQ91" s="213"/>
      <c r="BR91" s="213"/>
      <c r="BS91" s="213"/>
      <c r="BT91" s="213"/>
      <c r="BU91" s="213"/>
      <c r="BV91" s="213"/>
      <c r="BW91" s="213"/>
      <c r="BX91" s="244"/>
      <c r="BY91" s="244"/>
      <c r="BZ91" s="244"/>
      <c r="CA91" s="244"/>
      <c r="CB91" s="244"/>
      <c r="CC91" s="244"/>
      <c r="CD91" s="213"/>
      <c r="CE91" s="213"/>
      <c r="CF91" s="213"/>
      <c r="CG91" s="213"/>
      <c r="CH91" s="213"/>
      <c r="CI91" s="213"/>
      <c r="CJ91" s="213"/>
      <c r="CK91" s="213"/>
      <c r="CL91" s="213"/>
      <c r="CM91" s="213"/>
      <c r="CN91" s="244"/>
      <c r="CO91" s="244"/>
      <c r="CP91" s="244"/>
      <c r="CQ91" s="244"/>
      <c r="CR91" s="244"/>
      <c r="CS91" s="244"/>
      <c r="CT91" s="213"/>
      <c r="CU91" s="213"/>
      <c r="CV91" s="213"/>
      <c r="CW91" s="213"/>
      <c r="CX91" s="213"/>
      <c r="CY91" s="213"/>
      <c r="CZ91" s="213"/>
      <c r="DA91" s="213"/>
      <c r="DB91" s="213"/>
      <c r="DC91" s="213"/>
      <c r="DD91" s="244"/>
      <c r="DE91" s="244"/>
      <c r="DF91" s="244"/>
      <c r="DG91" s="244"/>
      <c r="DH91" s="244"/>
      <c r="DI91" s="244"/>
      <c r="DJ91" s="213"/>
      <c r="DK91" s="213"/>
      <c r="DL91" s="213"/>
      <c r="DM91" s="213"/>
      <c r="DN91" s="213"/>
      <c r="DO91" s="213"/>
      <c r="DP91" s="213"/>
      <c r="DQ91" s="213"/>
      <c r="DR91" s="213"/>
      <c r="DS91" s="213"/>
      <c r="DT91" s="244"/>
      <c r="DU91" s="244"/>
      <c r="DV91" s="244"/>
      <c r="DW91" s="244"/>
      <c r="DX91" s="244"/>
      <c r="DY91" s="244"/>
      <c r="DZ91" s="213"/>
      <c r="EA91" s="213"/>
      <c r="EB91" s="213"/>
      <c r="EC91" s="213"/>
      <c r="ED91" s="213"/>
      <c r="EE91" s="213"/>
      <c r="EF91" s="213"/>
      <c r="EG91" s="213"/>
      <c r="EH91" s="213"/>
      <c r="EI91" s="213"/>
      <c r="EJ91" s="280"/>
      <c r="EK91" s="280"/>
      <c r="EL91" s="280"/>
      <c r="EM91" s="280"/>
      <c r="EN91" s="280"/>
      <c r="EO91" s="280"/>
      <c r="EP91" s="280"/>
      <c r="EQ91" s="280"/>
      <c r="ER91" s="280"/>
      <c r="ES91" s="280"/>
      <c r="ET91" s="280"/>
      <c r="EU91" s="280"/>
      <c r="EV91" s="280"/>
      <c r="EW91" s="280"/>
      <c r="EX91" s="280"/>
      <c r="EY91" s="280"/>
      <c r="EZ91" s="280"/>
      <c r="FA91" s="280"/>
      <c r="FB91" s="280"/>
      <c r="FC91" s="280"/>
      <c r="FD91" s="280"/>
      <c r="FE91" s="280"/>
      <c r="FF91" s="280"/>
      <c r="FG91" s="280"/>
      <c r="FH91" s="280"/>
      <c r="FI91" s="280"/>
      <c r="FJ91" s="280"/>
      <c r="FK91" s="280"/>
      <c r="FL91" s="280"/>
      <c r="FM91" s="280"/>
      <c r="FN91" s="280"/>
      <c r="FO91" s="280"/>
      <c r="FP91" s="280"/>
      <c r="FQ91" s="280"/>
      <c r="FR91" s="280"/>
      <c r="FS91" s="280"/>
      <c r="FT91" s="280"/>
      <c r="FU91" s="280"/>
      <c r="FV91" s="280"/>
      <c r="FW91" s="280"/>
      <c r="FX91" s="280"/>
      <c r="FY91" s="280"/>
      <c r="FZ91" s="280"/>
      <c r="GA91" s="280"/>
      <c r="GB91" s="280"/>
      <c r="GC91" s="280"/>
      <c r="GD91" s="280"/>
      <c r="GE91" s="280"/>
      <c r="GF91" s="213"/>
      <c r="GG91" s="213"/>
      <c r="GH91" s="213"/>
      <c r="GI91" s="213"/>
      <c r="GJ91" s="213"/>
      <c r="GK91" s="281"/>
      <c r="GL91" s="281"/>
      <c r="GM91" s="281"/>
      <c r="GN91" s="281"/>
      <c r="GO91" s="213"/>
      <c r="GP91" s="244"/>
      <c r="GQ91" s="244"/>
      <c r="GR91" s="244"/>
      <c r="GS91" s="244"/>
      <c r="GT91" s="244"/>
      <c r="GU91" s="244"/>
      <c r="GV91" s="244"/>
      <c r="GW91" s="244"/>
      <c r="GX91" s="244"/>
      <c r="GY91" s="259"/>
      <c r="GZ91" s="259"/>
      <c r="HA91" s="259"/>
      <c r="HB91" s="259"/>
      <c r="HC91" s="259"/>
      <c r="HD91" s="259"/>
      <c r="HE91" s="259"/>
      <c r="HF91" s="259"/>
      <c r="HG91" s="259"/>
      <c r="HH91" s="259"/>
      <c r="HI91" s="259"/>
      <c r="HJ91" s="259"/>
      <c r="HK91" s="259"/>
      <c r="HL91" s="259"/>
      <c r="HM91" s="282"/>
      <c r="HN91" s="282"/>
      <c r="HO91" s="282"/>
      <c r="HP91" s="282"/>
      <c r="HQ91" s="282"/>
      <c r="HR91" s="282"/>
      <c r="HS91" s="259"/>
      <c r="HT91" s="259"/>
      <c r="HU91" s="259"/>
      <c r="HV91" s="259"/>
      <c r="HW91" s="259"/>
      <c r="HX91" s="259"/>
      <c r="HY91" s="282"/>
      <c r="HZ91" s="282"/>
      <c r="IA91" s="282"/>
      <c r="IB91" s="282"/>
      <c r="IC91" s="282"/>
      <c r="ID91" s="282"/>
    </row>
    <row r="92" spans="1:238" s="191" customFormat="1" ht="26.25" customHeight="1" x14ac:dyDescent="0.25">
      <c r="A92" s="171"/>
      <c r="B92" s="287" t="s">
        <v>569</v>
      </c>
      <c r="C92" s="288"/>
      <c r="D92" s="171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3"/>
      <c r="AC92" s="173"/>
      <c r="AD92" s="173"/>
      <c r="AE92" s="173"/>
      <c r="AF92" s="173"/>
      <c r="AG92" s="173"/>
      <c r="AH92" s="174"/>
      <c r="AI92" s="174"/>
      <c r="AJ92" s="174"/>
      <c r="AK92" s="174"/>
      <c r="AL92" s="174"/>
      <c r="AM92" s="174"/>
      <c r="AN92" s="174"/>
      <c r="AO92" s="174"/>
      <c r="AP92" s="174"/>
      <c r="AQ92" s="174"/>
      <c r="AR92" s="173"/>
      <c r="AS92" s="173"/>
      <c r="AT92" s="173"/>
      <c r="AU92" s="173"/>
      <c r="AV92" s="173"/>
      <c r="AW92" s="173"/>
      <c r="AX92" s="174"/>
      <c r="AY92" s="174"/>
      <c r="AZ92" s="174"/>
      <c r="BA92" s="174"/>
      <c r="BB92" s="174"/>
      <c r="BC92" s="174"/>
      <c r="BD92" s="174"/>
      <c r="BE92" s="174"/>
      <c r="BF92" s="174"/>
      <c r="BG92" s="174"/>
      <c r="BH92" s="173"/>
      <c r="BI92" s="173"/>
      <c r="BJ92" s="173"/>
      <c r="BK92" s="173"/>
      <c r="BL92" s="173"/>
      <c r="BM92" s="173"/>
      <c r="BN92" s="174"/>
      <c r="BO92" s="174"/>
      <c r="BP92" s="174"/>
      <c r="BQ92" s="174"/>
      <c r="BR92" s="174"/>
      <c r="BS92" s="174"/>
      <c r="BT92" s="174"/>
      <c r="BU92" s="174"/>
      <c r="BV92" s="174"/>
      <c r="BW92" s="174"/>
      <c r="BX92" s="173"/>
      <c r="BY92" s="173"/>
      <c r="BZ92" s="173"/>
      <c r="CA92" s="173"/>
      <c r="CB92" s="173"/>
      <c r="CC92" s="173"/>
      <c r="CD92" s="174"/>
      <c r="CE92" s="174"/>
      <c r="CF92" s="174"/>
      <c r="CG92" s="174"/>
      <c r="CH92" s="174"/>
      <c r="CI92" s="174"/>
      <c r="CJ92" s="174"/>
      <c r="CK92" s="174"/>
      <c r="CL92" s="174"/>
      <c r="CM92" s="174"/>
      <c r="CN92" s="173"/>
      <c r="CO92" s="173"/>
      <c r="CP92" s="173"/>
      <c r="CQ92" s="173"/>
      <c r="CR92" s="173"/>
      <c r="CS92" s="173"/>
      <c r="CT92" s="174"/>
      <c r="CU92" s="174"/>
      <c r="CV92" s="174"/>
      <c r="CW92" s="174"/>
      <c r="CX92" s="174"/>
      <c r="CY92" s="174"/>
      <c r="CZ92" s="174"/>
      <c r="DA92" s="174"/>
      <c r="DB92" s="174"/>
      <c r="DC92" s="174"/>
      <c r="DD92" s="173"/>
      <c r="DE92" s="173"/>
      <c r="DF92" s="173"/>
      <c r="DG92" s="173"/>
      <c r="DH92" s="173"/>
      <c r="DI92" s="173"/>
      <c r="DJ92" s="174"/>
      <c r="DK92" s="174"/>
      <c r="DL92" s="174"/>
      <c r="DM92" s="174"/>
      <c r="DN92" s="174"/>
      <c r="DO92" s="174"/>
      <c r="DP92" s="174"/>
      <c r="DQ92" s="174"/>
      <c r="DR92" s="174"/>
      <c r="DS92" s="174"/>
      <c r="DT92" s="173"/>
      <c r="DU92" s="173"/>
      <c r="DV92" s="173"/>
      <c r="DW92" s="173"/>
      <c r="DX92" s="173"/>
      <c r="DY92" s="173"/>
      <c r="DZ92" s="174"/>
      <c r="EA92" s="174"/>
      <c r="EB92" s="174"/>
      <c r="EC92" s="174"/>
      <c r="ED92" s="174"/>
      <c r="EE92" s="174"/>
      <c r="EF92" s="174"/>
      <c r="EG92" s="174"/>
      <c r="EH92" s="174"/>
      <c r="EI92" s="174"/>
      <c r="EJ92" s="182"/>
      <c r="EK92" s="182"/>
      <c r="EL92" s="182"/>
      <c r="EM92" s="182"/>
      <c r="EN92" s="182"/>
      <c r="EO92" s="182"/>
      <c r="EP92" s="182"/>
      <c r="EQ92" s="182"/>
      <c r="ER92" s="182"/>
      <c r="ES92" s="182"/>
      <c r="ET92" s="182"/>
      <c r="EU92" s="182"/>
      <c r="EV92" s="182"/>
      <c r="EW92" s="182"/>
      <c r="EX92" s="182"/>
      <c r="EY92" s="182"/>
      <c r="EZ92" s="182"/>
      <c r="FA92" s="182"/>
      <c r="FB92" s="182"/>
      <c r="FC92" s="182"/>
      <c r="FD92" s="182"/>
      <c r="FE92" s="182"/>
      <c r="FF92" s="182"/>
      <c r="FG92" s="182"/>
      <c r="FH92" s="182"/>
      <c r="FI92" s="182"/>
      <c r="FJ92" s="182"/>
      <c r="FK92" s="182"/>
      <c r="FL92" s="182"/>
      <c r="FM92" s="182"/>
      <c r="FN92" s="182"/>
      <c r="FO92" s="182"/>
      <c r="FP92" s="182"/>
      <c r="FQ92" s="182"/>
      <c r="FR92" s="182"/>
      <c r="FS92" s="182"/>
      <c r="FT92" s="182"/>
      <c r="FU92" s="182"/>
      <c r="FV92" s="182"/>
      <c r="FW92" s="182"/>
      <c r="FX92" s="182"/>
      <c r="FY92" s="182"/>
      <c r="FZ92" s="182"/>
      <c r="GA92" s="182"/>
      <c r="GB92" s="182"/>
      <c r="GC92" s="182"/>
      <c r="GD92" s="182"/>
      <c r="GE92" s="182"/>
      <c r="GF92" s="174"/>
      <c r="GG92" s="174"/>
      <c r="GH92" s="174"/>
      <c r="GI92" s="174"/>
      <c r="GJ92" s="174"/>
      <c r="GK92" s="177"/>
      <c r="GL92" s="177"/>
      <c r="GM92" s="177"/>
      <c r="GN92" s="177"/>
      <c r="GO92" s="289"/>
      <c r="GP92" s="173"/>
      <c r="GQ92" s="173"/>
      <c r="GR92" s="173"/>
      <c r="GS92" s="173"/>
      <c r="GT92" s="173"/>
      <c r="GU92" s="173"/>
      <c r="GV92" s="173"/>
      <c r="GW92" s="173"/>
      <c r="GX92" s="173"/>
      <c r="GY92" s="290"/>
      <c r="GZ92" s="290"/>
      <c r="HA92" s="290"/>
      <c r="HB92" s="290"/>
      <c r="HC92" s="290"/>
      <c r="HD92" s="290"/>
      <c r="HE92" s="290"/>
      <c r="HF92" s="290"/>
      <c r="HG92" s="290"/>
      <c r="HH92" s="290"/>
      <c r="HI92" s="290"/>
      <c r="HJ92" s="290"/>
      <c r="HK92" s="290"/>
      <c r="HL92" s="290"/>
      <c r="HM92" s="233"/>
      <c r="HN92" s="233"/>
      <c r="HO92" s="233"/>
      <c r="HP92" s="233"/>
      <c r="HQ92" s="233"/>
      <c r="HR92" s="233"/>
      <c r="HS92" s="290"/>
      <c r="HT92" s="290"/>
      <c r="HU92" s="290"/>
      <c r="HV92" s="290"/>
      <c r="HW92" s="290"/>
      <c r="HX92" s="290"/>
      <c r="HY92" s="233"/>
      <c r="HZ92" s="233"/>
      <c r="IA92" s="233"/>
      <c r="IB92" s="233"/>
      <c r="IC92" s="233"/>
      <c r="ID92" s="233"/>
    </row>
    <row r="93" spans="1:238" s="191" customFormat="1" ht="12" customHeight="1" x14ac:dyDescent="0.25">
      <c r="A93" s="169"/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291"/>
      <c r="P93" s="291"/>
      <c r="Q93" s="178"/>
      <c r="R93" s="178"/>
      <c r="S93" s="171"/>
      <c r="T93" s="171"/>
      <c r="U93" s="171"/>
      <c r="V93" s="171"/>
      <c r="W93" s="171"/>
      <c r="X93" s="171"/>
      <c r="Y93" s="171"/>
      <c r="Z93" s="171"/>
      <c r="AA93" s="171"/>
      <c r="AB93" s="173"/>
      <c r="AC93" s="173"/>
      <c r="AD93" s="173"/>
      <c r="AE93" s="173"/>
      <c r="AF93" s="173"/>
      <c r="AG93" s="173"/>
      <c r="AH93" s="174"/>
      <c r="AI93" s="174"/>
      <c r="AJ93" s="174"/>
      <c r="AK93" s="174"/>
      <c r="AL93" s="174"/>
      <c r="AM93" s="174"/>
      <c r="AN93" s="174"/>
      <c r="AO93" s="174"/>
      <c r="AP93" s="174"/>
      <c r="AQ93" s="174"/>
      <c r="AR93" s="173"/>
      <c r="AS93" s="173"/>
      <c r="AT93" s="173"/>
      <c r="AU93" s="173"/>
      <c r="AV93" s="173"/>
      <c r="AW93" s="173"/>
      <c r="AX93" s="174"/>
      <c r="AY93" s="174"/>
      <c r="AZ93" s="174"/>
      <c r="BA93" s="174"/>
      <c r="BB93" s="174"/>
      <c r="BC93" s="174"/>
      <c r="BD93" s="174"/>
      <c r="BE93" s="174"/>
      <c r="BF93" s="174"/>
      <c r="BG93" s="174"/>
      <c r="BH93" s="173"/>
      <c r="BI93" s="173"/>
      <c r="BJ93" s="173"/>
      <c r="BK93" s="173"/>
      <c r="BL93" s="173"/>
      <c r="BM93" s="173"/>
      <c r="BN93" s="174"/>
      <c r="BO93" s="174"/>
      <c r="BP93" s="174"/>
      <c r="BQ93" s="174"/>
      <c r="BR93" s="174"/>
      <c r="BS93" s="174"/>
      <c r="BT93" s="174"/>
      <c r="BU93" s="174"/>
      <c r="BV93" s="174"/>
      <c r="BW93" s="174"/>
      <c r="BX93" s="173"/>
      <c r="BY93" s="173"/>
      <c r="BZ93" s="173"/>
      <c r="CA93" s="173"/>
      <c r="CB93" s="173"/>
      <c r="CC93" s="173"/>
      <c r="CD93" s="174"/>
      <c r="CE93" s="174"/>
      <c r="CF93" s="174"/>
      <c r="CG93" s="174"/>
      <c r="CH93" s="174"/>
      <c r="CI93" s="174"/>
      <c r="CJ93" s="174"/>
      <c r="CK93" s="174"/>
      <c r="CL93" s="174"/>
      <c r="CM93" s="174"/>
      <c r="CN93" s="173"/>
      <c r="CO93" s="173"/>
      <c r="CP93" s="173"/>
      <c r="CQ93" s="173"/>
      <c r="CR93" s="173"/>
      <c r="CS93" s="173"/>
      <c r="CT93" s="174"/>
      <c r="CU93" s="174"/>
      <c r="CV93" s="174"/>
      <c r="CW93" s="174"/>
      <c r="CX93" s="174"/>
      <c r="CY93" s="174"/>
      <c r="CZ93" s="174"/>
      <c r="DA93" s="174"/>
      <c r="DB93" s="174"/>
      <c r="DC93" s="174"/>
      <c r="DD93" s="173"/>
      <c r="DE93" s="173"/>
      <c r="DF93" s="173"/>
      <c r="DG93" s="173"/>
      <c r="DH93" s="173"/>
      <c r="DI93" s="173"/>
      <c r="DJ93" s="174"/>
      <c r="DK93" s="174"/>
      <c r="DL93" s="174"/>
      <c r="DM93" s="174"/>
      <c r="DN93" s="174"/>
      <c r="DO93" s="174"/>
      <c r="DP93" s="174"/>
      <c r="DQ93" s="174"/>
      <c r="DR93" s="174"/>
      <c r="DS93" s="174"/>
      <c r="DT93" s="173"/>
      <c r="DU93" s="173"/>
      <c r="DV93" s="173"/>
      <c r="DW93" s="173"/>
      <c r="DX93" s="173"/>
      <c r="DY93" s="173"/>
      <c r="DZ93" s="174"/>
      <c r="EA93" s="174"/>
      <c r="EB93" s="174"/>
      <c r="EC93" s="174"/>
      <c r="ED93" s="174"/>
      <c r="EE93" s="174"/>
      <c r="EF93" s="174"/>
      <c r="EG93" s="174"/>
      <c r="EH93" s="174"/>
      <c r="EI93" s="174"/>
      <c r="EJ93" s="182"/>
      <c r="EK93" s="182"/>
      <c r="EL93" s="182"/>
      <c r="EM93" s="182"/>
      <c r="EN93" s="182"/>
      <c r="EO93" s="182"/>
      <c r="EP93" s="182"/>
      <c r="EQ93" s="182"/>
      <c r="ER93" s="182"/>
      <c r="ES93" s="182"/>
      <c r="ET93" s="182"/>
      <c r="EU93" s="182"/>
      <c r="EV93" s="182"/>
      <c r="EW93" s="182"/>
      <c r="EX93" s="182"/>
      <c r="EY93" s="182"/>
      <c r="EZ93" s="182"/>
      <c r="FA93" s="182"/>
      <c r="FB93" s="182"/>
      <c r="FC93" s="182"/>
      <c r="FD93" s="182"/>
      <c r="FE93" s="182"/>
      <c r="FF93" s="182"/>
      <c r="FG93" s="182"/>
      <c r="FH93" s="182"/>
      <c r="FI93" s="182"/>
      <c r="FJ93" s="182"/>
      <c r="FK93" s="182"/>
      <c r="FL93" s="182"/>
      <c r="FM93" s="182"/>
      <c r="FN93" s="182"/>
      <c r="FO93" s="182"/>
      <c r="FP93" s="182"/>
      <c r="FQ93" s="182"/>
      <c r="FR93" s="182"/>
      <c r="FS93" s="182"/>
      <c r="FT93" s="182"/>
      <c r="FU93" s="182"/>
      <c r="FV93" s="182"/>
      <c r="FW93" s="182"/>
      <c r="FX93" s="182"/>
      <c r="FY93" s="182"/>
      <c r="FZ93" s="182"/>
      <c r="GA93" s="182"/>
      <c r="GB93" s="182"/>
      <c r="GC93" s="182"/>
      <c r="GD93" s="182"/>
      <c r="GE93" s="182"/>
      <c r="GF93" s="174"/>
      <c r="GG93" s="174"/>
      <c r="GH93" s="174"/>
      <c r="GI93" s="174"/>
      <c r="GJ93" s="174"/>
      <c r="GK93" s="177"/>
      <c r="GL93" s="177"/>
      <c r="GM93" s="177"/>
      <c r="GN93" s="177"/>
      <c r="GO93" s="289"/>
      <c r="GP93" s="173"/>
      <c r="GQ93" s="173"/>
      <c r="GR93" s="173"/>
      <c r="GS93" s="173"/>
      <c r="GT93" s="173"/>
      <c r="GU93" s="173"/>
      <c r="GV93" s="173"/>
      <c r="GW93" s="173"/>
      <c r="GX93" s="173"/>
      <c r="GY93" s="290"/>
      <c r="GZ93" s="290"/>
      <c r="HA93" s="290"/>
      <c r="HB93" s="290"/>
      <c r="HC93" s="290"/>
      <c r="HD93" s="290"/>
      <c r="HE93" s="290"/>
      <c r="HF93" s="290"/>
      <c r="HG93" s="290"/>
      <c r="HH93" s="290"/>
      <c r="HI93" s="290"/>
      <c r="HJ93" s="290"/>
      <c r="HK93" s="290"/>
      <c r="HL93" s="290"/>
      <c r="HM93" s="233"/>
      <c r="HN93" s="233"/>
      <c r="HO93" s="233"/>
      <c r="HP93" s="233"/>
      <c r="HQ93" s="233"/>
      <c r="HR93" s="233"/>
      <c r="HS93" s="290"/>
      <c r="HT93" s="290"/>
      <c r="HU93" s="290"/>
      <c r="HV93" s="290"/>
      <c r="HW93" s="290"/>
      <c r="HX93" s="290"/>
      <c r="HY93" s="233"/>
      <c r="HZ93" s="233"/>
      <c r="IA93" s="233"/>
      <c r="IB93" s="233"/>
      <c r="IC93" s="233"/>
      <c r="ID93" s="233"/>
    </row>
    <row r="94" spans="1:238" s="191" customFormat="1" ht="15" x14ac:dyDescent="0.25">
      <c r="A94" s="172"/>
      <c r="B94" s="292" t="s">
        <v>570</v>
      </c>
      <c r="C94" s="868" t="s">
        <v>571</v>
      </c>
      <c r="D94" s="868"/>
      <c r="E94" s="868"/>
      <c r="F94" s="868"/>
      <c r="G94" s="868"/>
      <c r="H94" s="868"/>
      <c r="I94" s="869" t="s">
        <v>139</v>
      </c>
      <c r="J94" s="869"/>
      <c r="K94" s="869"/>
      <c r="L94" s="869"/>
      <c r="M94" s="869"/>
      <c r="N94" s="869"/>
      <c r="O94" s="171"/>
      <c r="P94" s="171"/>
      <c r="Q94" s="178"/>
      <c r="R94" s="178"/>
      <c r="S94" s="171"/>
      <c r="T94" s="171"/>
      <c r="U94" s="171"/>
      <c r="V94" s="171"/>
      <c r="W94" s="171"/>
      <c r="X94" s="171"/>
      <c r="Y94" s="171"/>
      <c r="Z94" s="171"/>
      <c r="AA94" s="171"/>
      <c r="AB94" s="173"/>
      <c r="AC94" s="173"/>
      <c r="AD94" s="173"/>
      <c r="AE94" s="173"/>
      <c r="AF94" s="173"/>
      <c r="AG94" s="173"/>
      <c r="AH94" s="174"/>
      <c r="AI94" s="174"/>
      <c r="AJ94" s="174"/>
      <c r="AK94" s="174"/>
      <c r="AL94" s="174"/>
      <c r="AM94" s="174"/>
      <c r="AN94" s="174"/>
      <c r="AO94" s="174"/>
      <c r="AP94" s="174"/>
      <c r="AQ94" s="174"/>
      <c r="AR94" s="173"/>
      <c r="AS94" s="173"/>
      <c r="AT94" s="173"/>
      <c r="AU94" s="173"/>
      <c r="AV94" s="173"/>
      <c r="AW94" s="173"/>
      <c r="AX94" s="174"/>
      <c r="AY94" s="174"/>
      <c r="AZ94" s="174"/>
      <c r="BA94" s="174"/>
      <c r="BB94" s="174"/>
      <c r="BC94" s="174"/>
      <c r="BD94" s="174"/>
      <c r="BE94" s="174"/>
      <c r="BF94" s="174"/>
      <c r="BG94" s="174"/>
      <c r="BH94" s="173"/>
      <c r="BI94" s="173"/>
      <c r="BJ94" s="173"/>
      <c r="BK94" s="173"/>
      <c r="BL94" s="173"/>
      <c r="BM94" s="173"/>
      <c r="BN94" s="174"/>
      <c r="BO94" s="174"/>
      <c r="BP94" s="174"/>
      <c r="BQ94" s="174"/>
      <c r="BR94" s="174"/>
      <c r="BS94" s="174"/>
      <c r="BT94" s="174"/>
      <c r="BU94" s="174"/>
      <c r="BV94" s="174"/>
      <c r="BW94" s="174"/>
      <c r="BX94" s="173"/>
      <c r="BY94" s="173"/>
      <c r="BZ94" s="173"/>
      <c r="CA94" s="173"/>
      <c r="CB94" s="173"/>
      <c r="CC94" s="173"/>
      <c r="CD94" s="174"/>
      <c r="CE94" s="174"/>
      <c r="CF94" s="174"/>
      <c r="CG94" s="174"/>
      <c r="CH94" s="174"/>
      <c r="CI94" s="174"/>
      <c r="CJ94" s="174"/>
      <c r="CK94" s="174"/>
      <c r="CL94" s="174"/>
      <c r="CM94" s="174"/>
      <c r="CN94" s="173"/>
      <c r="CO94" s="173"/>
      <c r="CP94" s="173"/>
      <c r="CQ94" s="173"/>
      <c r="CR94" s="173"/>
      <c r="CS94" s="173"/>
      <c r="CT94" s="174"/>
      <c r="CU94" s="174"/>
      <c r="CV94" s="174"/>
      <c r="CW94" s="174"/>
      <c r="CX94" s="174"/>
      <c r="CY94" s="174"/>
      <c r="CZ94" s="174"/>
      <c r="DA94" s="174"/>
      <c r="DB94" s="174"/>
      <c r="DC94" s="174"/>
      <c r="DD94" s="173"/>
      <c r="DE94" s="173"/>
      <c r="DF94" s="173"/>
      <c r="DG94" s="173"/>
      <c r="DH94" s="173"/>
      <c r="DI94" s="173"/>
      <c r="DJ94" s="174"/>
      <c r="DK94" s="174"/>
      <c r="DL94" s="174"/>
      <c r="DM94" s="174"/>
      <c r="DN94" s="174"/>
      <c r="DO94" s="174"/>
      <c r="DP94" s="174"/>
      <c r="DQ94" s="174"/>
      <c r="DR94" s="174"/>
      <c r="DS94" s="174"/>
      <c r="DT94" s="173"/>
      <c r="DU94" s="173"/>
      <c r="DV94" s="173"/>
      <c r="DW94" s="173"/>
      <c r="DX94" s="173"/>
      <c r="DY94" s="173"/>
      <c r="DZ94" s="174"/>
      <c r="EA94" s="174"/>
      <c r="EB94" s="174"/>
      <c r="EC94" s="174"/>
      <c r="ED94" s="174"/>
      <c r="EE94" s="174"/>
      <c r="EF94" s="174"/>
      <c r="EG94" s="174"/>
      <c r="EH94" s="174"/>
      <c r="EI94" s="174"/>
      <c r="EJ94" s="182"/>
      <c r="EK94" s="182"/>
      <c r="EL94" s="182"/>
      <c r="EM94" s="182"/>
      <c r="EN94" s="182"/>
      <c r="EO94" s="182"/>
      <c r="EP94" s="182"/>
      <c r="EQ94" s="182"/>
      <c r="ER94" s="182"/>
      <c r="ES94" s="182"/>
      <c r="ET94" s="182"/>
      <c r="EU94" s="182"/>
      <c r="EV94" s="182"/>
      <c r="EW94" s="182"/>
      <c r="EX94" s="182"/>
      <c r="EY94" s="182"/>
      <c r="EZ94" s="182"/>
      <c r="FA94" s="182"/>
      <c r="FB94" s="182"/>
      <c r="FC94" s="182"/>
      <c r="FD94" s="182"/>
      <c r="FE94" s="182"/>
      <c r="FF94" s="182"/>
      <c r="FG94" s="182"/>
      <c r="FH94" s="182"/>
      <c r="FI94" s="182"/>
      <c r="FJ94" s="182"/>
      <c r="FK94" s="182"/>
      <c r="FL94" s="182"/>
      <c r="FM94" s="182"/>
      <c r="FN94" s="182"/>
      <c r="FO94" s="182"/>
      <c r="FP94" s="182"/>
      <c r="FQ94" s="182"/>
      <c r="FR94" s="182"/>
      <c r="FS94" s="182"/>
      <c r="FT94" s="182"/>
      <c r="FU94" s="182"/>
      <c r="FV94" s="182"/>
      <c r="FW94" s="182"/>
      <c r="FX94" s="182"/>
      <c r="FY94" s="182"/>
      <c r="FZ94" s="182"/>
      <c r="GA94" s="182"/>
      <c r="GB94" s="182"/>
      <c r="GC94" s="182"/>
      <c r="GD94" s="182"/>
      <c r="GE94" s="182"/>
      <c r="GF94" s="174"/>
      <c r="GG94" s="174"/>
      <c r="GH94" s="174"/>
      <c r="GI94" s="174"/>
      <c r="GJ94" s="174"/>
      <c r="GK94" s="177"/>
      <c r="GL94" s="177"/>
      <c r="GM94" s="177"/>
      <c r="GN94" s="177"/>
      <c r="GO94" s="289"/>
      <c r="GP94" s="173"/>
      <c r="GQ94" s="173"/>
      <c r="GR94" s="173"/>
      <c r="GS94" s="173"/>
      <c r="GT94" s="173"/>
      <c r="GU94" s="173"/>
      <c r="GV94" s="173"/>
      <c r="GW94" s="173"/>
      <c r="GX94" s="173"/>
      <c r="GY94" s="290"/>
      <c r="GZ94" s="290"/>
      <c r="HA94" s="290"/>
      <c r="HB94" s="290"/>
      <c r="HC94" s="290"/>
      <c r="HD94" s="290"/>
      <c r="HE94" s="290"/>
      <c r="HF94" s="290"/>
      <c r="HG94" s="290" t="s">
        <v>571</v>
      </c>
      <c r="HH94" s="290" t="s">
        <v>4</v>
      </c>
      <c r="HI94" s="290" t="s">
        <v>4</v>
      </c>
      <c r="HJ94" s="290" t="s">
        <v>4</v>
      </c>
      <c r="HK94" s="290" t="s">
        <v>4</v>
      </c>
      <c r="HL94" s="290" t="s">
        <v>4</v>
      </c>
      <c r="HM94" s="233" t="s">
        <v>139</v>
      </c>
      <c r="HN94" s="233" t="s">
        <v>4</v>
      </c>
      <c r="HO94" s="233" t="s">
        <v>4</v>
      </c>
      <c r="HP94" s="233" t="s">
        <v>4</v>
      </c>
      <c r="HQ94" s="233" t="s">
        <v>4</v>
      </c>
      <c r="HR94" s="233" t="s">
        <v>4</v>
      </c>
      <c r="HS94" s="290"/>
      <c r="HT94" s="290"/>
      <c r="HU94" s="290"/>
      <c r="HV94" s="290"/>
      <c r="HW94" s="290"/>
      <c r="HX94" s="290"/>
      <c r="HY94" s="233"/>
      <c r="HZ94" s="233"/>
      <c r="IA94" s="233"/>
      <c r="IB94" s="233"/>
      <c r="IC94" s="233"/>
      <c r="ID94" s="233"/>
    </row>
    <row r="95" spans="1:238" s="293" customFormat="1" ht="16.5" customHeight="1" x14ac:dyDescent="0.25">
      <c r="A95" s="180"/>
      <c r="B95" s="292"/>
      <c r="C95" s="870" t="s">
        <v>142</v>
      </c>
      <c r="D95" s="870"/>
      <c r="E95" s="870"/>
      <c r="F95" s="870"/>
      <c r="G95" s="870"/>
      <c r="H95" s="870"/>
      <c r="I95" s="870"/>
      <c r="J95" s="870"/>
      <c r="K95" s="870"/>
      <c r="L95" s="870"/>
      <c r="M95" s="870"/>
      <c r="N95" s="870"/>
      <c r="Q95" s="294"/>
      <c r="R95" s="294"/>
      <c r="AB95" s="173"/>
      <c r="AC95" s="173"/>
      <c r="AD95" s="173"/>
      <c r="AE95" s="173"/>
      <c r="AF95" s="173"/>
      <c r="AG95" s="173"/>
      <c r="AH95" s="173"/>
      <c r="AI95" s="173"/>
      <c r="AJ95" s="173"/>
      <c r="AK95" s="173"/>
      <c r="AL95" s="173"/>
      <c r="AM95" s="173"/>
      <c r="AN95" s="173"/>
      <c r="AO95" s="173"/>
      <c r="AP95" s="173"/>
      <c r="AQ95" s="173"/>
      <c r="AR95" s="173"/>
      <c r="AS95" s="173"/>
      <c r="AT95" s="173"/>
      <c r="AU95" s="173"/>
      <c r="AV95" s="173"/>
      <c r="AW95" s="173"/>
      <c r="AX95" s="173"/>
      <c r="AY95" s="173"/>
      <c r="AZ95" s="173"/>
      <c r="BA95" s="173"/>
      <c r="BB95" s="173"/>
      <c r="BC95" s="173"/>
      <c r="BD95" s="173"/>
      <c r="BE95" s="173"/>
      <c r="BF95" s="173"/>
      <c r="BG95" s="173"/>
      <c r="BH95" s="173"/>
      <c r="BI95" s="173"/>
      <c r="BJ95" s="173"/>
      <c r="BK95" s="173"/>
      <c r="BL95" s="173"/>
      <c r="BM95" s="173"/>
      <c r="BN95" s="173"/>
      <c r="BO95" s="173"/>
      <c r="BP95" s="173"/>
      <c r="BQ95" s="173"/>
      <c r="BR95" s="173"/>
      <c r="BS95" s="173"/>
      <c r="BT95" s="173"/>
      <c r="BU95" s="173"/>
      <c r="BV95" s="173"/>
      <c r="BW95" s="173"/>
      <c r="BX95" s="173"/>
      <c r="BY95" s="173"/>
      <c r="BZ95" s="173"/>
      <c r="CA95" s="173"/>
      <c r="CB95" s="173"/>
      <c r="CC95" s="173"/>
      <c r="CD95" s="173"/>
      <c r="CE95" s="173"/>
      <c r="CF95" s="173"/>
      <c r="CG95" s="173"/>
      <c r="CH95" s="173"/>
      <c r="CI95" s="173"/>
      <c r="CJ95" s="173"/>
      <c r="CK95" s="173"/>
      <c r="CL95" s="173"/>
      <c r="CM95" s="173"/>
      <c r="CN95" s="173"/>
      <c r="CO95" s="173"/>
      <c r="CP95" s="173"/>
      <c r="CQ95" s="173"/>
      <c r="CR95" s="173"/>
      <c r="CS95" s="173"/>
      <c r="CT95" s="173"/>
      <c r="CU95" s="173"/>
      <c r="CV95" s="173"/>
      <c r="CW95" s="173"/>
      <c r="CX95" s="173"/>
      <c r="CY95" s="173"/>
      <c r="CZ95" s="173"/>
      <c r="DA95" s="173"/>
      <c r="DB95" s="173"/>
      <c r="DC95" s="173"/>
      <c r="DD95" s="173"/>
      <c r="DE95" s="173"/>
      <c r="DF95" s="173"/>
      <c r="DG95" s="173"/>
      <c r="DH95" s="173"/>
      <c r="DI95" s="173"/>
      <c r="DJ95" s="173"/>
      <c r="DK95" s="173"/>
      <c r="DL95" s="173"/>
      <c r="DM95" s="173"/>
      <c r="DN95" s="173"/>
      <c r="DO95" s="173"/>
      <c r="DP95" s="173"/>
      <c r="DQ95" s="173"/>
      <c r="DR95" s="173"/>
      <c r="DS95" s="173"/>
      <c r="DT95" s="173"/>
      <c r="DU95" s="173"/>
      <c r="DV95" s="173"/>
      <c r="DW95" s="173"/>
      <c r="DX95" s="173"/>
      <c r="DY95" s="173"/>
      <c r="DZ95" s="173"/>
      <c r="EA95" s="173"/>
      <c r="EB95" s="173"/>
      <c r="EC95" s="173"/>
      <c r="ED95" s="173"/>
      <c r="EE95" s="173"/>
      <c r="EF95" s="173"/>
      <c r="EG95" s="173"/>
      <c r="EH95" s="173"/>
      <c r="EI95" s="173"/>
      <c r="EJ95" s="232"/>
      <c r="EK95" s="232"/>
      <c r="EL95" s="232"/>
      <c r="EM95" s="232"/>
      <c r="EN95" s="232"/>
      <c r="EO95" s="232"/>
      <c r="EP95" s="232"/>
      <c r="EQ95" s="232"/>
      <c r="ER95" s="232"/>
      <c r="ES95" s="232"/>
      <c r="ET95" s="232"/>
      <c r="EU95" s="232"/>
      <c r="EV95" s="232"/>
      <c r="EW95" s="232"/>
      <c r="EX95" s="232"/>
      <c r="EY95" s="232"/>
      <c r="EZ95" s="232"/>
      <c r="FA95" s="232"/>
      <c r="FB95" s="232"/>
      <c r="FC95" s="232"/>
      <c r="FD95" s="232"/>
      <c r="FE95" s="232"/>
      <c r="FF95" s="232"/>
      <c r="FG95" s="232"/>
      <c r="FH95" s="232"/>
      <c r="FI95" s="232"/>
      <c r="FJ95" s="232"/>
      <c r="FK95" s="232"/>
      <c r="FL95" s="232"/>
      <c r="FM95" s="232"/>
      <c r="FN95" s="232"/>
      <c r="FO95" s="232"/>
      <c r="FP95" s="232"/>
      <c r="FQ95" s="232"/>
      <c r="FR95" s="232"/>
      <c r="FS95" s="232"/>
      <c r="FT95" s="232"/>
      <c r="FU95" s="232"/>
      <c r="FV95" s="232"/>
      <c r="FW95" s="232"/>
      <c r="FX95" s="232"/>
      <c r="FY95" s="232"/>
      <c r="FZ95" s="232"/>
      <c r="GA95" s="232"/>
      <c r="GB95" s="232"/>
      <c r="GC95" s="232"/>
      <c r="GD95" s="232"/>
      <c r="GE95" s="232"/>
      <c r="GF95" s="173"/>
      <c r="GG95" s="173"/>
      <c r="GH95" s="173"/>
      <c r="GI95" s="173"/>
      <c r="GJ95" s="173"/>
      <c r="GK95" s="290"/>
      <c r="GL95" s="290"/>
      <c r="GM95" s="290"/>
      <c r="GN95" s="290"/>
      <c r="GO95" s="289"/>
      <c r="GP95" s="173"/>
      <c r="GQ95" s="173"/>
      <c r="GR95" s="173"/>
      <c r="GS95" s="173"/>
      <c r="GT95" s="173"/>
      <c r="GU95" s="173"/>
      <c r="GV95" s="173"/>
      <c r="GW95" s="173"/>
      <c r="GX95" s="173"/>
      <c r="GY95" s="290"/>
      <c r="GZ95" s="290"/>
      <c r="HA95" s="290"/>
      <c r="HB95" s="290"/>
      <c r="HC95" s="290"/>
      <c r="HD95" s="290"/>
      <c r="HE95" s="290"/>
      <c r="HF95" s="290"/>
      <c r="HG95" s="290"/>
      <c r="HH95" s="290"/>
      <c r="HI95" s="290"/>
      <c r="HJ95" s="290"/>
      <c r="HK95" s="290"/>
      <c r="HL95" s="290"/>
      <c r="HM95" s="233"/>
      <c r="HN95" s="233"/>
      <c r="HO95" s="233"/>
      <c r="HP95" s="233"/>
      <c r="HQ95" s="233"/>
      <c r="HR95" s="233"/>
      <c r="HS95" s="290"/>
      <c r="HT95" s="290"/>
      <c r="HU95" s="290"/>
      <c r="HV95" s="290"/>
      <c r="HW95" s="290"/>
      <c r="HX95" s="290"/>
      <c r="HY95" s="233"/>
      <c r="HZ95" s="233"/>
      <c r="IA95" s="233"/>
      <c r="IB95" s="233"/>
      <c r="IC95" s="233"/>
      <c r="ID95" s="233"/>
    </row>
    <row r="96" spans="1:238" s="191" customFormat="1" ht="15" x14ac:dyDescent="0.25">
      <c r="A96" s="172"/>
      <c r="B96" s="292" t="s">
        <v>572</v>
      </c>
      <c r="C96" s="868" t="s">
        <v>571</v>
      </c>
      <c r="D96" s="868"/>
      <c r="E96" s="868"/>
      <c r="F96" s="868"/>
      <c r="G96" s="868"/>
      <c r="H96" s="868"/>
      <c r="I96" s="869" t="s">
        <v>139</v>
      </c>
      <c r="J96" s="869"/>
      <c r="K96" s="869"/>
      <c r="L96" s="869"/>
      <c r="M96" s="869"/>
      <c r="N96" s="869"/>
      <c r="O96" s="171"/>
      <c r="P96" s="171"/>
      <c r="Q96" s="178"/>
      <c r="R96" s="178"/>
      <c r="S96" s="171"/>
      <c r="T96" s="171"/>
      <c r="U96" s="171"/>
      <c r="V96" s="171"/>
      <c r="W96" s="171"/>
      <c r="X96" s="171"/>
      <c r="Y96" s="171"/>
      <c r="Z96" s="171"/>
      <c r="AA96" s="171"/>
      <c r="AB96" s="173"/>
      <c r="AC96" s="173"/>
      <c r="AD96" s="173"/>
      <c r="AE96" s="173"/>
      <c r="AF96" s="173"/>
      <c r="AG96" s="173"/>
      <c r="AH96" s="174"/>
      <c r="AI96" s="174"/>
      <c r="AJ96" s="174"/>
      <c r="AK96" s="174"/>
      <c r="AL96" s="174"/>
      <c r="AM96" s="174"/>
      <c r="AN96" s="174"/>
      <c r="AO96" s="174"/>
      <c r="AP96" s="174"/>
      <c r="AQ96" s="174"/>
      <c r="AR96" s="173"/>
      <c r="AS96" s="173"/>
      <c r="AT96" s="173"/>
      <c r="AU96" s="173"/>
      <c r="AV96" s="173"/>
      <c r="AW96" s="173"/>
      <c r="AX96" s="174"/>
      <c r="AY96" s="174"/>
      <c r="AZ96" s="174"/>
      <c r="BA96" s="174"/>
      <c r="BB96" s="174"/>
      <c r="BC96" s="174"/>
      <c r="BD96" s="174"/>
      <c r="BE96" s="174"/>
      <c r="BF96" s="174"/>
      <c r="BG96" s="174"/>
      <c r="BH96" s="173"/>
      <c r="BI96" s="173"/>
      <c r="BJ96" s="173"/>
      <c r="BK96" s="173"/>
      <c r="BL96" s="173"/>
      <c r="BM96" s="173"/>
      <c r="BN96" s="174"/>
      <c r="BO96" s="174"/>
      <c r="BP96" s="174"/>
      <c r="BQ96" s="174"/>
      <c r="BR96" s="174"/>
      <c r="BS96" s="174"/>
      <c r="BT96" s="174"/>
      <c r="BU96" s="174"/>
      <c r="BV96" s="174"/>
      <c r="BW96" s="174"/>
      <c r="BX96" s="173"/>
      <c r="BY96" s="173"/>
      <c r="BZ96" s="173"/>
      <c r="CA96" s="173"/>
      <c r="CB96" s="173"/>
      <c r="CC96" s="173"/>
      <c r="CD96" s="174"/>
      <c r="CE96" s="174"/>
      <c r="CF96" s="174"/>
      <c r="CG96" s="174"/>
      <c r="CH96" s="174"/>
      <c r="CI96" s="174"/>
      <c r="CJ96" s="174"/>
      <c r="CK96" s="174"/>
      <c r="CL96" s="174"/>
      <c r="CM96" s="174"/>
      <c r="CN96" s="173"/>
      <c r="CO96" s="173"/>
      <c r="CP96" s="173"/>
      <c r="CQ96" s="173"/>
      <c r="CR96" s="173"/>
      <c r="CS96" s="173"/>
      <c r="CT96" s="174"/>
      <c r="CU96" s="174"/>
      <c r="CV96" s="174"/>
      <c r="CW96" s="174"/>
      <c r="CX96" s="174"/>
      <c r="CY96" s="174"/>
      <c r="CZ96" s="174"/>
      <c r="DA96" s="174"/>
      <c r="DB96" s="174"/>
      <c r="DC96" s="174"/>
      <c r="DD96" s="173"/>
      <c r="DE96" s="173"/>
      <c r="DF96" s="173"/>
      <c r="DG96" s="173"/>
      <c r="DH96" s="173"/>
      <c r="DI96" s="173"/>
      <c r="DJ96" s="174"/>
      <c r="DK96" s="174"/>
      <c r="DL96" s="174"/>
      <c r="DM96" s="174"/>
      <c r="DN96" s="174"/>
      <c r="DO96" s="174"/>
      <c r="DP96" s="174"/>
      <c r="DQ96" s="174"/>
      <c r="DR96" s="174"/>
      <c r="DS96" s="174"/>
      <c r="DT96" s="173"/>
      <c r="DU96" s="173"/>
      <c r="DV96" s="173"/>
      <c r="DW96" s="173"/>
      <c r="DX96" s="173"/>
      <c r="DY96" s="173"/>
      <c r="DZ96" s="174"/>
      <c r="EA96" s="174"/>
      <c r="EB96" s="174"/>
      <c r="EC96" s="174"/>
      <c r="ED96" s="174"/>
      <c r="EE96" s="174"/>
      <c r="EF96" s="174"/>
      <c r="EG96" s="174"/>
      <c r="EH96" s="174"/>
      <c r="EI96" s="174"/>
      <c r="EJ96" s="182"/>
      <c r="EK96" s="182"/>
      <c r="EL96" s="182"/>
      <c r="EM96" s="182"/>
      <c r="EN96" s="182"/>
      <c r="EO96" s="182"/>
      <c r="EP96" s="182"/>
      <c r="EQ96" s="182"/>
      <c r="ER96" s="182"/>
      <c r="ES96" s="182"/>
      <c r="ET96" s="182"/>
      <c r="EU96" s="182"/>
      <c r="EV96" s="182"/>
      <c r="EW96" s="182"/>
      <c r="EX96" s="182"/>
      <c r="EY96" s="182"/>
      <c r="EZ96" s="182"/>
      <c r="FA96" s="182"/>
      <c r="FB96" s="182"/>
      <c r="FC96" s="182"/>
      <c r="FD96" s="182"/>
      <c r="FE96" s="182"/>
      <c r="FF96" s="182"/>
      <c r="FG96" s="182"/>
      <c r="FH96" s="182"/>
      <c r="FI96" s="182"/>
      <c r="FJ96" s="182"/>
      <c r="FK96" s="182"/>
      <c r="FL96" s="182"/>
      <c r="FM96" s="182"/>
      <c r="FN96" s="182"/>
      <c r="FO96" s="182"/>
      <c r="FP96" s="182"/>
      <c r="FQ96" s="182"/>
      <c r="FR96" s="182"/>
      <c r="FS96" s="182"/>
      <c r="FT96" s="182"/>
      <c r="FU96" s="182"/>
      <c r="FV96" s="182"/>
      <c r="FW96" s="182"/>
      <c r="FX96" s="182"/>
      <c r="FY96" s="182"/>
      <c r="FZ96" s="182"/>
      <c r="GA96" s="182"/>
      <c r="GB96" s="182"/>
      <c r="GC96" s="182"/>
      <c r="GD96" s="182"/>
      <c r="GE96" s="182"/>
      <c r="GF96" s="174"/>
      <c r="GG96" s="174"/>
      <c r="GH96" s="174"/>
      <c r="GI96" s="174"/>
      <c r="GJ96" s="174"/>
      <c r="GK96" s="177"/>
      <c r="GL96" s="177"/>
      <c r="GM96" s="177"/>
      <c r="GN96" s="177"/>
      <c r="GO96" s="289"/>
      <c r="GP96" s="173"/>
      <c r="GQ96" s="173"/>
      <c r="GR96" s="173"/>
      <c r="GS96" s="173"/>
      <c r="GT96" s="173"/>
      <c r="GU96" s="173"/>
      <c r="GV96" s="173"/>
      <c r="GW96" s="173"/>
      <c r="GX96" s="173"/>
      <c r="GY96" s="290"/>
      <c r="GZ96" s="290"/>
      <c r="HA96" s="290"/>
      <c r="HB96" s="290"/>
      <c r="HC96" s="290"/>
      <c r="HD96" s="290"/>
      <c r="HE96" s="290"/>
      <c r="HF96" s="290"/>
      <c r="HG96" s="290"/>
      <c r="HH96" s="290"/>
      <c r="HI96" s="290"/>
      <c r="HJ96" s="290"/>
      <c r="HK96" s="290"/>
      <c r="HL96" s="290"/>
      <c r="HM96" s="233"/>
      <c r="HN96" s="233"/>
      <c r="HO96" s="233"/>
      <c r="HP96" s="233"/>
      <c r="HQ96" s="233"/>
      <c r="HR96" s="233"/>
      <c r="HS96" s="290" t="s">
        <v>571</v>
      </c>
      <c r="HT96" s="290" t="s">
        <v>4</v>
      </c>
      <c r="HU96" s="290" t="s">
        <v>4</v>
      </c>
      <c r="HV96" s="290" t="s">
        <v>4</v>
      </c>
      <c r="HW96" s="290" t="s">
        <v>4</v>
      </c>
      <c r="HX96" s="290" t="s">
        <v>4</v>
      </c>
      <c r="HY96" s="233" t="s">
        <v>139</v>
      </c>
      <c r="HZ96" s="233" t="s">
        <v>4</v>
      </c>
      <c r="IA96" s="233" t="s">
        <v>4</v>
      </c>
      <c r="IB96" s="233" t="s">
        <v>4</v>
      </c>
      <c r="IC96" s="233" t="s">
        <v>4</v>
      </c>
      <c r="ID96" s="233" t="s">
        <v>4</v>
      </c>
    </row>
    <row r="97" spans="1:238" s="293" customFormat="1" ht="16.5" customHeight="1" x14ac:dyDescent="0.25">
      <c r="A97" s="180"/>
      <c r="C97" s="870" t="s">
        <v>142</v>
      </c>
      <c r="D97" s="870"/>
      <c r="E97" s="870"/>
      <c r="F97" s="870"/>
      <c r="G97" s="870"/>
      <c r="H97" s="870"/>
      <c r="I97" s="870"/>
      <c r="J97" s="870"/>
      <c r="K97" s="870"/>
      <c r="L97" s="870"/>
      <c r="M97" s="870"/>
      <c r="N97" s="870"/>
      <c r="Q97" s="294"/>
      <c r="R97" s="294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173"/>
      <c r="AW97" s="173"/>
      <c r="AX97" s="173"/>
      <c r="AY97" s="173"/>
      <c r="AZ97" s="173"/>
      <c r="BA97" s="173"/>
      <c r="BB97" s="173"/>
      <c r="BC97" s="173"/>
      <c r="BD97" s="173"/>
      <c r="BE97" s="173"/>
      <c r="BF97" s="173"/>
      <c r="BG97" s="173"/>
      <c r="BH97" s="173"/>
      <c r="BI97" s="173"/>
      <c r="BJ97" s="173"/>
      <c r="BK97" s="173"/>
      <c r="BL97" s="173"/>
      <c r="BM97" s="173"/>
      <c r="BN97" s="173"/>
      <c r="BO97" s="173"/>
      <c r="BP97" s="173"/>
      <c r="BQ97" s="173"/>
      <c r="BR97" s="173"/>
      <c r="BS97" s="173"/>
      <c r="BT97" s="173"/>
      <c r="BU97" s="173"/>
      <c r="BV97" s="173"/>
      <c r="BW97" s="173"/>
      <c r="BX97" s="173"/>
      <c r="BY97" s="173"/>
      <c r="BZ97" s="173"/>
      <c r="CA97" s="173"/>
      <c r="CB97" s="173"/>
      <c r="CC97" s="173"/>
      <c r="CD97" s="173"/>
      <c r="CE97" s="173"/>
      <c r="CF97" s="173"/>
      <c r="CG97" s="173"/>
      <c r="CH97" s="173"/>
      <c r="CI97" s="173"/>
      <c r="CJ97" s="173"/>
      <c r="CK97" s="173"/>
      <c r="CL97" s="173"/>
      <c r="CM97" s="173"/>
      <c r="CN97" s="173"/>
      <c r="CO97" s="173"/>
      <c r="CP97" s="173"/>
      <c r="CQ97" s="173"/>
      <c r="CR97" s="173"/>
      <c r="CS97" s="173"/>
      <c r="CT97" s="173"/>
      <c r="CU97" s="173"/>
      <c r="CV97" s="173"/>
      <c r="CW97" s="173"/>
      <c r="CX97" s="173"/>
      <c r="CY97" s="173"/>
      <c r="CZ97" s="173"/>
      <c r="DA97" s="173"/>
      <c r="DB97" s="173"/>
      <c r="DC97" s="173"/>
      <c r="DD97" s="173"/>
      <c r="DE97" s="173"/>
      <c r="DF97" s="173"/>
      <c r="DG97" s="173"/>
      <c r="DH97" s="173"/>
      <c r="DI97" s="173"/>
      <c r="DJ97" s="173"/>
      <c r="DK97" s="173"/>
      <c r="DL97" s="173"/>
      <c r="DM97" s="173"/>
      <c r="DN97" s="173"/>
      <c r="DO97" s="173"/>
      <c r="DP97" s="173"/>
      <c r="DQ97" s="173"/>
      <c r="DR97" s="173"/>
      <c r="DS97" s="173"/>
      <c r="DT97" s="173"/>
      <c r="DU97" s="173"/>
      <c r="DV97" s="173"/>
      <c r="DW97" s="173"/>
      <c r="DX97" s="173"/>
      <c r="DY97" s="173"/>
      <c r="DZ97" s="173"/>
      <c r="EA97" s="173"/>
      <c r="EB97" s="173"/>
      <c r="EC97" s="173"/>
      <c r="ED97" s="173"/>
      <c r="EE97" s="173"/>
      <c r="EF97" s="173"/>
      <c r="EG97" s="173"/>
      <c r="EH97" s="173"/>
      <c r="EI97" s="173"/>
      <c r="EJ97" s="232"/>
      <c r="EK97" s="232"/>
      <c r="EL97" s="232"/>
      <c r="EM97" s="232"/>
      <c r="EN97" s="232"/>
      <c r="EO97" s="232"/>
      <c r="EP97" s="232"/>
      <c r="EQ97" s="232"/>
      <c r="ER97" s="232"/>
      <c r="ES97" s="232"/>
      <c r="ET97" s="232"/>
      <c r="EU97" s="232"/>
      <c r="EV97" s="232"/>
      <c r="EW97" s="232"/>
      <c r="EX97" s="232"/>
      <c r="EY97" s="232"/>
      <c r="EZ97" s="232"/>
      <c r="FA97" s="232"/>
      <c r="FB97" s="232"/>
      <c r="FC97" s="232"/>
      <c r="FD97" s="232"/>
      <c r="FE97" s="232"/>
      <c r="FF97" s="232"/>
      <c r="FG97" s="232"/>
      <c r="FH97" s="232"/>
      <c r="FI97" s="232"/>
      <c r="FJ97" s="232"/>
      <c r="FK97" s="232"/>
      <c r="FL97" s="232"/>
      <c r="FM97" s="232"/>
      <c r="FN97" s="232"/>
      <c r="FO97" s="232"/>
      <c r="FP97" s="232"/>
      <c r="FQ97" s="232"/>
      <c r="FR97" s="232"/>
      <c r="FS97" s="232"/>
      <c r="FT97" s="232"/>
      <c r="FU97" s="232"/>
      <c r="FV97" s="232"/>
      <c r="FW97" s="232"/>
      <c r="FX97" s="232"/>
      <c r="FY97" s="232"/>
      <c r="FZ97" s="232"/>
      <c r="GA97" s="232"/>
      <c r="GB97" s="232"/>
      <c r="GC97" s="232"/>
      <c r="GD97" s="232"/>
      <c r="GE97" s="232"/>
      <c r="GF97" s="173"/>
      <c r="GG97" s="173"/>
      <c r="GH97" s="173"/>
      <c r="GI97" s="173"/>
      <c r="GJ97" s="173"/>
      <c r="GK97" s="290"/>
      <c r="GL97" s="290"/>
      <c r="GM97" s="290"/>
      <c r="GN97" s="290"/>
      <c r="GO97" s="289"/>
      <c r="GP97" s="173"/>
      <c r="GQ97" s="173"/>
      <c r="GR97" s="173"/>
      <c r="GS97" s="173"/>
      <c r="GT97" s="173"/>
      <c r="GU97" s="173"/>
      <c r="GV97" s="173"/>
      <c r="GW97" s="173"/>
      <c r="GX97" s="173"/>
      <c r="GY97" s="290"/>
      <c r="GZ97" s="290"/>
      <c r="HA97" s="290"/>
      <c r="HB97" s="290"/>
      <c r="HC97" s="290"/>
      <c r="HD97" s="290"/>
      <c r="HE97" s="290"/>
      <c r="HF97" s="290"/>
      <c r="HG97" s="290"/>
      <c r="HH97" s="290"/>
      <c r="HI97" s="290"/>
      <c r="HJ97" s="290"/>
      <c r="HK97" s="290"/>
      <c r="HL97" s="290"/>
      <c r="HM97" s="233"/>
      <c r="HN97" s="233"/>
      <c r="HO97" s="233"/>
      <c r="HP97" s="233"/>
      <c r="HQ97" s="233"/>
      <c r="HR97" s="233"/>
      <c r="HS97" s="290"/>
      <c r="HT97" s="290"/>
      <c r="HU97" s="290"/>
      <c r="HV97" s="290"/>
      <c r="HW97" s="290"/>
      <c r="HX97" s="290"/>
      <c r="HY97" s="233"/>
      <c r="HZ97" s="233"/>
      <c r="IA97" s="233"/>
      <c r="IB97" s="233"/>
      <c r="IC97" s="233"/>
      <c r="ID97" s="233"/>
    </row>
    <row r="99" spans="1:238" s="171" customFormat="1" ht="15" x14ac:dyDescent="0.25">
      <c r="A99" s="169"/>
    </row>
    <row r="100" spans="1:238" s="171" customFormat="1" ht="15" x14ac:dyDescent="0.25">
      <c r="A100" s="169"/>
    </row>
    <row r="101" spans="1:238" s="171" customFormat="1" ht="15" x14ac:dyDescent="0.25">
      <c r="A101" s="169"/>
    </row>
    <row r="102" spans="1:238" s="171" customFormat="1" ht="15" x14ac:dyDescent="0.25">
      <c r="A102" s="169"/>
    </row>
    <row r="103" spans="1:238" s="171" customFormat="1" ht="15" x14ac:dyDescent="0.25">
      <c r="A103" s="169"/>
    </row>
    <row r="104" spans="1:238" s="171" customFormat="1" ht="15" x14ac:dyDescent="0.25">
      <c r="A104" s="169"/>
    </row>
    <row r="105" spans="1:238" s="171" customFormat="1" ht="15" x14ac:dyDescent="0.25">
      <c r="A105" s="169"/>
    </row>
    <row r="106" spans="1:238" s="171" customFormat="1" ht="15" x14ac:dyDescent="0.25">
      <c r="A106" s="169"/>
    </row>
    <row r="107" spans="1:238" s="171" customFormat="1" ht="15" x14ac:dyDescent="0.25">
      <c r="A107" s="169"/>
    </row>
    <row r="108" spans="1:238" s="171" customFormat="1" ht="15" x14ac:dyDescent="0.25">
      <c r="A108" s="169"/>
    </row>
    <row r="109" spans="1:238" s="171" customFormat="1" ht="15" x14ac:dyDescent="0.25">
      <c r="A109" s="169"/>
    </row>
    <row r="110" spans="1:238" s="171" customFormat="1" ht="15" x14ac:dyDescent="0.25">
      <c r="A110" s="169"/>
    </row>
    <row r="111" spans="1:238" s="171" customFormat="1" ht="15" x14ac:dyDescent="0.25">
      <c r="A111" s="169"/>
    </row>
    <row r="112" spans="1:238" s="171" customFormat="1" ht="15" x14ac:dyDescent="0.25">
      <c r="A112" s="169"/>
    </row>
    <row r="113" spans="1:1" s="171" customFormat="1" ht="15" x14ac:dyDescent="0.25">
      <c r="A113" s="169"/>
    </row>
    <row r="114" spans="1:1" s="171" customFormat="1" ht="15" x14ac:dyDescent="0.25">
      <c r="A114" s="169"/>
    </row>
    <row r="115" spans="1:1" s="171" customFormat="1" ht="15" x14ac:dyDescent="0.25">
      <c r="A115" s="169"/>
    </row>
    <row r="116" spans="1:1" s="171" customFormat="1" ht="15" x14ac:dyDescent="0.25">
      <c r="A116" s="169"/>
    </row>
    <row r="117" spans="1:1" s="171" customFormat="1" ht="15" x14ac:dyDescent="0.25">
      <c r="A117" s="169"/>
    </row>
    <row r="118" spans="1:1" s="171" customFormat="1" ht="15" x14ac:dyDescent="0.25">
      <c r="A118" s="169"/>
    </row>
    <row r="119" spans="1:1" s="171" customFormat="1" ht="15" x14ac:dyDescent="0.25">
      <c r="A119" s="169"/>
    </row>
    <row r="120" spans="1:1" s="171" customFormat="1" ht="15" x14ac:dyDescent="0.25">
      <c r="A120" s="169"/>
    </row>
    <row r="121" spans="1:1" s="171" customFormat="1" ht="15" x14ac:dyDescent="0.25">
      <c r="A121" s="169"/>
    </row>
    <row r="122" spans="1:1" s="171" customFormat="1" ht="15" x14ac:dyDescent="0.25">
      <c r="A122" s="169"/>
    </row>
    <row r="123" spans="1:1" s="171" customFormat="1" ht="15" x14ac:dyDescent="0.25">
      <c r="A123" s="169"/>
    </row>
    <row r="124" spans="1:1" s="171" customFormat="1" ht="15" x14ac:dyDescent="0.25">
      <c r="A124" s="169"/>
    </row>
    <row r="125" spans="1:1" s="171" customFormat="1" ht="15" x14ac:dyDescent="0.25">
      <c r="A125" s="169"/>
    </row>
    <row r="126" spans="1:1" s="171" customFormat="1" ht="15" x14ac:dyDescent="0.25">
      <c r="A126" s="169"/>
    </row>
    <row r="127" spans="1:1" s="171" customFormat="1" ht="15" x14ac:dyDescent="0.25">
      <c r="A127" s="169"/>
    </row>
    <row r="128" spans="1:1" s="171" customFormat="1" ht="15" x14ac:dyDescent="0.25">
      <c r="A128" s="169"/>
    </row>
    <row r="129" spans="1:1" s="171" customFormat="1" ht="15" x14ac:dyDescent="0.25">
      <c r="A129" s="169"/>
    </row>
    <row r="130" spans="1:1" s="171" customFormat="1" ht="15" x14ac:dyDescent="0.25">
      <c r="A130" s="169"/>
    </row>
    <row r="131" spans="1:1" s="171" customFormat="1" ht="15" x14ac:dyDescent="0.25">
      <c r="A131" s="169"/>
    </row>
  </sheetData>
  <mergeCells count="88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B23:F23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4:F24"/>
    <mergeCell ref="C26:F26"/>
    <mergeCell ref="A35:A37"/>
    <mergeCell ref="B35:B37"/>
    <mergeCell ref="C35:G37"/>
    <mergeCell ref="C47:G47"/>
    <mergeCell ref="I35:K36"/>
    <mergeCell ref="L35:P36"/>
    <mergeCell ref="C38:G38"/>
    <mergeCell ref="A39:P39"/>
    <mergeCell ref="C40:G40"/>
    <mergeCell ref="C41:P41"/>
    <mergeCell ref="H35:H37"/>
    <mergeCell ref="C42:G42"/>
    <mergeCell ref="C43:G43"/>
    <mergeCell ref="C44:G44"/>
    <mergeCell ref="C45:G45"/>
    <mergeCell ref="C46:G46"/>
    <mergeCell ref="C60:O60"/>
    <mergeCell ref="C48:P48"/>
    <mergeCell ref="C49:G49"/>
    <mergeCell ref="C50:G50"/>
    <mergeCell ref="C51:G51"/>
    <mergeCell ref="C52:G52"/>
    <mergeCell ref="C53:G53"/>
    <mergeCell ref="C55:O55"/>
    <mergeCell ref="C56:O56"/>
    <mergeCell ref="C57:O57"/>
    <mergeCell ref="C58:O58"/>
    <mergeCell ref="C59:O59"/>
    <mergeCell ref="C73:O73"/>
    <mergeCell ref="C61:O61"/>
    <mergeCell ref="C62:O62"/>
    <mergeCell ref="C63:O63"/>
    <mergeCell ref="C64:O64"/>
    <mergeCell ref="C65:O65"/>
    <mergeCell ref="C66:O66"/>
    <mergeCell ref="C67:O67"/>
    <mergeCell ref="C68:O68"/>
    <mergeCell ref="C69:O69"/>
    <mergeCell ref="C70:O70"/>
    <mergeCell ref="C71:J71"/>
    <mergeCell ref="C85:O85"/>
    <mergeCell ref="C74:O74"/>
    <mergeCell ref="C75:O75"/>
    <mergeCell ref="C76:O76"/>
    <mergeCell ref="C77:O77"/>
    <mergeCell ref="C78:O78"/>
    <mergeCell ref="C79:O79"/>
    <mergeCell ref="C80:O80"/>
    <mergeCell ref="C81:O81"/>
    <mergeCell ref="C82:O82"/>
    <mergeCell ref="C83:O83"/>
    <mergeCell ref="C84:O84"/>
    <mergeCell ref="C95:N95"/>
    <mergeCell ref="C96:H96"/>
    <mergeCell ref="I96:N96"/>
    <mergeCell ref="C97:N97"/>
    <mergeCell ref="C86:O86"/>
    <mergeCell ref="C87:O87"/>
    <mergeCell ref="C88:O88"/>
    <mergeCell ref="C89:J89"/>
    <mergeCell ref="C94:H94"/>
    <mergeCell ref="I94:N9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1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F2208"/>
  <sheetViews>
    <sheetView topLeftCell="A2136" workbookViewId="0">
      <selection activeCell="A18" sqref="A18:P18"/>
    </sheetView>
  </sheetViews>
  <sheetFormatPr defaultColWidth="9.140625" defaultRowHeight="11.25" customHeight="1" x14ac:dyDescent="0.2"/>
  <cols>
    <col min="1" max="1" width="9.7109375" style="291" customWidth="1"/>
    <col min="2" max="2" width="20.7109375" style="291" customWidth="1"/>
    <col min="3" max="3" width="10.7109375" style="291" customWidth="1"/>
    <col min="4" max="4" width="12.85546875" style="291" customWidth="1"/>
    <col min="5" max="5" width="10.42578125" style="291" customWidth="1"/>
    <col min="6" max="6" width="11.7109375" style="291" customWidth="1"/>
    <col min="7" max="7" width="6.140625" style="291" customWidth="1"/>
    <col min="8" max="8" width="9.28515625" style="291" customWidth="1"/>
    <col min="9" max="9" width="10.7109375" style="291" customWidth="1"/>
    <col min="10" max="10" width="12.42578125" style="291" customWidth="1"/>
    <col min="11" max="11" width="13.28515625" style="291" customWidth="1"/>
    <col min="12" max="12" width="17" style="291" customWidth="1"/>
    <col min="13" max="13" width="11.5703125" style="291" customWidth="1"/>
    <col min="14" max="14" width="17" style="291" customWidth="1"/>
    <col min="15" max="15" width="12.85546875" style="291" customWidth="1"/>
    <col min="16" max="16" width="17" style="291" customWidth="1"/>
    <col min="17" max="17" width="75.28515625" style="178" hidden="1" customWidth="1"/>
    <col min="18" max="18" width="126.5703125" style="178" hidden="1" customWidth="1"/>
    <col min="19" max="27" width="9.140625" style="291"/>
    <col min="28" max="33" width="76.140625" style="244" hidden="1" customWidth="1"/>
    <col min="34" max="43" width="127.28515625" style="295" hidden="1" customWidth="1"/>
    <col min="44" max="49" width="76.140625" style="244" hidden="1" customWidth="1"/>
    <col min="50" max="59" width="127.28515625" style="295" hidden="1" customWidth="1"/>
    <col min="60" max="65" width="76.140625" style="244" hidden="1" customWidth="1"/>
    <col min="66" max="75" width="127.28515625" style="295" hidden="1" customWidth="1"/>
    <col min="76" max="81" width="76.140625" style="244" hidden="1" customWidth="1"/>
    <col min="82" max="91" width="127.28515625" style="295" hidden="1" customWidth="1"/>
    <col min="92" max="97" width="76.140625" style="244" hidden="1" customWidth="1"/>
    <col min="98" max="107" width="127.28515625" style="295" hidden="1" customWidth="1"/>
    <col min="108" max="113" width="76.140625" style="244" hidden="1" customWidth="1"/>
    <col min="114" max="123" width="127.28515625" style="295" hidden="1" customWidth="1"/>
    <col min="124" max="129" width="76.140625" style="244" hidden="1" customWidth="1"/>
    <col min="130" max="139" width="127.28515625" style="295" hidden="1" customWidth="1"/>
    <col min="140" max="187" width="203.42578125" style="296" hidden="1" customWidth="1"/>
    <col min="188" max="192" width="66.42578125" style="295" hidden="1" customWidth="1"/>
    <col min="193" max="196" width="45.7109375" style="297" hidden="1" customWidth="1"/>
    <col min="197" max="198" width="203.42578125" style="213" hidden="1" customWidth="1"/>
    <col min="199" max="206" width="51.85546875" style="244" hidden="1" customWidth="1"/>
    <col min="207" max="207" width="173" style="244" hidden="1" customWidth="1"/>
    <col min="208" max="210" width="156" style="259" hidden="1" customWidth="1"/>
    <col min="211" max="211" width="84.28515625" style="259" hidden="1" customWidth="1"/>
    <col min="212" max="212" width="203.42578125" style="213" hidden="1" customWidth="1"/>
    <col min="213" max="215" width="156" style="259" hidden="1" customWidth="1"/>
    <col min="216" max="216" width="84.28515625" style="259" hidden="1" customWidth="1"/>
    <col min="217" max="222" width="61.140625" style="259" hidden="1" customWidth="1"/>
    <col min="223" max="228" width="82" style="282" hidden="1" customWidth="1"/>
    <col min="229" max="234" width="61.140625" style="259" hidden="1" customWidth="1"/>
    <col min="235" max="240" width="82" style="282" hidden="1" customWidth="1"/>
    <col min="241" max="16384" width="9.140625" style="291"/>
  </cols>
  <sheetData>
    <row r="1" spans="1:171" s="171" customFormat="1" ht="15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70" t="s">
        <v>319</v>
      </c>
    </row>
    <row r="2" spans="1:171" s="171" customFormat="1" ht="11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P2" s="170" t="s">
        <v>320</v>
      </c>
    </row>
    <row r="3" spans="1:171" s="171" customFormat="1" ht="15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P3" s="170"/>
    </row>
    <row r="4" spans="1:171" s="171" customFormat="1" ht="12.75" customHeight="1" x14ac:dyDescent="0.25">
      <c r="A4" s="880" t="s">
        <v>321</v>
      </c>
      <c r="B4" s="880"/>
      <c r="C4" s="880"/>
      <c r="D4" s="880"/>
      <c r="E4" s="880"/>
      <c r="F4" s="880"/>
      <c r="G4" s="906" t="s">
        <v>322</v>
      </c>
      <c r="H4" s="906"/>
      <c r="I4" s="906"/>
      <c r="J4" s="906"/>
      <c r="K4" s="906"/>
      <c r="L4" s="906"/>
      <c r="M4" s="906"/>
      <c r="N4" s="906"/>
      <c r="O4" s="906"/>
      <c r="P4" s="906"/>
    </row>
    <row r="5" spans="1:171" s="171" customFormat="1" ht="57" x14ac:dyDescent="0.25">
      <c r="A5" s="880" t="s">
        <v>323</v>
      </c>
      <c r="B5" s="880"/>
      <c r="C5" s="880"/>
      <c r="D5" s="880"/>
      <c r="E5" s="880"/>
      <c r="F5" s="880"/>
      <c r="G5" s="904" t="s">
        <v>324</v>
      </c>
      <c r="H5" s="904"/>
      <c r="I5" s="904"/>
      <c r="J5" s="904"/>
      <c r="K5" s="904"/>
      <c r="L5" s="904"/>
      <c r="M5" s="904"/>
      <c r="N5" s="904"/>
      <c r="O5" s="904"/>
      <c r="P5" s="904"/>
      <c r="AB5" s="173" t="s">
        <v>323</v>
      </c>
      <c r="AC5" s="173" t="s">
        <v>4</v>
      </c>
      <c r="AD5" s="173" t="s">
        <v>4</v>
      </c>
      <c r="AE5" s="173" t="s">
        <v>4</v>
      </c>
      <c r="AF5" s="173" t="s">
        <v>4</v>
      </c>
      <c r="AG5" s="173" t="s">
        <v>4</v>
      </c>
      <c r="AH5" s="174" t="s">
        <v>324</v>
      </c>
      <c r="AI5" s="174" t="s">
        <v>4</v>
      </c>
      <c r="AJ5" s="174" t="s">
        <v>4</v>
      </c>
      <c r="AK5" s="174" t="s">
        <v>4</v>
      </c>
      <c r="AL5" s="174" t="s">
        <v>4</v>
      </c>
      <c r="AM5" s="174" t="s">
        <v>4</v>
      </c>
      <c r="AN5" s="174" t="s">
        <v>4</v>
      </c>
      <c r="AO5" s="174" t="s">
        <v>4</v>
      </c>
      <c r="AP5" s="174" t="s">
        <v>4</v>
      </c>
      <c r="AQ5" s="174" t="s">
        <v>4</v>
      </c>
    </row>
    <row r="6" spans="1:171" s="171" customFormat="1" ht="90.75" x14ac:dyDescent="0.25">
      <c r="A6" s="880" t="s">
        <v>325</v>
      </c>
      <c r="B6" s="880"/>
      <c r="C6" s="880"/>
      <c r="D6" s="880"/>
      <c r="E6" s="880"/>
      <c r="F6" s="880"/>
      <c r="G6" s="904" t="s">
        <v>326</v>
      </c>
      <c r="H6" s="904"/>
      <c r="I6" s="904"/>
      <c r="J6" s="904"/>
      <c r="K6" s="904"/>
      <c r="L6" s="904"/>
      <c r="M6" s="904"/>
      <c r="N6" s="904"/>
      <c r="O6" s="904"/>
      <c r="P6" s="904"/>
      <c r="AR6" s="173" t="s">
        <v>325</v>
      </c>
      <c r="AS6" s="173" t="s">
        <v>4</v>
      </c>
      <c r="AT6" s="173" t="s">
        <v>4</v>
      </c>
      <c r="AU6" s="173" t="s">
        <v>4</v>
      </c>
      <c r="AV6" s="173" t="s">
        <v>4</v>
      </c>
      <c r="AW6" s="173" t="s">
        <v>4</v>
      </c>
      <c r="AX6" s="174" t="s">
        <v>326</v>
      </c>
      <c r="AY6" s="174" t="s">
        <v>4</v>
      </c>
      <c r="AZ6" s="174" t="s">
        <v>4</v>
      </c>
      <c r="BA6" s="174" t="s">
        <v>4</v>
      </c>
      <c r="BB6" s="174" t="s">
        <v>4</v>
      </c>
      <c r="BC6" s="174" t="s">
        <v>4</v>
      </c>
      <c r="BD6" s="174" t="s">
        <v>4</v>
      </c>
      <c r="BE6" s="174" t="s">
        <v>4</v>
      </c>
      <c r="BF6" s="174" t="s">
        <v>4</v>
      </c>
      <c r="BG6" s="174" t="s">
        <v>4</v>
      </c>
    </row>
    <row r="7" spans="1:171" s="171" customFormat="1" ht="67.5" x14ac:dyDescent="0.25">
      <c r="A7" s="905" t="s">
        <v>327</v>
      </c>
      <c r="B7" s="905"/>
      <c r="C7" s="905"/>
      <c r="D7" s="905"/>
      <c r="E7" s="905"/>
      <c r="F7" s="905"/>
      <c r="G7" s="904" t="s">
        <v>328</v>
      </c>
      <c r="H7" s="904"/>
      <c r="I7" s="904"/>
      <c r="J7" s="904"/>
      <c r="K7" s="904"/>
      <c r="L7" s="904"/>
      <c r="M7" s="904"/>
      <c r="N7" s="904"/>
      <c r="O7" s="904"/>
      <c r="P7" s="904"/>
      <c r="Q7" s="175" t="s">
        <v>329</v>
      </c>
      <c r="R7" s="176" t="s">
        <v>328</v>
      </c>
      <c r="S7" s="177"/>
      <c r="T7" s="177"/>
      <c r="U7" s="177"/>
      <c r="V7" s="177"/>
      <c r="W7" s="177"/>
      <c r="X7" s="177"/>
      <c r="Y7" s="177"/>
      <c r="Z7" s="177"/>
      <c r="AA7" s="177"/>
      <c r="BH7" s="173" t="s">
        <v>327</v>
      </c>
      <c r="BI7" s="173" t="s">
        <v>4</v>
      </c>
      <c r="BJ7" s="173" t="s">
        <v>4</v>
      </c>
      <c r="BK7" s="173" t="s">
        <v>4</v>
      </c>
      <c r="BL7" s="173" t="s">
        <v>4</v>
      </c>
      <c r="BM7" s="173" t="s">
        <v>4</v>
      </c>
      <c r="BN7" s="174" t="s">
        <v>328</v>
      </c>
      <c r="BO7" s="174" t="s">
        <v>4</v>
      </c>
      <c r="BP7" s="174" t="s">
        <v>4</v>
      </c>
      <c r="BQ7" s="174" t="s">
        <v>4</v>
      </c>
      <c r="BR7" s="174" t="s">
        <v>4</v>
      </c>
      <c r="BS7" s="174" t="s">
        <v>4</v>
      </c>
      <c r="BT7" s="174" t="s">
        <v>4</v>
      </c>
      <c r="BU7" s="174" t="s">
        <v>4</v>
      </c>
      <c r="BV7" s="174" t="s">
        <v>4</v>
      </c>
      <c r="BW7" s="174" t="s">
        <v>4</v>
      </c>
    </row>
    <row r="8" spans="1:171" s="171" customFormat="1" ht="33.75" x14ac:dyDescent="0.25">
      <c r="A8" s="880" t="s">
        <v>330</v>
      </c>
      <c r="B8" s="880"/>
      <c r="C8" s="880"/>
      <c r="D8" s="880"/>
      <c r="E8" s="880"/>
      <c r="F8" s="880"/>
      <c r="G8" s="904" t="s">
        <v>331</v>
      </c>
      <c r="H8" s="904"/>
      <c r="I8" s="904"/>
      <c r="J8" s="904"/>
      <c r="K8" s="904"/>
      <c r="L8" s="904"/>
      <c r="M8" s="904"/>
      <c r="N8" s="904"/>
      <c r="O8" s="904"/>
      <c r="P8" s="904"/>
      <c r="Q8" s="175" t="s">
        <v>330</v>
      </c>
      <c r="R8" s="176" t="s">
        <v>331</v>
      </c>
      <c r="S8" s="177"/>
      <c r="T8" s="177"/>
      <c r="U8" s="177"/>
      <c r="V8" s="177"/>
      <c r="W8" s="177"/>
      <c r="X8" s="177"/>
      <c r="Y8" s="177"/>
      <c r="Z8" s="177"/>
      <c r="AA8" s="177"/>
      <c r="BX8" s="173" t="s">
        <v>330</v>
      </c>
      <c r="BY8" s="173" t="s">
        <v>4</v>
      </c>
      <c r="BZ8" s="173" t="s">
        <v>4</v>
      </c>
      <c r="CA8" s="173" t="s">
        <v>4</v>
      </c>
      <c r="CB8" s="173" t="s">
        <v>4</v>
      </c>
      <c r="CC8" s="173" t="s">
        <v>4</v>
      </c>
      <c r="CD8" s="174" t="s">
        <v>331</v>
      </c>
      <c r="CE8" s="174" t="s">
        <v>4</v>
      </c>
      <c r="CF8" s="174" t="s">
        <v>4</v>
      </c>
      <c r="CG8" s="174" t="s">
        <v>4</v>
      </c>
      <c r="CH8" s="174" t="s">
        <v>4</v>
      </c>
      <c r="CI8" s="174" t="s">
        <v>4</v>
      </c>
      <c r="CJ8" s="174" t="s">
        <v>4</v>
      </c>
      <c r="CK8" s="174" t="s">
        <v>4</v>
      </c>
      <c r="CL8" s="174" t="s">
        <v>4</v>
      </c>
      <c r="CM8" s="174" t="s">
        <v>4</v>
      </c>
    </row>
    <row r="9" spans="1:171" s="171" customFormat="1" ht="15" x14ac:dyDescent="0.25">
      <c r="A9" s="880" t="s">
        <v>332</v>
      </c>
      <c r="B9" s="880"/>
      <c r="C9" s="880"/>
      <c r="D9" s="880"/>
      <c r="E9" s="880"/>
      <c r="F9" s="880"/>
      <c r="G9" s="904"/>
      <c r="H9" s="904"/>
      <c r="I9" s="904"/>
      <c r="J9" s="904"/>
      <c r="K9" s="904"/>
      <c r="L9" s="904"/>
      <c r="M9" s="904"/>
      <c r="N9" s="904"/>
      <c r="O9" s="904"/>
      <c r="P9" s="904"/>
      <c r="CN9" s="173" t="s">
        <v>332</v>
      </c>
      <c r="CO9" s="173" t="s">
        <v>4</v>
      </c>
      <c r="CP9" s="173" t="s">
        <v>4</v>
      </c>
      <c r="CQ9" s="173" t="s">
        <v>4</v>
      </c>
      <c r="CR9" s="173" t="s">
        <v>4</v>
      </c>
      <c r="CS9" s="173" t="s">
        <v>4</v>
      </c>
      <c r="CT9" s="174" t="s">
        <v>4</v>
      </c>
      <c r="CU9" s="174" t="s">
        <v>4</v>
      </c>
      <c r="CV9" s="174" t="s">
        <v>4</v>
      </c>
      <c r="CW9" s="174" t="s">
        <v>4</v>
      </c>
      <c r="CX9" s="174" t="s">
        <v>4</v>
      </c>
      <c r="CY9" s="174" t="s">
        <v>4</v>
      </c>
      <c r="CZ9" s="174" t="s">
        <v>4</v>
      </c>
      <c r="DA9" s="174" t="s">
        <v>4</v>
      </c>
      <c r="DB9" s="174" t="s">
        <v>4</v>
      </c>
      <c r="DC9" s="174" t="s">
        <v>4</v>
      </c>
    </row>
    <row r="10" spans="1:171" s="171" customFormat="1" ht="15" x14ac:dyDescent="0.25">
      <c r="A10" s="880" t="s">
        <v>333</v>
      </c>
      <c r="B10" s="880"/>
      <c r="C10" s="880"/>
      <c r="D10" s="880"/>
      <c r="E10" s="880"/>
      <c r="F10" s="880"/>
      <c r="G10" s="904" t="s">
        <v>334</v>
      </c>
      <c r="H10" s="904"/>
      <c r="I10" s="904"/>
      <c r="J10" s="904"/>
      <c r="K10" s="904"/>
      <c r="L10" s="904"/>
      <c r="M10" s="904"/>
      <c r="N10" s="904"/>
      <c r="O10" s="904"/>
      <c r="P10" s="904"/>
      <c r="R10" s="178" t="s">
        <v>334</v>
      </c>
      <c r="DD10" s="173" t="s">
        <v>333</v>
      </c>
      <c r="DE10" s="173" t="s">
        <v>4</v>
      </c>
      <c r="DF10" s="173" t="s">
        <v>4</v>
      </c>
      <c r="DG10" s="173" t="s">
        <v>4</v>
      </c>
      <c r="DH10" s="173" t="s">
        <v>4</v>
      </c>
      <c r="DI10" s="173" t="s">
        <v>4</v>
      </c>
      <c r="DJ10" s="174" t="s">
        <v>334</v>
      </c>
      <c r="DK10" s="174" t="s">
        <v>4</v>
      </c>
      <c r="DL10" s="174" t="s">
        <v>4</v>
      </c>
      <c r="DM10" s="174" t="s">
        <v>4</v>
      </c>
      <c r="DN10" s="174" t="s">
        <v>4</v>
      </c>
      <c r="DO10" s="174" t="s">
        <v>4</v>
      </c>
      <c r="DP10" s="174" t="s">
        <v>4</v>
      </c>
      <c r="DQ10" s="174" t="s">
        <v>4</v>
      </c>
      <c r="DR10" s="174" t="s">
        <v>4</v>
      </c>
      <c r="DS10" s="174" t="s">
        <v>4</v>
      </c>
    </row>
    <row r="11" spans="1:171" s="171" customFormat="1" ht="15" x14ac:dyDescent="0.25">
      <c r="A11" s="880" t="s">
        <v>335</v>
      </c>
      <c r="B11" s="880"/>
      <c r="C11" s="880"/>
      <c r="D11" s="880"/>
      <c r="E11" s="880"/>
      <c r="F11" s="880"/>
      <c r="G11" s="904" t="s">
        <v>336</v>
      </c>
      <c r="H11" s="904"/>
      <c r="I11" s="904"/>
      <c r="J11" s="904"/>
      <c r="K11" s="904"/>
      <c r="L11" s="904"/>
      <c r="M11" s="904"/>
      <c r="N11" s="904"/>
      <c r="O11" s="904"/>
      <c r="P11" s="904"/>
      <c r="R11" s="178" t="s">
        <v>336</v>
      </c>
      <c r="DT11" s="173" t="s">
        <v>335</v>
      </c>
      <c r="DU11" s="173" t="s">
        <v>4</v>
      </c>
      <c r="DV11" s="173" t="s">
        <v>4</v>
      </c>
      <c r="DW11" s="173" t="s">
        <v>4</v>
      </c>
      <c r="DX11" s="173" t="s">
        <v>4</v>
      </c>
      <c r="DY11" s="173" t="s">
        <v>4</v>
      </c>
      <c r="DZ11" s="174" t="s">
        <v>336</v>
      </c>
      <c r="EA11" s="174" t="s">
        <v>4</v>
      </c>
      <c r="EB11" s="174" t="s">
        <v>4</v>
      </c>
      <c r="EC11" s="174" t="s">
        <v>4</v>
      </c>
      <c r="ED11" s="174" t="s">
        <v>4</v>
      </c>
      <c r="EE11" s="174" t="s">
        <v>4</v>
      </c>
      <c r="EF11" s="174" t="s">
        <v>4</v>
      </c>
      <c r="EG11" s="174" t="s">
        <v>4</v>
      </c>
      <c r="EH11" s="174" t="s">
        <v>4</v>
      </c>
      <c r="EI11" s="174" t="s">
        <v>4</v>
      </c>
    </row>
    <row r="12" spans="1:171" s="171" customFormat="1" ht="6" customHeight="1" x14ac:dyDescent="0.25">
      <c r="A12" s="179"/>
      <c r="B12" s="172"/>
      <c r="C12" s="172"/>
      <c r="D12" s="172"/>
      <c r="E12" s="172"/>
      <c r="F12" s="180"/>
      <c r="G12" s="181"/>
      <c r="H12" s="181"/>
      <c r="I12" s="181"/>
      <c r="J12" s="181"/>
      <c r="K12" s="181"/>
      <c r="L12" s="181"/>
      <c r="M12" s="181"/>
      <c r="N12" s="181"/>
      <c r="O12" s="181"/>
      <c r="P12" s="181"/>
    </row>
    <row r="13" spans="1:171" s="171" customFormat="1" ht="15" x14ac:dyDescent="0.25">
      <c r="A13" s="900" t="s">
        <v>9</v>
      </c>
      <c r="B13" s="900"/>
      <c r="C13" s="900"/>
      <c r="D13" s="900"/>
      <c r="E13" s="900"/>
      <c r="F13" s="900"/>
      <c r="G13" s="900"/>
      <c r="H13" s="900"/>
      <c r="I13" s="900"/>
      <c r="J13" s="900"/>
      <c r="K13" s="900"/>
      <c r="L13" s="900"/>
      <c r="M13" s="900"/>
      <c r="N13" s="900"/>
      <c r="O13" s="900"/>
      <c r="P13" s="900"/>
      <c r="EJ13" s="182" t="s">
        <v>9</v>
      </c>
      <c r="EK13" s="182" t="s">
        <v>4</v>
      </c>
      <c r="EL13" s="182" t="s">
        <v>4</v>
      </c>
      <c r="EM13" s="182" t="s">
        <v>4</v>
      </c>
      <c r="EN13" s="182" t="s">
        <v>4</v>
      </c>
      <c r="EO13" s="182" t="s">
        <v>4</v>
      </c>
      <c r="EP13" s="182" t="s">
        <v>4</v>
      </c>
      <c r="EQ13" s="182" t="s">
        <v>4</v>
      </c>
      <c r="ER13" s="182" t="s">
        <v>4</v>
      </c>
      <c r="ES13" s="182" t="s">
        <v>4</v>
      </c>
      <c r="ET13" s="182" t="s">
        <v>4</v>
      </c>
      <c r="EU13" s="182" t="s">
        <v>4</v>
      </c>
      <c r="EV13" s="182" t="s">
        <v>4</v>
      </c>
      <c r="EW13" s="182" t="s">
        <v>4</v>
      </c>
      <c r="EX13" s="182" t="s">
        <v>4</v>
      </c>
      <c r="EY13" s="182" t="s">
        <v>4</v>
      </c>
    </row>
    <row r="14" spans="1:171" s="171" customFormat="1" ht="15" customHeight="1" x14ac:dyDescent="0.25">
      <c r="A14" s="901" t="s">
        <v>10</v>
      </c>
      <c r="B14" s="901"/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</row>
    <row r="15" spans="1:171" s="171" customFormat="1" ht="6" customHeight="1" x14ac:dyDescent="0.25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</row>
    <row r="16" spans="1:171" s="171" customFormat="1" ht="15" x14ac:dyDescent="0.25">
      <c r="A16" s="900" t="s">
        <v>41</v>
      </c>
      <c r="B16" s="900"/>
      <c r="C16" s="900"/>
      <c r="D16" s="900"/>
      <c r="E16" s="900"/>
      <c r="F16" s="900"/>
      <c r="G16" s="900"/>
      <c r="H16" s="900"/>
      <c r="I16" s="900"/>
      <c r="J16" s="900"/>
      <c r="K16" s="900"/>
      <c r="L16" s="900"/>
      <c r="M16" s="900"/>
      <c r="N16" s="900"/>
      <c r="O16" s="900"/>
      <c r="P16" s="900"/>
      <c r="EZ16" s="182" t="s">
        <v>41</v>
      </c>
      <c r="FA16" s="182" t="s">
        <v>4</v>
      </c>
      <c r="FB16" s="182" t="s">
        <v>4</v>
      </c>
      <c r="FC16" s="182" t="s">
        <v>4</v>
      </c>
      <c r="FD16" s="182" t="s">
        <v>4</v>
      </c>
      <c r="FE16" s="182" t="s">
        <v>4</v>
      </c>
      <c r="FF16" s="182" t="s">
        <v>4</v>
      </c>
      <c r="FG16" s="182" t="s">
        <v>4</v>
      </c>
      <c r="FH16" s="182" t="s">
        <v>4</v>
      </c>
      <c r="FI16" s="182" t="s">
        <v>4</v>
      </c>
      <c r="FJ16" s="182" t="s">
        <v>4</v>
      </c>
      <c r="FK16" s="182" t="s">
        <v>4</v>
      </c>
      <c r="FL16" s="182" t="s">
        <v>4</v>
      </c>
      <c r="FM16" s="182" t="s">
        <v>4</v>
      </c>
      <c r="FN16" s="182" t="s">
        <v>4</v>
      </c>
      <c r="FO16" s="182" t="s">
        <v>4</v>
      </c>
    </row>
    <row r="17" spans="1:196" s="171" customFormat="1" ht="15" x14ac:dyDescent="0.25">
      <c r="A17" s="901" t="s">
        <v>338</v>
      </c>
      <c r="B17" s="901"/>
      <c r="C17" s="901"/>
      <c r="D17" s="901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</row>
    <row r="18" spans="1:196" s="171" customFormat="1" ht="17.25" customHeight="1" x14ac:dyDescent="0.25">
      <c r="A18" s="902" t="s">
        <v>598</v>
      </c>
      <c r="B18" s="902"/>
      <c r="C18" s="902"/>
      <c r="D18" s="902"/>
      <c r="E18" s="902"/>
      <c r="F18" s="902"/>
      <c r="G18" s="902"/>
      <c r="H18" s="902"/>
      <c r="I18" s="902"/>
      <c r="J18" s="902"/>
      <c r="K18" s="902"/>
      <c r="L18" s="902"/>
      <c r="M18" s="902"/>
      <c r="N18" s="902"/>
      <c r="O18" s="902"/>
      <c r="P18" s="902"/>
    </row>
    <row r="19" spans="1:196" s="171" customFormat="1" ht="8.2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</row>
    <row r="20" spans="1:196" s="171" customFormat="1" ht="15" x14ac:dyDescent="0.25">
      <c r="A20" s="900" t="s">
        <v>41</v>
      </c>
      <c r="B20" s="900"/>
      <c r="C20" s="900"/>
      <c r="D20" s="900"/>
      <c r="E20" s="900"/>
      <c r="F20" s="900"/>
      <c r="G20" s="900"/>
      <c r="H20" s="900"/>
      <c r="I20" s="900"/>
      <c r="J20" s="900"/>
      <c r="K20" s="900"/>
      <c r="L20" s="900"/>
      <c r="M20" s="900"/>
      <c r="N20" s="900"/>
      <c r="O20" s="900"/>
      <c r="P20" s="900"/>
      <c r="FP20" s="182" t="s">
        <v>41</v>
      </c>
      <c r="FQ20" s="182" t="s">
        <v>4</v>
      </c>
      <c r="FR20" s="182" t="s">
        <v>4</v>
      </c>
      <c r="FS20" s="182" t="s">
        <v>4</v>
      </c>
      <c r="FT20" s="182" t="s">
        <v>4</v>
      </c>
      <c r="FU20" s="182" t="s">
        <v>4</v>
      </c>
      <c r="FV20" s="182" t="s">
        <v>4</v>
      </c>
      <c r="FW20" s="182" t="s">
        <v>4</v>
      </c>
      <c r="FX20" s="182" t="s">
        <v>4</v>
      </c>
      <c r="FY20" s="182" t="s">
        <v>4</v>
      </c>
      <c r="FZ20" s="182" t="s">
        <v>4</v>
      </c>
      <c r="GA20" s="182" t="s">
        <v>4</v>
      </c>
      <c r="GB20" s="182" t="s">
        <v>4</v>
      </c>
      <c r="GC20" s="182" t="s">
        <v>4</v>
      </c>
      <c r="GD20" s="182" t="s">
        <v>4</v>
      </c>
      <c r="GE20" s="182" t="s">
        <v>4</v>
      </c>
    </row>
    <row r="21" spans="1:196" s="171" customFormat="1" ht="11.25" customHeight="1" x14ac:dyDescent="0.25">
      <c r="A21" s="901" t="s">
        <v>340</v>
      </c>
      <c r="B21" s="901"/>
      <c r="C21" s="901"/>
      <c r="D21" s="901"/>
      <c r="E21" s="901"/>
      <c r="F21" s="901"/>
      <c r="G21" s="901"/>
      <c r="H21" s="901"/>
      <c r="I21" s="901"/>
      <c r="J21" s="901"/>
      <c r="K21" s="901"/>
      <c r="L21" s="901"/>
      <c r="M21" s="901"/>
      <c r="N21" s="901"/>
      <c r="O21" s="901"/>
      <c r="P21" s="901"/>
    </row>
    <row r="22" spans="1:196" s="171" customFormat="1" ht="12" customHeight="1" x14ac:dyDescent="0.25">
      <c r="A22" s="172" t="s">
        <v>341</v>
      </c>
      <c r="B22" s="185" t="s">
        <v>342</v>
      </c>
      <c r="C22" s="169" t="s">
        <v>343</v>
      </c>
      <c r="D22" s="169"/>
      <c r="E22" s="169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</row>
    <row r="23" spans="1:196" s="171" customFormat="1" ht="15" x14ac:dyDescent="0.25">
      <c r="A23" s="172" t="s">
        <v>344</v>
      </c>
      <c r="B23" s="903" t="s">
        <v>599</v>
      </c>
      <c r="C23" s="903"/>
      <c r="D23" s="903"/>
      <c r="E23" s="903"/>
      <c r="F23" s="903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GF23" s="174" t="s">
        <v>599</v>
      </c>
      <c r="GG23" s="174" t="s">
        <v>4</v>
      </c>
      <c r="GH23" s="174" t="s">
        <v>4</v>
      </c>
      <c r="GI23" s="174" t="s">
        <v>4</v>
      </c>
      <c r="GJ23" s="174" t="s">
        <v>4</v>
      </c>
    </row>
    <row r="24" spans="1:196" s="171" customFormat="1" ht="10.5" customHeight="1" x14ac:dyDescent="0.25">
      <c r="A24" s="172"/>
      <c r="B24" s="894" t="s">
        <v>346</v>
      </c>
      <c r="C24" s="894"/>
      <c r="D24" s="894"/>
      <c r="E24" s="894"/>
      <c r="F24" s="894"/>
      <c r="G24" s="187"/>
      <c r="H24" s="187"/>
      <c r="I24" s="187"/>
      <c r="J24" s="187"/>
      <c r="K24" s="187"/>
      <c r="L24" s="187"/>
      <c r="M24" s="187"/>
      <c r="N24" s="187"/>
      <c r="O24" s="188"/>
      <c r="P24" s="187"/>
    </row>
    <row r="25" spans="1:196" s="171" customFormat="1" ht="9.75" customHeight="1" x14ac:dyDescent="0.25">
      <c r="A25" s="172"/>
      <c r="B25" s="172"/>
      <c r="C25" s="172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7"/>
      <c r="P25" s="187"/>
    </row>
    <row r="26" spans="1:196" s="171" customFormat="1" ht="15" x14ac:dyDescent="0.25">
      <c r="A26" s="190" t="s">
        <v>347</v>
      </c>
      <c r="B26" s="191"/>
      <c r="C26" s="895" t="s">
        <v>348</v>
      </c>
      <c r="D26" s="895"/>
      <c r="E26" s="895"/>
      <c r="F26" s="895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K26" s="177" t="s">
        <v>348</v>
      </c>
      <c r="GL26" s="177" t="s">
        <v>4</v>
      </c>
      <c r="GM26" s="177" t="s">
        <v>4</v>
      </c>
      <c r="GN26" s="177" t="s">
        <v>4</v>
      </c>
    </row>
    <row r="27" spans="1:196" s="171" customFormat="1" ht="9.75" customHeight="1" x14ac:dyDescent="0.25">
      <c r="A27" s="172"/>
      <c r="B27" s="191"/>
      <c r="C27" s="192"/>
      <c r="D27" s="193"/>
      <c r="E27" s="193"/>
      <c r="F27" s="193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196" s="171" customFormat="1" ht="12" customHeight="1" x14ac:dyDescent="0.25">
      <c r="A28" s="190" t="s">
        <v>349</v>
      </c>
      <c r="B28" s="191"/>
      <c r="C28" s="195"/>
      <c r="D28" s="196">
        <v>2588356.12</v>
      </c>
      <c r="E28" s="197" t="s">
        <v>350</v>
      </c>
      <c r="G28" s="191"/>
      <c r="H28" s="191"/>
      <c r="I28" s="191"/>
      <c r="J28" s="191"/>
      <c r="K28" s="191"/>
      <c r="L28" s="191"/>
      <c r="M28" s="191"/>
      <c r="N28" s="198"/>
      <c r="O28" s="198"/>
      <c r="P28" s="191"/>
    </row>
    <row r="29" spans="1:196" s="171" customFormat="1" ht="12" customHeight="1" x14ac:dyDescent="0.25">
      <c r="A29" s="172"/>
      <c r="B29" s="199" t="s">
        <v>124</v>
      </c>
      <c r="C29" s="200"/>
      <c r="D29" s="201"/>
      <c r="E29" s="197"/>
      <c r="G29" s="191"/>
    </row>
    <row r="30" spans="1:196" s="171" customFormat="1" ht="12" customHeight="1" x14ac:dyDescent="0.25">
      <c r="A30" s="172"/>
      <c r="B30" s="202" t="s">
        <v>351</v>
      </c>
      <c r="C30" s="195"/>
      <c r="D30" s="196">
        <v>2588356.12</v>
      </c>
      <c r="E30" s="197" t="s">
        <v>350</v>
      </c>
      <c r="I30" s="191"/>
      <c r="K30" s="191" t="s">
        <v>352</v>
      </c>
      <c r="L30" s="191"/>
      <c r="M30" s="191"/>
      <c r="N30" s="203"/>
      <c r="O30" s="196">
        <v>151766.29</v>
      </c>
      <c r="P30" s="197" t="s">
        <v>350</v>
      </c>
    </row>
    <row r="31" spans="1:196" s="171" customFormat="1" ht="12" customHeight="1" x14ac:dyDescent="0.25">
      <c r="A31" s="172"/>
      <c r="B31" s="202" t="s">
        <v>17</v>
      </c>
      <c r="C31" s="204"/>
      <c r="D31" s="205">
        <v>0</v>
      </c>
      <c r="E31" s="197" t="s">
        <v>350</v>
      </c>
      <c r="I31" s="191"/>
      <c r="K31" s="191" t="s">
        <v>353</v>
      </c>
      <c r="L31" s="191"/>
      <c r="M31" s="191"/>
      <c r="N31" s="203"/>
      <c r="O31" s="196">
        <v>62585.33</v>
      </c>
      <c r="P31" s="197" t="s">
        <v>350</v>
      </c>
    </row>
    <row r="32" spans="1:196" s="171" customFormat="1" ht="12" customHeight="1" x14ac:dyDescent="0.25">
      <c r="A32" s="172"/>
      <c r="B32" s="202" t="s">
        <v>18</v>
      </c>
      <c r="C32" s="204"/>
      <c r="D32" s="205">
        <v>0</v>
      </c>
      <c r="E32" s="197" t="s">
        <v>350</v>
      </c>
      <c r="I32" s="191"/>
      <c r="K32" s="191" t="s">
        <v>354</v>
      </c>
      <c r="L32" s="191"/>
      <c r="M32" s="191"/>
      <c r="N32" s="206"/>
      <c r="O32" s="205">
        <v>313871.38</v>
      </c>
      <c r="P32" s="207" t="s">
        <v>355</v>
      </c>
    </row>
    <row r="33" spans="1:206" s="171" customFormat="1" ht="12" customHeight="1" x14ac:dyDescent="0.25">
      <c r="A33" s="172"/>
      <c r="B33" s="202" t="s">
        <v>19</v>
      </c>
      <c r="C33" s="204"/>
      <c r="D33" s="196">
        <v>0</v>
      </c>
      <c r="E33" s="197" t="s">
        <v>350</v>
      </c>
      <c r="I33" s="191"/>
      <c r="K33" s="191" t="s">
        <v>356</v>
      </c>
      <c r="L33" s="191"/>
      <c r="M33" s="191"/>
      <c r="N33" s="206"/>
      <c r="O33" s="205">
        <v>93683.58</v>
      </c>
      <c r="P33" s="207" t="s">
        <v>355</v>
      </c>
    </row>
    <row r="34" spans="1:206" s="171" customFormat="1" ht="9.75" customHeight="1" x14ac:dyDescent="0.25">
      <c r="A34" s="172"/>
      <c r="B34" s="191"/>
      <c r="D34" s="208"/>
      <c r="E34" s="197"/>
      <c r="H34" s="191"/>
      <c r="I34" s="191"/>
      <c r="J34" s="191"/>
      <c r="K34" s="191"/>
      <c r="L34" s="191"/>
      <c r="M34" s="191"/>
      <c r="N34" s="194"/>
      <c r="O34" s="194"/>
      <c r="P34" s="191"/>
    </row>
    <row r="35" spans="1:206" s="171" customFormat="1" ht="11.25" customHeight="1" x14ac:dyDescent="0.25">
      <c r="A35" s="896" t="s">
        <v>12</v>
      </c>
      <c r="B35" s="884" t="s">
        <v>13</v>
      </c>
      <c r="C35" s="885" t="s">
        <v>258</v>
      </c>
      <c r="D35" s="886"/>
      <c r="E35" s="886"/>
      <c r="F35" s="886"/>
      <c r="G35" s="887"/>
      <c r="H35" s="884" t="s">
        <v>147</v>
      </c>
      <c r="I35" s="884" t="s">
        <v>357</v>
      </c>
      <c r="J35" s="884"/>
      <c r="K35" s="884"/>
      <c r="L35" s="885" t="s">
        <v>192</v>
      </c>
      <c r="M35" s="886"/>
      <c r="N35" s="886"/>
      <c r="O35" s="886"/>
      <c r="P35" s="887"/>
    </row>
    <row r="36" spans="1:206" s="171" customFormat="1" ht="11.25" customHeight="1" x14ac:dyDescent="0.25">
      <c r="A36" s="896"/>
      <c r="B36" s="884"/>
      <c r="C36" s="897"/>
      <c r="D36" s="898"/>
      <c r="E36" s="898"/>
      <c r="F36" s="898"/>
      <c r="G36" s="899"/>
      <c r="H36" s="884"/>
      <c r="I36" s="884"/>
      <c r="J36" s="884"/>
      <c r="K36" s="884"/>
      <c r="L36" s="888"/>
      <c r="M36" s="889"/>
      <c r="N36" s="889"/>
      <c r="O36" s="889"/>
      <c r="P36" s="890"/>
    </row>
    <row r="37" spans="1:206" s="171" customFormat="1" ht="54" customHeight="1" x14ac:dyDescent="0.25">
      <c r="A37" s="896"/>
      <c r="B37" s="884"/>
      <c r="C37" s="888"/>
      <c r="D37" s="889"/>
      <c r="E37" s="889"/>
      <c r="F37" s="889"/>
      <c r="G37" s="890"/>
      <c r="H37" s="884"/>
      <c r="I37" s="209" t="s">
        <v>358</v>
      </c>
      <c r="J37" s="209" t="s">
        <v>359</v>
      </c>
      <c r="K37" s="209" t="s">
        <v>360</v>
      </c>
      <c r="L37" s="209" t="s">
        <v>361</v>
      </c>
      <c r="M37" s="209" t="s">
        <v>362</v>
      </c>
      <c r="N37" s="209" t="s">
        <v>363</v>
      </c>
      <c r="O37" s="209" t="s">
        <v>359</v>
      </c>
      <c r="P37" s="209" t="s">
        <v>364</v>
      </c>
    </row>
    <row r="38" spans="1:206" s="171" customFormat="1" ht="13.5" customHeight="1" x14ac:dyDescent="0.25">
      <c r="A38" s="210">
        <v>1</v>
      </c>
      <c r="B38" s="211">
        <v>2</v>
      </c>
      <c r="C38" s="891">
        <v>3</v>
      </c>
      <c r="D38" s="892"/>
      <c r="E38" s="892"/>
      <c r="F38" s="892"/>
      <c r="G38" s="893"/>
      <c r="H38" s="211">
        <v>4</v>
      </c>
      <c r="I38" s="211">
        <v>5</v>
      </c>
      <c r="J38" s="211">
        <v>6</v>
      </c>
      <c r="K38" s="211">
        <v>7</v>
      </c>
      <c r="L38" s="211">
        <v>8</v>
      </c>
      <c r="M38" s="211">
        <v>9</v>
      </c>
      <c r="N38" s="211">
        <v>10</v>
      </c>
      <c r="O38" s="211">
        <v>11</v>
      </c>
      <c r="P38" s="211">
        <v>12</v>
      </c>
    </row>
    <row r="39" spans="1:206" s="171" customFormat="1" ht="15" x14ac:dyDescent="0.25">
      <c r="A39" s="881" t="s">
        <v>600</v>
      </c>
      <c r="B39" s="882"/>
      <c r="C39" s="882"/>
      <c r="D39" s="882"/>
      <c r="E39" s="882"/>
      <c r="F39" s="882"/>
      <c r="G39" s="882"/>
      <c r="H39" s="882"/>
      <c r="I39" s="882"/>
      <c r="J39" s="882"/>
      <c r="K39" s="882"/>
      <c r="L39" s="882"/>
      <c r="M39" s="882"/>
      <c r="N39" s="882"/>
      <c r="O39" s="882"/>
      <c r="P39" s="883"/>
      <c r="GO39" s="212" t="s">
        <v>600</v>
      </c>
    </row>
    <row r="40" spans="1:206" s="171" customFormat="1" ht="15" x14ac:dyDescent="0.25">
      <c r="A40" s="881" t="s">
        <v>601</v>
      </c>
      <c r="B40" s="882"/>
      <c r="C40" s="882"/>
      <c r="D40" s="882"/>
      <c r="E40" s="882"/>
      <c r="F40" s="882"/>
      <c r="G40" s="882"/>
      <c r="H40" s="882"/>
      <c r="I40" s="882"/>
      <c r="J40" s="882"/>
      <c r="K40" s="882"/>
      <c r="L40" s="882"/>
      <c r="M40" s="882"/>
      <c r="N40" s="882"/>
      <c r="O40" s="882"/>
      <c r="P40" s="883"/>
      <c r="GO40" s="212"/>
      <c r="GP40" s="212" t="s">
        <v>601</v>
      </c>
    </row>
    <row r="41" spans="1:206" s="171" customFormat="1" ht="15" x14ac:dyDescent="0.25">
      <c r="A41" s="214" t="s">
        <v>22</v>
      </c>
      <c r="B41" s="215" t="s">
        <v>602</v>
      </c>
      <c r="C41" s="873" t="s">
        <v>603</v>
      </c>
      <c r="D41" s="873"/>
      <c r="E41" s="873"/>
      <c r="F41" s="873"/>
      <c r="G41" s="873"/>
      <c r="H41" s="216" t="s">
        <v>386</v>
      </c>
      <c r="I41" s="217">
        <v>10.97</v>
      </c>
      <c r="J41" s="218">
        <v>1</v>
      </c>
      <c r="K41" s="265">
        <v>10.97</v>
      </c>
      <c r="L41" s="220"/>
      <c r="M41" s="217"/>
      <c r="N41" s="221"/>
      <c r="O41" s="217"/>
      <c r="P41" s="222"/>
      <c r="GO41" s="212"/>
      <c r="GP41" s="212"/>
      <c r="GQ41" s="223" t="s">
        <v>603</v>
      </c>
      <c r="GR41" s="223" t="s">
        <v>4</v>
      </c>
      <c r="GS41" s="223" t="s">
        <v>4</v>
      </c>
      <c r="GT41" s="223" t="s">
        <v>4</v>
      </c>
      <c r="GU41" s="223" t="s">
        <v>4</v>
      </c>
    </row>
    <row r="42" spans="1:206" s="171" customFormat="1" ht="15" x14ac:dyDescent="0.25">
      <c r="A42" s="224"/>
      <c r="B42" s="225"/>
      <c r="C42" s="874" t="s">
        <v>370</v>
      </c>
      <c r="D42" s="874"/>
      <c r="E42" s="874"/>
      <c r="F42" s="874"/>
      <c r="G42" s="874"/>
      <c r="H42" s="216"/>
      <c r="I42" s="217"/>
      <c r="J42" s="217"/>
      <c r="K42" s="217"/>
      <c r="L42" s="220"/>
      <c r="M42" s="217"/>
      <c r="N42" s="226"/>
      <c r="O42" s="217"/>
      <c r="P42" s="227">
        <v>265155.63</v>
      </c>
      <c r="Q42" s="228"/>
      <c r="R42" s="228"/>
      <c r="GO42" s="212"/>
      <c r="GP42" s="212"/>
      <c r="GQ42" s="223"/>
      <c r="GR42" s="223"/>
      <c r="GS42" s="223"/>
      <c r="GT42" s="223"/>
      <c r="GU42" s="223"/>
      <c r="GV42" s="223" t="s">
        <v>370</v>
      </c>
    </row>
    <row r="43" spans="1:206" s="171" customFormat="1" ht="15" x14ac:dyDescent="0.25">
      <c r="A43" s="229"/>
      <c r="B43" s="230"/>
      <c r="C43" s="880" t="s">
        <v>371</v>
      </c>
      <c r="D43" s="880"/>
      <c r="E43" s="880"/>
      <c r="F43" s="880"/>
      <c r="G43" s="880"/>
      <c r="H43" s="231"/>
      <c r="I43" s="232"/>
      <c r="J43" s="232"/>
      <c r="K43" s="232"/>
      <c r="L43" s="233"/>
      <c r="M43" s="232"/>
      <c r="N43" s="233"/>
      <c r="O43" s="232"/>
      <c r="P43" s="245">
        <v>144590.75</v>
      </c>
      <c r="GO43" s="212"/>
      <c r="GP43" s="212"/>
      <c r="GQ43" s="223"/>
      <c r="GR43" s="223"/>
      <c r="GS43" s="223"/>
      <c r="GT43" s="223"/>
      <c r="GU43" s="223"/>
      <c r="GV43" s="223"/>
      <c r="GW43" s="173" t="s">
        <v>371</v>
      </c>
    </row>
    <row r="44" spans="1:206" s="171" customFormat="1" ht="15" x14ac:dyDescent="0.25">
      <c r="A44" s="229"/>
      <c r="B44" s="230" t="s">
        <v>388</v>
      </c>
      <c r="C44" s="880" t="s">
        <v>389</v>
      </c>
      <c r="D44" s="880"/>
      <c r="E44" s="880"/>
      <c r="F44" s="880"/>
      <c r="G44" s="880"/>
      <c r="H44" s="231" t="s">
        <v>374</v>
      </c>
      <c r="I44" s="235">
        <v>93</v>
      </c>
      <c r="J44" s="232"/>
      <c r="K44" s="235">
        <v>93</v>
      </c>
      <c r="L44" s="233"/>
      <c r="M44" s="232"/>
      <c r="N44" s="233"/>
      <c r="O44" s="232"/>
      <c r="P44" s="245">
        <v>134469.4</v>
      </c>
      <c r="GO44" s="212"/>
      <c r="GP44" s="212"/>
      <c r="GQ44" s="223"/>
      <c r="GR44" s="223"/>
      <c r="GS44" s="223"/>
      <c r="GT44" s="223"/>
      <c r="GU44" s="223"/>
      <c r="GV44" s="223"/>
      <c r="GW44" s="173" t="s">
        <v>389</v>
      </c>
    </row>
    <row r="45" spans="1:206" s="171" customFormat="1" ht="15" x14ac:dyDescent="0.25">
      <c r="A45" s="229"/>
      <c r="B45" s="230" t="s">
        <v>390</v>
      </c>
      <c r="C45" s="880" t="s">
        <v>391</v>
      </c>
      <c r="D45" s="880"/>
      <c r="E45" s="880"/>
      <c r="F45" s="880"/>
      <c r="G45" s="880"/>
      <c r="H45" s="231" t="s">
        <v>374</v>
      </c>
      <c r="I45" s="235">
        <v>62</v>
      </c>
      <c r="J45" s="232"/>
      <c r="K45" s="235">
        <v>62</v>
      </c>
      <c r="L45" s="233"/>
      <c r="M45" s="232"/>
      <c r="N45" s="233"/>
      <c r="O45" s="232"/>
      <c r="P45" s="245">
        <v>89646.27</v>
      </c>
      <c r="GO45" s="212"/>
      <c r="GP45" s="212"/>
      <c r="GQ45" s="223"/>
      <c r="GR45" s="223"/>
      <c r="GS45" s="223"/>
      <c r="GT45" s="223"/>
      <c r="GU45" s="223"/>
      <c r="GV45" s="223"/>
      <c r="GW45" s="173" t="s">
        <v>391</v>
      </c>
    </row>
    <row r="46" spans="1:206" s="171" customFormat="1" ht="15" x14ac:dyDescent="0.25">
      <c r="A46" s="236"/>
      <c r="B46" s="237"/>
      <c r="C46" s="874" t="s">
        <v>377</v>
      </c>
      <c r="D46" s="874"/>
      <c r="E46" s="874"/>
      <c r="F46" s="874"/>
      <c r="G46" s="874"/>
      <c r="H46" s="216"/>
      <c r="I46" s="217"/>
      <c r="J46" s="217"/>
      <c r="K46" s="217"/>
      <c r="L46" s="220"/>
      <c r="M46" s="217"/>
      <c r="N46" s="226">
        <v>44600.85</v>
      </c>
      <c r="O46" s="217"/>
      <c r="P46" s="227">
        <v>489271.3</v>
      </c>
      <c r="GO46" s="212"/>
      <c r="GP46" s="212"/>
      <c r="GQ46" s="223"/>
      <c r="GR46" s="223"/>
      <c r="GS46" s="223"/>
      <c r="GT46" s="223"/>
      <c r="GU46" s="223"/>
      <c r="GV46" s="223"/>
      <c r="GW46" s="173"/>
      <c r="GX46" s="223" t="s">
        <v>377</v>
      </c>
    </row>
    <row r="47" spans="1:206" s="171" customFormat="1" ht="15" x14ac:dyDescent="0.25">
      <c r="A47" s="881" t="s">
        <v>604</v>
      </c>
      <c r="B47" s="882"/>
      <c r="C47" s="882"/>
      <c r="D47" s="882"/>
      <c r="E47" s="882"/>
      <c r="F47" s="882"/>
      <c r="G47" s="882"/>
      <c r="H47" s="882"/>
      <c r="I47" s="882"/>
      <c r="J47" s="882"/>
      <c r="K47" s="882"/>
      <c r="L47" s="882"/>
      <c r="M47" s="882"/>
      <c r="N47" s="882"/>
      <c r="O47" s="882"/>
      <c r="P47" s="883"/>
      <c r="GO47" s="212"/>
      <c r="GP47" s="212" t="s">
        <v>604</v>
      </c>
      <c r="GQ47" s="223"/>
      <c r="GR47" s="223"/>
      <c r="GS47" s="223"/>
      <c r="GT47" s="223"/>
      <c r="GU47" s="223"/>
      <c r="GV47" s="223"/>
      <c r="GW47" s="173"/>
      <c r="GX47" s="223"/>
    </row>
    <row r="48" spans="1:206" s="171" customFormat="1" ht="45" x14ac:dyDescent="0.25">
      <c r="A48" s="214" t="s">
        <v>25</v>
      </c>
      <c r="B48" s="215" t="s">
        <v>605</v>
      </c>
      <c r="C48" s="873" t="s">
        <v>606</v>
      </c>
      <c r="D48" s="873"/>
      <c r="E48" s="873"/>
      <c r="F48" s="873"/>
      <c r="G48" s="873"/>
      <c r="H48" s="216" t="s">
        <v>607</v>
      </c>
      <c r="I48" s="217">
        <v>4.2839999999999998</v>
      </c>
      <c r="J48" s="218">
        <v>1</v>
      </c>
      <c r="K48" s="241">
        <v>4.2839999999999998</v>
      </c>
      <c r="L48" s="220"/>
      <c r="M48" s="217"/>
      <c r="N48" s="221"/>
      <c r="O48" s="217"/>
      <c r="P48" s="222"/>
      <c r="GO48" s="212"/>
      <c r="GP48" s="212"/>
      <c r="GQ48" s="223" t="s">
        <v>606</v>
      </c>
      <c r="GR48" s="223" t="s">
        <v>4</v>
      </c>
      <c r="GS48" s="223" t="s">
        <v>4</v>
      </c>
      <c r="GT48" s="223" t="s">
        <v>4</v>
      </c>
      <c r="GU48" s="223" t="s">
        <v>4</v>
      </c>
      <c r="GV48" s="223"/>
      <c r="GW48" s="173"/>
      <c r="GX48" s="223"/>
    </row>
    <row r="49" spans="1:209" s="171" customFormat="1" ht="15" x14ac:dyDescent="0.25">
      <c r="A49" s="242"/>
      <c r="B49" s="243"/>
      <c r="C49" s="878" t="s">
        <v>608</v>
      </c>
      <c r="D49" s="878"/>
      <c r="E49" s="878"/>
      <c r="F49" s="878"/>
      <c r="G49" s="878"/>
      <c r="H49" s="878"/>
      <c r="I49" s="878"/>
      <c r="J49" s="878"/>
      <c r="K49" s="878"/>
      <c r="L49" s="878"/>
      <c r="M49" s="878"/>
      <c r="N49" s="878"/>
      <c r="O49" s="878"/>
      <c r="P49" s="879"/>
      <c r="GO49" s="212"/>
      <c r="GP49" s="212"/>
      <c r="GQ49" s="223"/>
      <c r="GR49" s="223"/>
      <c r="GS49" s="223"/>
      <c r="GT49" s="223"/>
      <c r="GU49" s="223"/>
      <c r="GV49" s="223"/>
      <c r="GW49" s="173"/>
      <c r="GX49" s="223"/>
      <c r="GY49" s="244" t="s">
        <v>608</v>
      </c>
    </row>
    <row r="50" spans="1:209" s="171" customFormat="1" ht="15" x14ac:dyDescent="0.25">
      <c r="A50" s="224"/>
      <c r="B50" s="225"/>
      <c r="C50" s="874" t="s">
        <v>370</v>
      </c>
      <c r="D50" s="874"/>
      <c r="E50" s="874"/>
      <c r="F50" s="874"/>
      <c r="G50" s="874"/>
      <c r="H50" s="216"/>
      <c r="I50" s="217"/>
      <c r="J50" s="217"/>
      <c r="K50" s="217"/>
      <c r="L50" s="220"/>
      <c r="M50" s="217"/>
      <c r="N50" s="226"/>
      <c r="O50" s="217"/>
      <c r="P50" s="227">
        <v>755020.48</v>
      </c>
      <c r="Q50" s="228"/>
      <c r="R50" s="228"/>
      <c r="GO50" s="212"/>
      <c r="GP50" s="212"/>
      <c r="GQ50" s="223"/>
      <c r="GR50" s="223"/>
      <c r="GS50" s="223"/>
      <c r="GT50" s="223"/>
      <c r="GU50" s="223"/>
      <c r="GV50" s="223" t="s">
        <v>370</v>
      </c>
      <c r="GW50" s="173"/>
      <c r="GX50" s="223"/>
    </row>
    <row r="51" spans="1:209" s="171" customFormat="1" ht="15" x14ac:dyDescent="0.25">
      <c r="A51" s="229"/>
      <c r="B51" s="230"/>
      <c r="C51" s="880" t="s">
        <v>371</v>
      </c>
      <c r="D51" s="880"/>
      <c r="E51" s="880"/>
      <c r="F51" s="880"/>
      <c r="G51" s="880"/>
      <c r="H51" s="231"/>
      <c r="I51" s="232"/>
      <c r="J51" s="232"/>
      <c r="K51" s="232"/>
      <c r="L51" s="233"/>
      <c r="M51" s="232"/>
      <c r="N51" s="233"/>
      <c r="O51" s="232"/>
      <c r="P51" s="245">
        <v>717684.51</v>
      </c>
      <c r="GO51" s="212"/>
      <c r="GP51" s="212"/>
      <c r="GQ51" s="223"/>
      <c r="GR51" s="223"/>
      <c r="GS51" s="223"/>
      <c r="GT51" s="223"/>
      <c r="GU51" s="223"/>
      <c r="GV51" s="223"/>
      <c r="GW51" s="173" t="s">
        <v>371</v>
      </c>
      <c r="GX51" s="223"/>
    </row>
    <row r="52" spans="1:209" s="171" customFormat="1" ht="22.5" x14ac:dyDescent="0.25">
      <c r="A52" s="229"/>
      <c r="B52" s="230" t="s">
        <v>579</v>
      </c>
      <c r="C52" s="880" t="s">
        <v>580</v>
      </c>
      <c r="D52" s="880"/>
      <c r="E52" s="880"/>
      <c r="F52" s="880"/>
      <c r="G52" s="880"/>
      <c r="H52" s="231" t="s">
        <v>374</v>
      </c>
      <c r="I52" s="235">
        <v>89</v>
      </c>
      <c r="J52" s="232"/>
      <c r="K52" s="235">
        <v>89</v>
      </c>
      <c r="L52" s="233"/>
      <c r="M52" s="232"/>
      <c r="N52" s="233"/>
      <c r="O52" s="232"/>
      <c r="P52" s="245">
        <v>638739.21</v>
      </c>
      <c r="GO52" s="212"/>
      <c r="GP52" s="212"/>
      <c r="GQ52" s="223"/>
      <c r="GR52" s="223"/>
      <c r="GS52" s="223"/>
      <c r="GT52" s="223"/>
      <c r="GU52" s="223"/>
      <c r="GV52" s="223"/>
      <c r="GW52" s="173" t="s">
        <v>580</v>
      </c>
      <c r="GX52" s="223"/>
    </row>
    <row r="53" spans="1:209" s="171" customFormat="1" ht="22.5" x14ac:dyDescent="0.25">
      <c r="A53" s="229"/>
      <c r="B53" s="230" t="s">
        <v>581</v>
      </c>
      <c r="C53" s="880" t="s">
        <v>582</v>
      </c>
      <c r="D53" s="880"/>
      <c r="E53" s="880"/>
      <c r="F53" s="880"/>
      <c r="G53" s="880"/>
      <c r="H53" s="231" t="s">
        <v>374</v>
      </c>
      <c r="I53" s="235">
        <v>41</v>
      </c>
      <c r="J53" s="232"/>
      <c r="K53" s="235">
        <v>41</v>
      </c>
      <c r="L53" s="233"/>
      <c r="M53" s="232"/>
      <c r="N53" s="233"/>
      <c r="O53" s="232"/>
      <c r="P53" s="245">
        <v>294250.65000000002</v>
      </c>
      <c r="GO53" s="212"/>
      <c r="GP53" s="212"/>
      <c r="GQ53" s="223"/>
      <c r="GR53" s="223"/>
      <c r="GS53" s="223"/>
      <c r="GT53" s="223"/>
      <c r="GU53" s="223"/>
      <c r="GV53" s="223"/>
      <c r="GW53" s="173" t="s">
        <v>582</v>
      </c>
      <c r="GX53" s="223"/>
    </row>
    <row r="54" spans="1:209" s="171" customFormat="1" ht="15" x14ac:dyDescent="0.25">
      <c r="A54" s="236"/>
      <c r="B54" s="237"/>
      <c r="C54" s="874" t="s">
        <v>377</v>
      </c>
      <c r="D54" s="874"/>
      <c r="E54" s="874"/>
      <c r="F54" s="874"/>
      <c r="G54" s="874"/>
      <c r="H54" s="216"/>
      <c r="I54" s="217"/>
      <c r="J54" s="217"/>
      <c r="K54" s="217"/>
      <c r="L54" s="220"/>
      <c r="M54" s="217"/>
      <c r="N54" s="226">
        <v>394026.69</v>
      </c>
      <c r="O54" s="217"/>
      <c r="P54" s="227">
        <v>1688010.34</v>
      </c>
      <c r="GO54" s="212"/>
      <c r="GP54" s="212"/>
      <c r="GQ54" s="223"/>
      <c r="GR54" s="223"/>
      <c r="GS54" s="223"/>
      <c r="GT54" s="223"/>
      <c r="GU54" s="223"/>
      <c r="GV54" s="223"/>
      <c r="GW54" s="173"/>
      <c r="GX54" s="223" t="s">
        <v>377</v>
      </c>
    </row>
    <row r="55" spans="1:209" s="171" customFormat="1" ht="15" x14ac:dyDescent="0.25">
      <c r="A55" s="881"/>
      <c r="B55" s="882"/>
      <c r="C55" s="882"/>
      <c r="D55" s="882"/>
      <c r="E55" s="882"/>
      <c r="F55" s="882"/>
      <c r="G55" s="882"/>
      <c r="H55" s="882"/>
      <c r="I55" s="882"/>
      <c r="J55" s="882"/>
      <c r="K55" s="882"/>
      <c r="L55" s="882"/>
      <c r="M55" s="882"/>
      <c r="N55" s="882"/>
      <c r="O55" s="882"/>
      <c r="P55" s="883"/>
      <c r="GO55" s="212"/>
      <c r="GP55" s="212" t="s">
        <v>4</v>
      </c>
      <c r="GQ55" s="223"/>
      <c r="GR55" s="223"/>
      <c r="GS55" s="223"/>
      <c r="GT55" s="223"/>
      <c r="GU55" s="223"/>
      <c r="GV55" s="223"/>
      <c r="GW55" s="173"/>
      <c r="GX55" s="223"/>
    </row>
    <row r="56" spans="1:209" s="171" customFormat="1" ht="22.5" x14ac:dyDescent="0.25">
      <c r="A56" s="214" t="s">
        <v>28</v>
      </c>
      <c r="B56" s="215" t="s">
        <v>609</v>
      </c>
      <c r="C56" s="873" t="s">
        <v>610</v>
      </c>
      <c r="D56" s="873"/>
      <c r="E56" s="873"/>
      <c r="F56" s="873"/>
      <c r="G56" s="873"/>
      <c r="H56" s="216" t="s">
        <v>611</v>
      </c>
      <c r="I56" s="217">
        <v>168</v>
      </c>
      <c r="J56" s="218">
        <v>1</v>
      </c>
      <c r="K56" s="218">
        <v>168</v>
      </c>
      <c r="L56" s="220"/>
      <c r="M56" s="217"/>
      <c r="N56" s="240">
        <v>69100.09</v>
      </c>
      <c r="O56" s="217"/>
      <c r="P56" s="227">
        <v>11608815.119999999</v>
      </c>
      <c r="GO56" s="212"/>
      <c r="GP56" s="212"/>
      <c r="GQ56" s="223" t="s">
        <v>610</v>
      </c>
      <c r="GR56" s="223" t="s">
        <v>4</v>
      </c>
      <c r="GS56" s="223" t="s">
        <v>4</v>
      </c>
      <c r="GT56" s="223" t="s">
        <v>4</v>
      </c>
      <c r="GU56" s="223" t="s">
        <v>4</v>
      </c>
      <c r="GV56" s="223"/>
      <c r="GW56" s="173"/>
      <c r="GX56" s="223"/>
    </row>
    <row r="57" spans="1:209" s="171" customFormat="1" ht="15" x14ac:dyDescent="0.25">
      <c r="A57" s="236"/>
      <c r="B57" s="237"/>
      <c r="C57" s="874" t="s">
        <v>377</v>
      </c>
      <c r="D57" s="874"/>
      <c r="E57" s="874"/>
      <c r="F57" s="874"/>
      <c r="G57" s="874"/>
      <c r="H57" s="216"/>
      <c r="I57" s="217"/>
      <c r="J57" s="217"/>
      <c r="K57" s="217"/>
      <c r="L57" s="220"/>
      <c r="M57" s="217"/>
      <c r="N57" s="220"/>
      <c r="O57" s="217"/>
      <c r="P57" s="227">
        <v>11608815.119999999</v>
      </c>
      <c r="GO57" s="212"/>
      <c r="GP57" s="212"/>
      <c r="GQ57" s="223"/>
      <c r="GR57" s="223"/>
      <c r="GS57" s="223"/>
      <c r="GT57" s="223"/>
      <c r="GU57" s="223"/>
      <c r="GV57" s="223"/>
      <c r="GW57" s="173"/>
      <c r="GX57" s="223" t="s">
        <v>377</v>
      </c>
    </row>
    <row r="58" spans="1:209" s="171" customFormat="1" ht="22.5" x14ac:dyDescent="0.25">
      <c r="A58" s="214" t="s">
        <v>31</v>
      </c>
      <c r="B58" s="215" t="s">
        <v>612</v>
      </c>
      <c r="C58" s="873" t="s">
        <v>613</v>
      </c>
      <c r="D58" s="873"/>
      <c r="E58" s="873"/>
      <c r="F58" s="873"/>
      <c r="G58" s="873"/>
      <c r="H58" s="216" t="s">
        <v>614</v>
      </c>
      <c r="I58" s="217">
        <v>100</v>
      </c>
      <c r="J58" s="218">
        <v>1</v>
      </c>
      <c r="K58" s="218">
        <v>100</v>
      </c>
      <c r="L58" s="220"/>
      <c r="M58" s="217"/>
      <c r="N58" s="240">
        <v>2830.93</v>
      </c>
      <c r="O58" s="217"/>
      <c r="P58" s="227">
        <v>283093</v>
      </c>
      <c r="GO58" s="212"/>
      <c r="GP58" s="212"/>
      <c r="GQ58" s="223" t="s">
        <v>613</v>
      </c>
      <c r="GR58" s="223" t="s">
        <v>4</v>
      </c>
      <c r="GS58" s="223" t="s">
        <v>4</v>
      </c>
      <c r="GT58" s="223" t="s">
        <v>4</v>
      </c>
      <c r="GU58" s="223" t="s">
        <v>4</v>
      </c>
      <c r="GV58" s="223"/>
      <c r="GW58" s="173"/>
      <c r="GX58" s="223"/>
    </row>
    <row r="59" spans="1:209" s="171" customFormat="1" ht="15" x14ac:dyDescent="0.25">
      <c r="A59" s="236"/>
      <c r="B59" s="237"/>
      <c r="C59" s="874" t="s">
        <v>377</v>
      </c>
      <c r="D59" s="874"/>
      <c r="E59" s="874"/>
      <c r="F59" s="874"/>
      <c r="G59" s="874"/>
      <c r="H59" s="216"/>
      <c r="I59" s="217"/>
      <c r="J59" s="217"/>
      <c r="K59" s="217"/>
      <c r="L59" s="220"/>
      <c r="M59" s="217"/>
      <c r="N59" s="220"/>
      <c r="O59" s="217"/>
      <c r="P59" s="227">
        <v>283093</v>
      </c>
      <c r="GO59" s="212"/>
      <c r="GP59" s="212"/>
      <c r="GQ59" s="223"/>
      <c r="GR59" s="223"/>
      <c r="GS59" s="223"/>
      <c r="GT59" s="223"/>
      <c r="GU59" s="223"/>
      <c r="GV59" s="223"/>
      <c r="GW59" s="173"/>
      <c r="GX59" s="223" t="s">
        <v>377</v>
      </c>
    </row>
    <row r="60" spans="1:209" s="171" customFormat="1" ht="1.5" customHeight="1" x14ac:dyDescent="0.25">
      <c r="A60" s="246"/>
      <c r="B60" s="247"/>
      <c r="C60" s="247"/>
      <c r="D60" s="247"/>
      <c r="E60" s="247"/>
      <c r="F60" s="248"/>
      <c r="G60" s="248"/>
      <c r="H60" s="248"/>
      <c r="I60" s="248"/>
      <c r="J60" s="249"/>
      <c r="K60" s="248"/>
      <c r="L60" s="249"/>
      <c r="M60" s="250"/>
      <c r="N60" s="249"/>
      <c r="O60" s="251"/>
      <c r="P60" s="252"/>
      <c r="Q60" s="253"/>
      <c r="R60" s="254"/>
      <c r="GO60" s="212"/>
      <c r="GP60" s="212"/>
      <c r="GQ60" s="223"/>
      <c r="GR60" s="223"/>
      <c r="GS60" s="223"/>
      <c r="GT60" s="223"/>
      <c r="GU60" s="223"/>
      <c r="GV60" s="223"/>
      <c r="GW60" s="173"/>
      <c r="GX60" s="223"/>
    </row>
    <row r="61" spans="1:209" s="171" customFormat="1" ht="15" x14ac:dyDescent="0.25">
      <c r="A61" s="224"/>
      <c r="B61" s="255"/>
      <c r="C61" s="872" t="s">
        <v>615</v>
      </c>
      <c r="D61" s="872"/>
      <c r="E61" s="872"/>
      <c r="F61" s="872"/>
      <c r="G61" s="872"/>
      <c r="H61" s="872"/>
      <c r="I61" s="872"/>
      <c r="J61" s="872"/>
      <c r="K61" s="872"/>
      <c r="L61" s="872"/>
      <c r="M61" s="872"/>
      <c r="N61" s="872"/>
      <c r="O61" s="872"/>
      <c r="P61" s="256"/>
      <c r="Q61" s="253"/>
      <c r="R61" s="254"/>
      <c r="GO61" s="212"/>
      <c r="GP61" s="212"/>
      <c r="GQ61" s="223"/>
      <c r="GR61" s="223"/>
      <c r="GS61" s="223"/>
      <c r="GT61" s="223"/>
      <c r="GU61" s="223"/>
      <c r="GV61" s="223"/>
      <c r="GW61" s="173"/>
      <c r="GX61" s="223"/>
      <c r="GZ61" s="257" t="s">
        <v>615</v>
      </c>
    </row>
    <row r="62" spans="1:209" s="171" customFormat="1" ht="15" x14ac:dyDescent="0.25">
      <c r="A62" s="224"/>
      <c r="B62" s="225"/>
      <c r="C62" s="871" t="s">
        <v>400</v>
      </c>
      <c r="D62" s="871"/>
      <c r="E62" s="871"/>
      <c r="F62" s="871"/>
      <c r="G62" s="871"/>
      <c r="H62" s="871"/>
      <c r="I62" s="871"/>
      <c r="J62" s="871"/>
      <c r="K62" s="871"/>
      <c r="L62" s="871"/>
      <c r="M62" s="871"/>
      <c r="N62" s="871"/>
      <c r="O62" s="871"/>
      <c r="P62" s="258">
        <v>12912084.23</v>
      </c>
      <c r="Q62" s="253"/>
      <c r="R62" s="254"/>
      <c r="GO62" s="212"/>
      <c r="GP62" s="212"/>
      <c r="GQ62" s="223"/>
      <c r="GR62" s="223"/>
      <c r="GS62" s="223"/>
      <c r="GT62" s="223"/>
      <c r="GU62" s="223"/>
      <c r="GV62" s="223"/>
      <c r="GW62" s="173"/>
      <c r="GX62" s="223"/>
      <c r="GZ62" s="257"/>
      <c r="HA62" s="259" t="s">
        <v>400</v>
      </c>
    </row>
    <row r="63" spans="1:209" s="171" customFormat="1" ht="15" x14ac:dyDescent="0.25">
      <c r="A63" s="224"/>
      <c r="B63" s="225"/>
      <c r="C63" s="871" t="s">
        <v>401</v>
      </c>
      <c r="D63" s="871"/>
      <c r="E63" s="871"/>
      <c r="F63" s="871"/>
      <c r="G63" s="871"/>
      <c r="H63" s="871"/>
      <c r="I63" s="871"/>
      <c r="J63" s="871"/>
      <c r="K63" s="871"/>
      <c r="L63" s="871"/>
      <c r="M63" s="871"/>
      <c r="N63" s="871"/>
      <c r="O63" s="871"/>
      <c r="P63" s="260"/>
      <c r="Q63" s="253"/>
      <c r="R63" s="254"/>
      <c r="GO63" s="212"/>
      <c r="GP63" s="212"/>
      <c r="GQ63" s="223"/>
      <c r="GR63" s="223"/>
      <c r="GS63" s="223"/>
      <c r="GT63" s="223"/>
      <c r="GU63" s="223"/>
      <c r="GV63" s="223"/>
      <c r="GW63" s="173"/>
      <c r="GX63" s="223"/>
      <c r="GZ63" s="257"/>
      <c r="HA63" s="259" t="s">
        <v>401</v>
      </c>
    </row>
    <row r="64" spans="1:209" s="171" customFormat="1" ht="15" x14ac:dyDescent="0.25">
      <c r="A64" s="224"/>
      <c r="B64" s="225"/>
      <c r="C64" s="871" t="s">
        <v>402</v>
      </c>
      <c r="D64" s="871"/>
      <c r="E64" s="871"/>
      <c r="F64" s="871"/>
      <c r="G64" s="871"/>
      <c r="H64" s="871"/>
      <c r="I64" s="871"/>
      <c r="J64" s="871"/>
      <c r="K64" s="871"/>
      <c r="L64" s="871"/>
      <c r="M64" s="871"/>
      <c r="N64" s="871"/>
      <c r="O64" s="871"/>
      <c r="P64" s="258">
        <v>739217.64</v>
      </c>
      <c r="Q64" s="253"/>
      <c r="R64" s="254"/>
      <c r="GO64" s="212"/>
      <c r="GP64" s="212"/>
      <c r="GQ64" s="223"/>
      <c r="GR64" s="223"/>
      <c r="GS64" s="223"/>
      <c r="GT64" s="223"/>
      <c r="GU64" s="223"/>
      <c r="GV64" s="223"/>
      <c r="GW64" s="173"/>
      <c r="GX64" s="223"/>
      <c r="GZ64" s="257"/>
      <c r="HA64" s="259" t="s">
        <v>402</v>
      </c>
    </row>
    <row r="65" spans="1:210" s="171" customFormat="1" ht="15" x14ac:dyDescent="0.25">
      <c r="A65" s="224"/>
      <c r="B65" s="225"/>
      <c r="C65" s="871" t="s">
        <v>403</v>
      </c>
      <c r="D65" s="871"/>
      <c r="E65" s="871"/>
      <c r="F65" s="871"/>
      <c r="G65" s="871"/>
      <c r="H65" s="871"/>
      <c r="I65" s="871"/>
      <c r="J65" s="871"/>
      <c r="K65" s="871"/>
      <c r="L65" s="871"/>
      <c r="M65" s="871"/>
      <c r="N65" s="871"/>
      <c r="O65" s="871"/>
      <c r="P65" s="258">
        <v>122915.44</v>
      </c>
      <c r="Q65" s="253"/>
      <c r="R65" s="254"/>
      <c r="GO65" s="212"/>
      <c r="GP65" s="212"/>
      <c r="GQ65" s="223"/>
      <c r="GR65" s="223"/>
      <c r="GS65" s="223"/>
      <c r="GT65" s="223"/>
      <c r="GU65" s="223"/>
      <c r="GV65" s="223"/>
      <c r="GW65" s="173"/>
      <c r="GX65" s="223"/>
      <c r="GZ65" s="257"/>
      <c r="HA65" s="259" t="s">
        <v>403</v>
      </c>
    </row>
    <row r="66" spans="1:210" s="171" customFormat="1" ht="15" x14ac:dyDescent="0.25">
      <c r="A66" s="224"/>
      <c r="B66" s="225"/>
      <c r="C66" s="871" t="s">
        <v>404</v>
      </c>
      <c r="D66" s="871"/>
      <c r="E66" s="871"/>
      <c r="F66" s="871"/>
      <c r="G66" s="871"/>
      <c r="H66" s="871"/>
      <c r="I66" s="871"/>
      <c r="J66" s="871"/>
      <c r="K66" s="871"/>
      <c r="L66" s="871"/>
      <c r="M66" s="871"/>
      <c r="N66" s="871"/>
      <c r="O66" s="871"/>
      <c r="P66" s="258">
        <v>123057.62</v>
      </c>
      <c r="Q66" s="253"/>
      <c r="R66" s="254"/>
      <c r="GO66" s="212"/>
      <c r="GP66" s="212"/>
      <c r="GQ66" s="223"/>
      <c r="GR66" s="223"/>
      <c r="GS66" s="223"/>
      <c r="GT66" s="223"/>
      <c r="GU66" s="223"/>
      <c r="GV66" s="223"/>
      <c r="GW66" s="173"/>
      <c r="GX66" s="223"/>
      <c r="GZ66" s="257"/>
      <c r="HA66" s="259" t="s">
        <v>404</v>
      </c>
    </row>
    <row r="67" spans="1:210" s="171" customFormat="1" ht="15" x14ac:dyDescent="0.25">
      <c r="A67" s="224"/>
      <c r="B67" s="225"/>
      <c r="C67" s="871" t="s">
        <v>616</v>
      </c>
      <c r="D67" s="871"/>
      <c r="E67" s="871"/>
      <c r="F67" s="871"/>
      <c r="G67" s="871"/>
      <c r="H67" s="871"/>
      <c r="I67" s="871"/>
      <c r="J67" s="871"/>
      <c r="K67" s="871"/>
      <c r="L67" s="871"/>
      <c r="M67" s="871"/>
      <c r="N67" s="871"/>
      <c r="O67" s="871"/>
      <c r="P67" s="258">
        <v>11926893.529999999</v>
      </c>
      <c r="Q67" s="253"/>
      <c r="R67" s="254"/>
      <c r="GO67" s="212"/>
      <c r="GP67" s="212"/>
      <c r="GQ67" s="223"/>
      <c r="GR67" s="223"/>
      <c r="GS67" s="223"/>
      <c r="GT67" s="223"/>
      <c r="GU67" s="223"/>
      <c r="GV67" s="223"/>
      <c r="GW67" s="173"/>
      <c r="GX67" s="223"/>
      <c r="GZ67" s="257"/>
      <c r="HA67" s="259" t="s">
        <v>616</v>
      </c>
    </row>
    <row r="68" spans="1:210" s="171" customFormat="1" ht="15" x14ac:dyDescent="0.25">
      <c r="A68" s="224"/>
      <c r="B68" s="225"/>
      <c r="C68" s="871" t="s">
        <v>406</v>
      </c>
      <c r="D68" s="871"/>
      <c r="E68" s="871"/>
      <c r="F68" s="871"/>
      <c r="G68" s="871"/>
      <c r="H68" s="871"/>
      <c r="I68" s="871"/>
      <c r="J68" s="871"/>
      <c r="K68" s="871"/>
      <c r="L68" s="871"/>
      <c r="M68" s="871"/>
      <c r="N68" s="871"/>
      <c r="O68" s="871"/>
      <c r="P68" s="258">
        <v>14069189.76</v>
      </c>
      <c r="Q68" s="253"/>
      <c r="R68" s="254"/>
      <c r="GO68" s="212"/>
      <c r="GP68" s="212"/>
      <c r="GQ68" s="223"/>
      <c r="GR68" s="223"/>
      <c r="GS68" s="223"/>
      <c r="GT68" s="223"/>
      <c r="GU68" s="223"/>
      <c r="GV68" s="223"/>
      <c r="GW68" s="173"/>
      <c r="GX68" s="223"/>
      <c r="GZ68" s="257"/>
      <c r="HA68" s="259" t="s">
        <v>406</v>
      </c>
    </row>
    <row r="69" spans="1:210" s="171" customFormat="1" ht="15" x14ac:dyDescent="0.25">
      <c r="A69" s="224"/>
      <c r="B69" s="225"/>
      <c r="C69" s="871" t="s">
        <v>401</v>
      </c>
      <c r="D69" s="871"/>
      <c r="E69" s="871"/>
      <c r="F69" s="871"/>
      <c r="G69" s="871"/>
      <c r="H69" s="871"/>
      <c r="I69" s="871"/>
      <c r="J69" s="871"/>
      <c r="K69" s="871"/>
      <c r="L69" s="871"/>
      <c r="M69" s="871"/>
      <c r="N69" s="871"/>
      <c r="O69" s="871"/>
      <c r="P69" s="260"/>
      <c r="Q69" s="253"/>
      <c r="R69" s="254"/>
      <c r="GO69" s="212"/>
      <c r="GP69" s="212"/>
      <c r="GQ69" s="223"/>
      <c r="GR69" s="223"/>
      <c r="GS69" s="223"/>
      <c r="GT69" s="223"/>
      <c r="GU69" s="223"/>
      <c r="GV69" s="223"/>
      <c r="GW69" s="173"/>
      <c r="GX69" s="223"/>
      <c r="GZ69" s="257"/>
      <c r="HA69" s="259" t="s">
        <v>401</v>
      </c>
    </row>
    <row r="70" spans="1:210" s="171" customFormat="1" ht="15" x14ac:dyDescent="0.25">
      <c r="A70" s="224"/>
      <c r="B70" s="225"/>
      <c r="C70" s="871" t="s">
        <v>617</v>
      </c>
      <c r="D70" s="871"/>
      <c r="E70" s="871"/>
      <c r="F70" s="871"/>
      <c r="G70" s="871"/>
      <c r="H70" s="871"/>
      <c r="I70" s="871"/>
      <c r="J70" s="871"/>
      <c r="K70" s="871"/>
      <c r="L70" s="871"/>
      <c r="M70" s="871"/>
      <c r="N70" s="871"/>
      <c r="O70" s="871"/>
      <c r="P70" s="258">
        <v>739217.64</v>
      </c>
      <c r="Q70" s="253"/>
      <c r="R70" s="254"/>
      <c r="GO70" s="212"/>
      <c r="GP70" s="212"/>
      <c r="GQ70" s="223"/>
      <c r="GR70" s="223"/>
      <c r="GS70" s="223"/>
      <c r="GT70" s="223"/>
      <c r="GU70" s="223"/>
      <c r="GV70" s="223"/>
      <c r="GW70" s="173"/>
      <c r="GX70" s="223"/>
      <c r="GZ70" s="257"/>
      <c r="HA70" s="259" t="s">
        <v>617</v>
      </c>
    </row>
    <row r="71" spans="1:210" s="171" customFormat="1" ht="15" x14ac:dyDescent="0.25">
      <c r="A71" s="224"/>
      <c r="B71" s="225"/>
      <c r="C71" s="871" t="s">
        <v>592</v>
      </c>
      <c r="D71" s="871"/>
      <c r="E71" s="871"/>
      <c r="F71" s="871"/>
      <c r="G71" s="871"/>
      <c r="H71" s="871"/>
      <c r="I71" s="871"/>
      <c r="J71" s="871"/>
      <c r="K71" s="871"/>
      <c r="L71" s="871"/>
      <c r="M71" s="871"/>
      <c r="N71" s="871"/>
      <c r="O71" s="871"/>
      <c r="P71" s="258">
        <v>122915.44</v>
      </c>
      <c r="Q71" s="253"/>
      <c r="R71" s="254"/>
      <c r="GO71" s="212"/>
      <c r="GP71" s="212"/>
      <c r="GQ71" s="223"/>
      <c r="GR71" s="223"/>
      <c r="GS71" s="223"/>
      <c r="GT71" s="223"/>
      <c r="GU71" s="223"/>
      <c r="GV71" s="223"/>
      <c r="GW71" s="173"/>
      <c r="GX71" s="223"/>
      <c r="GZ71" s="257"/>
      <c r="HA71" s="259" t="s">
        <v>592</v>
      </c>
    </row>
    <row r="72" spans="1:210" s="171" customFormat="1" ht="15" x14ac:dyDescent="0.25">
      <c r="A72" s="224"/>
      <c r="B72" s="225"/>
      <c r="C72" s="871" t="s">
        <v>593</v>
      </c>
      <c r="D72" s="871"/>
      <c r="E72" s="871"/>
      <c r="F72" s="871"/>
      <c r="G72" s="871"/>
      <c r="H72" s="871"/>
      <c r="I72" s="871"/>
      <c r="J72" s="871"/>
      <c r="K72" s="871"/>
      <c r="L72" s="871"/>
      <c r="M72" s="871"/>
      <c r="N72" s="871"/>
      <c r="O72" s="871"/>
      <c r="P72" s="258">
        <v>123057.62</v>
      </c>
      <c r="Q72" s="253"/>
      <c r="R72" s="254"/>
      <c r="GO72" s="212"/>
      <c r="GP72" s="212"/>
      <c r="GQ72" s="223"/>
      <c r="GR72" s="223"/>
      <c r="GS72" s="223"/>
      <c r="GT72" s="223"/>
      <c r="GU72" s="223"/>
      <c r="GV72" s="223"/>
      <c r="GW72" s="173"/>
      <c r="GX72" s="223"/>
      <c r="GZ72" s="257"/>
      <c r="HA72" s="259" t="s">
        <v>593</v>
      </c>
    </row>
    <row r="73" spans="1:210" s="171" customFormat="1" ht="15" x14ac:dyDescent="0.25">
      <c r="A73" s="224"/>
      <c r="B73" s="225"/>
      <c r="C73" s="871" t="s">
        <v>618</v>
      </c>
      <c r="D73" s="871"/>
      <c r="E73" s="871"/>
      <c r="F73" s="871"/>
      <c r="G73" s="871"/>
      <c r="H73" s="871"/>
      <c r="I73" s="871"/>
      <c r="J73" s="871"/>
      <c r="K73" s="871"/>
      <c r="L73" s="871"/>
      <c r="M73" s="871"/>
      <c r="N73" s="871"/>
      <c r="O73" s="871"/>
      <c r="P73" s="258">
        <v>11926893.529999999</v>
      </c>
      <c r="Q73" s="253"/>
      <c r="R73" s="254"/>
      <c r="GO73" s="212"/>
      <c r="GP73" s="212"/>
      <c r="GQ73" s="223"/>
      <c r="GR73" s="223"/>
      <c r="GS73" s="223"/>
      <c r="GT73" s="223"/>
      <c r="GU73" s="223"/>
      <c r="GV73" s="223"/>
      <c r="GW73" s="173"/>
      <c r="GX73" s="223"/>
      <c r="GZ73" s="257"/>
      <c r="HA73" s="259" t="s">
        <v>618</v>
      </c>
    </row>
    <row r="74" spans="1:210" s="171" customFormat="1" ht="15" x14ac:dyDescent="0.25">
      <c r="A74" s="224"/>
      <c r="B74" s="225"/>
      <c r="C74" s="871" t="s">
        <v>594</v>
      </c>
      <c r="D74" s="871"/>
      <c r="E74" s="871"/>
      <c r="F74" s="871"/>
      <c r="G74" s="871"/>
      <c r="H74" s="871"/>
      <c r="I74" s="871"/>
      <c r="J74" s="871"/>
      <c r="K74" s="871"/>
      <c r="L74" s="871"/>
      <c r="M74" s="871"/>
      <c r="N74" s="871"/>
      <c r="O74" s="871"/>
      <c r="P74" s="258">
        <v>773208.61</v>
      </c>
      <c r="Q74" s="253"/>
      <c r="R74" s="254"/>
      <c r="GO74" s="212"/>
      <c r="GP74" s="212"/>
      <c r="GQ74" s="223"/>
      <c r="GR74" s="223"/>
      <c r="GS74" s="223"/>
      <c r="GT74" s="223"/>
      <c r="GU74" s="223"/>
      <c r="GV74" s="223"/>
      <c r="GW74" s="173"/>
      <c r="GX74" s="223"/>
      <c r="GZ74" s="257"/>
      <c r="HA74" s="259" t="s">
        <v>594</v>
      </c>
    </row>
    <row r="75" spans="1:210" s="171" customFormat="1" ht="15" x14ac:dyDescent="0.25">
      <c r="A75" s="224"/>
      <c r="B75" s="225"/>
      <c r="C75" s="871" t="s">
        <v>595</v>
      </c>
      <c r="D75" s="871"/>
      <c r="E75" s="871"/>
      <c r="F75" s="871"/>
      <c r="G75" s="871"/>
      <c r="H75" s="871"/>
      <c r="I75" s="871"/>
      <c r="J75" s="871"/>
      <c r="K75" s="871"/>
      <c r="L75" s="871"/>
      <c r="M75" s="871"/>
      <c r="N75" s="871"/>
      <c r="O75" s="871"/>
      <c r="P75" s="258">
        <v>383896.92</v>
      </c>
      <c r="Q75" s="253"/>
      <c r="R75" s="254"/>
      <c r="GO75" s="212"/>
      <c r="GP75" s="212"/>
      <c r="GQ75" s="223"/>
      <c r="GR75" s="223"/>
      <c r="GS75" s="223"/>
      <c r="GT75" s="223"/>
      <c r="GU75" s="223"/>
      <c r="GV75" s="223"/>
      <c r="GW75" s="173"/>
      <c r="GX75" s="223"/>
      <c r="GZ75" s="257"/>
      <c r="HA75" s="259" t="s">
        <v>595</v>
      </c>
    </row>
    <row r="76" spans="1:210" s="171" customFormat="1" ht="15" x14ac:dyDescent="0.25">
      <c r="A76" s="224"/>
      <c r="B76" s="225"/>
      <c r="C76" s="871" t="s">
        <v>415</v>
      </c>
      <c r="D76" s="871"/>
      <c r="E76" s="871"/>
      <c r="F76" s="871"/>
      <c r="G76" s="871"/>
      <c r="H76" s="871"/>
      <c r="I76" s="871"/>
      <c r="J76" s="871"/>
      <c r="K76" s="871"/>
      <c r="L76" s="871"/>
      <c r="M76" s="871"/>
      <c r="N76" s="871"/>
      <c r="O76" s="871"/>
      <c r="P76" s="258">
        <v>862275.26</v>
      </c>
      <c r="Q76" s="253"/>
      <c r="R76" s="254"/>
      <c r="GO76" s="212"/>
      <c r="GP76" s="212"/>
      <c r="GQ76" s="223"/>
      <c r="GR76" s="223"/>
      <c r="GS76" s="223"/>
      <c r="GT76" s="223"/>
      <c r="GU76" s="223"/>
      <c r="GV76" s="223"/>
      <c r="GW76" s="173"/>
      <c r="GX76" s="223"/>
      <c r="GZ76" s="257"/>
      <c r="HA76" s="259" t="s">
        <v>415</v>
      </c>
    </row>
    <row r="77" spans="1:210" s="171" customFormat="1" ht="15" x14ac:dyDescent="0.25">
      <c r="A77" s="224"/>
      <c r="B77" s="225"/>
      <c r="C77" s="871" t="s">
        <v>416</v>
      </c>
      <c r="D77" s="871"/>
      <c r="E77" s="871"/>
      <c r="F77" s="871"/>
      <c r="G77" s="871"/>
      <c r="H77" s="871"/>
      <c r="I77" s="871"/>
      <c r="J77" s="871"/>
      <c r="K77" s="871"/>
      <c r="L77" s="871"/>
      <c r="M77" s="871"/>
      <c r="N77" s="871"/>
      <c r="O77" s="871"/>
      <c r="P77" s="258">
        <v>773208.61</v>
      </c>
      <c r="Q77" s="253"/>
      <c r="R77" s="254"/>
      <c r="GO77" s="212"/>
      <c r="GP77" s="212"/>
      <c r="GQ77" s="223"/>
      <c r="GR77" s="223"/>
      <c r="GS77" s="223"/>
      <c r="GT77" s="223"/>
      <c r="GU77" s="223"/>
      <c r="GV77" s="223"/>
      <c r="GW77" s="173"/>
      <c r="GX77" s="223"/>
      <c r="GZ77" s="257"/>
      <c r="HA77" s="259" t="s">
        <v>416</v>
      </c>
    </row>
    <row r="78" spans="1:210" s="171" customFormat="1" ht="15" x14ac:dyDescent="0.25">
      <c r="A78" s="224"/>
      <c r="B78" s="225"/>
      <c r="C78" s="871" t="s">
        <v>417</v>
      </c>
      <c r="D78" s="871"/>
      <c r="E78" s="871"/>
      <c r="F78" s="871"/>
      <c r="G78" s="871"/>
      <c r="H78" s="871"/>
      <c r="I78" s="871"/>
      <c r="J78" s="871"/>
      <c r="K78" s="871"/>
      <c r="L78" s="871"/>
      <c r="M78" s="871"/>
      <c r="N78" s="871"/>
      <c r="O78" s="871"/>
      <c r="P78" s="258">
        <v>383896.92</v>
      </c>
      <c r="Q78" s="253"/>
      <c r="R78" s="254"/>
      <c r="GO78" s="212"/>
      <c r="GP78" s="212"/>
      <c r="GQ78" s="223"/>
      <c r="GR78" s="223"/>
      <c r="GS78" s="223"/>
      <c r="GT78" s="223"/>
      <c r="GU78" s="223"/>
      <c r="GV78" s="223"/>
      <c r="GW78" s="173"/>
      <c r="GX78" s="223"/>
      <c r="GZ78" s="257"/>
      <c r="HA78" s="259" t="s">
        <v>417</v>
      </c>
    </row>
    <row r="79" spans="1:210" s="171" customFormat="1" ht="15" x14ac:dyDescent="0.25">
      <c r="A79" s="224"/>
      <c r="B79" s="255"/>
      <c r="C79" s="872" t="s">
        <v>619</v>
      </c>
      <c r="D79" s="872"/>
      <c r="E79" s="872"/>
      <c r="F79" s="872"/>
      <c r="G79" s="872"/>
      <c r="H79" s="872"/>
      <c r="I79" s="872"/>
      <c r="J79" s="872"/>
      <c r="K79" s="872"/>
      <c r="L79" s="872"/>
      <c r="M79" s="872"/>
      <c r="N79" s="872"/>
      <c r="O79" s="872"/>
      <c r="P79" s="261">
        <v>14069189.76</v>
      </c>
      <c r="Q79" s="253"/>
      <c r="R79" s="254"/>
      <c r="GO79" s="212"/>
      <c r="GP79" s="212"/>
      <c r="GQ79" s="223"/>
      <c r="GR79" s="223"/>
      <c r="GS79" s="223"/>
      <c r="GT79" s="223"/>
      <c r="GU79" s="223"/>
      <c r="GV79" s="223"/>
      <c r="GW79" s="173"/>
      <c r="GX79" s="223"/>
      <c r="GZ79" s="257"/>
      <c r="HB79" s="257" t="s">
        <v>619</v>
      </c>
    </row>
    <row r="80" spans="1:210" s="171" customFormat="1" ht="15" x14ac:dyDescent="0.25">
      <c r="A80" s="224"/>
      <c r="B80" s="225"/>
      <c r="C80" s="871" t="s">
        <v>419</v>
      </c>
      <c r="D80" s="871"/>
      <c r="E80" s="871"/>
      <c r="F80" s="871"/>
      <c r="G80" s="871"/>
      <c r="H80" s="871"/>
      <c r="I80" s="871"/>
      <c r="J80" s="871"/>
      <c r="K80" s="871"/>
      <c r="L80" s="871"/>
      <c r="M80" s="871"/>
      <c r="N80" s="871"/>
      <c r="O80" s="871"/>
      <c r="P80" s="260"/>
      <c r="Q80" s="253"/>
      <c r="R80" s="254"/>
      <c r="GO80" s="212"/>
      <c r="GP80" s="212"/>
      <c r="GQ80" s="223"/>
      <c r="GR80" s="223"/>
      <c r="GS80" s="223"/>
      <c r="GT80" s="223"/>
      <c r="GU80" s="223"/>
      <c r="GV80" s="223"/>
      <c r="GW80" s="173"/>
      <c r="GX80" s="223"/>
      <c r="GZ80" s="257"/>
      <c r="HA80" s="259" t="s">
        <v>419</v>
      </c>
      <c r="HB80" s="257"/>
    </row>
    <row r="81" spans="1:212" s="171" customFormat="1" ht="15" x14ac:dyDescent="0.25">
      <c r="A81" s="224"/>
      <c r="B81" s="225"/>
      <c r="C81" s="871" t="s">
        <v>620</v>
      </c>
      <c r="D81" s="871"/>
      <c r="E81" s="871"/>
      <c r="F81" s="871"/>
      <c r="G81" s="871"/>
      <c r="H81" s="871"/>
      <c r="I81" s="871"/>
      <c r="J81" s="871"/>
      <c r="K81" s="871"/>
      <c r="L81" s="871"/>
      <c r="M81" s="871"/>
      <c r="N81" s="871"/>
      <c r="O81" s="871"/>
      <c r="P81" s="258">
        <v>11891908.119999999</v>
      </c>
      <c r="Q81" s="253"/>
      <c r="R81" s="254"/>
      <c r="GO81" s="212"/>
      <c r="GP81" s="212"/>
      <c r="GQ81" s="223"/>
      <c r="GR81" s="223"/>
      <c r="GS81" s="223"/>
      <c r="GT81" s="223"/>
      <c r="GU81" s="223"/>
      <c r="GV81" s="223"/>
      <c r="GW81" s="173"/>
      <c r="GX81" s="223"/>
      <c r="GZ81" s="257"/>
      <c r="HA81" s="259" t="s">
        <v>620</v>
      </c>
      <c r="HB81" s="257"/>
    </row>
    <row r="82" spans="1:212" s="171" customFormat="1" ht="15" x14ac:dyDescent="0.25">
      <c r="A82" s="224"/>
      <c r="B82" s="225"/>
      <c r="C82" s="871" t="s">
        <v>420</v>
      </c>
      <c r="D82" s="871"/>
      <c r="E82" s="871"/>
      <c r="F82" s="871"/>
      <c r="G82" s="871"/>
      <c r="H82" s="871"/>
      <c r="I82" s="871"/>
      <c r="J82" s="871"/>
      <c r="K82" s="262" t="s">
        <v>621</v>
      </c>
      <c r="L82" s="263"/>
      <c r="M82" s="263"/>
      <c r="O82" s="264"/>
      <c r="P82" s="260"/>
      <c r="Q82" s="253"/>
      <c r="R82" s="254"/>
      <c r="GO82" s="212"/>
      <c r="GP82" s="212"/>
      <c r="GQ82" s="223"/>
      <c r="GR82" s="223"/>
      <c r="GS82" s="223"/>
      <c r="GT82" s="223"/>
      <c r="GU82" s="223"/>
      <c r="GV82" s="223"/>
      <c r="GW82" s="173"/>
      <c r="GX82" s="223"/>
      <c r="GZ82" s="257"/>
      <c r="HB82" s="257"/>
      <c r="HC82" s="259" t="s">
        <v>420</v>
      </c>
    </row>
    <row r="83" spans="1:212" s="171" customFormat="1" ht="15" x14ac:dyDescent="0.25">
      <c r="A83" s="224"/>
      <c r="B83" s="225"/>
      <c r="C83" s="871" t="s">
        <v>422</v>
      </c>
      <c r="D83" s="871"/>
      <c r="E83" s="871"/>
      <c r="F83" s="871"/>
      <c r="G83" s="871"/>
      <c r="H83" s="871"/>
      <c r="I83" s="871"/>
      <c r="J83" s="871"/>
      <c r="K83" s="262" t="s">
        <v>622</v>
      </c>
      <c r="L83" s="263"/>
      <c r="M83" s="263"/>
      <c r="O83" s="264"/>
      <c r="P83" s="260"/>
      <c r="Q83" s="253"/>
      <c r="R83" s="254"/>
      <c r="GO83" s="212"/>
      <c r="GP83" s="212"/>
      <c r="GQ83" s="223"/>
      <c r="GR83" s="223"/>
      <c r="GS83" s="223"/>
      <c r="GT83" s="223"/>
      <c r="GU83" s="223"/>
      <c r="GV83" s="223"/>
      <c r="GW83" s="173"/>
      <c r="GX83" s="223"/>
      <c r="GZ83" s="257"/>
      <c r="HB83" s="257"/>
      <c r="HC83" s="259" t="s">
        <v>422</v>
      </c>
    </row>
    <row r="84" spans="1:212" s="171" customFormat="1" ht="15" x14ac:dyDescent="0.25">
      <c r="A84" s="881" t="s">
        <v>623</v>
      </c>
      <c r="B84" s="882"/>
      <c r="C84" s="882"/>
      <c r="D84" s="882"/>
      <c r="E84" s="882"/>
      <c r="F84" s="882"/>
      <c r="G84" s="882"/>
      <c r="H84" s="882"/>
      <c r="I84" s="882"/>
      <c r="J84" s="882"/>
      <c r="K84" s="882"/>
      <c r="L84" s="882"/>
      <c r="M84" s="882"/>
      <c r="N84" s="882"/>
      <c r="O84" s="882"/>
      <c r="P84" s="883"/>
      <c r="GO84" s="212" t="s">
        <v>623</v>
      </c>
      <c r="GP84" s="212"/>
      <c r="GQ84" s="223"/>
      <c r="GR84" s="223"/>
      <c r="GS84" s="223"/>
      <c r="GT84" s="223"/>
      <c r="GU84" s="223"/>
      <c r="GV84" s="223"/>
      <c r="GW84" s="173"/>
      <c r="GX84" s="223"/>
      <c r="GZ84" s="257"/>
      <c r="HB84" s="257"/>
    </row>
    <row r="85" spans="1:212" s="171" customFormat="1" ht="15" x14ac:dyDescent="0.25">
      <c r="A85" s="875" t="s">
        <v>624</v>
      </c>
      <c r="B85" s="876"/>
      <c r="C85" s="876"/>
      <c r="D85" s="876"/>
      <c r="E85" s="876"/>
      <c r="F85" s="876"/>
      <c r="G85" s="876"/>
      <c r="H85" s="876"/>
      <c r="I85" s="876"/>
      <c r="J85" s="876"/>
      <c r="K85" s="876"/>
      <c r="L85" s="876"/>
      <c r="M85" s="876"/>
      <c r="N85" s="876"/>
      <c r="O85" s="876"/>
      <c r="P85" s="877"/>
      <c r="GO85" s="212"/>
      <c r="GP85" s="212"/>
      <c r="GQ85" s="223"/>
      <c r="GR85" s="223"/>
      <c r="GS85" s="223"/>
      <c r="GT85" s="223"/>
      <c r="GU85" s="223"/>
      <c r="GV85" s="223"/>
      <c r="GW85" s="173"/>
      <c r="GX85" s="223"/>
      <c r="GZ85" s="257"/>
      <c r="HB85" s="257"/>
      <c r="HD85" s="213" t="s">
        <v>624</v>
      </c>
    </row>
    <row r="86" spans="1:212" s="171" customFormat="1" ht="45" x14ac:dyDescent="0.25">
      <c r="A86" s="214" t="s">
        <v>34</v>
      </c>
      <c r="B86" s="215" t="s">
        <v>625</v>
      </c>
      <c r="C86" s="873" t="s">
        <v>626</v>
      </c>
      <c r="D86" s="873"/>
      <c r="E86" s="873"/>
      <c r="F86" s="873"/>
      <c r="G86" s="873"/>
      <c r="H86" s="216" t="s">
        <v>627</v>
      </c>
      <c r="I86" s="217">
        <v>167.52</v>
      </c>
      <c r="J86" s="218">
        <v>1</v>
      </c>
      <c r="K86" s="265">
        <v>167.52</v>
      </c>
      <c r="L86" s="220"/>
      <c r="M86" s="217"/>
      <c r="N86" s="221"/>
      <c r="O86" s="217"/>
      <c r="P86" s="222"/>
      <c r="GO86" s="212"/>
      <c r="GP86" s="212"/>
      <c r="GQ86" s="223" t="s">
        <v>626</v>
      </c>
      <c r="GR86" s="223" t="s">
        <v>4</v>
      </c>
      <c r="GS86" s="223" t="s">
        <v>4</v>
      </c>
      <c r="GT86" s="223" t="s">
        <v>4</v>
      </c>
      <c r="GU86" s="223" t="s">
        <v>4</v>
      </c>
      <c r="GV86" s="223"/>
      <c r="GW86" s="173"/>
      <c r="GX86" s="223"/>
      <c r="GZ86" s="257"/>
      <c r="HB86" s="257"/>
    </row>
    <row r="87" spans="1:212" s="171" customFormat="1" ht="15" x14ac:dyDescent="0.25">
      <c r="A87" s="224"/>
      <c r="B87" s="225"/>
      <c r="C87" s="874" t="s">
        <v>370</v>
      </c>
      <c r="D87" s="874"/>
      <c r="E87" s="874"/>
      <c r="F87" s="874"/>
      <c r="G87" s="874"/>
      <c r="H87" s="216"/>
      <c r="I87" s="217"/>
      <c r="J87" s="217"/>
      <c r="K87" s="217"/>
      <c r="L87" s="220"/>
      <c r="M87" s="217"/>
      <c r="N87" s="226"/>
      <c r="O87" s="217"/>
      <c r="P87" s="227">
        <v>1861215.6</v>
      </c>
      <c r="Q87" s="228"/>
      <c r="R87" s="228"/>
      <c r="GO87" s="212"/>
      <c r="GP87" s="212"/>
      <c r="GQ87" s="223"/>
      <c r="GR87" s="223"/>
      <c r="GS87" s="223"/>
      <c r="GT87" s="223"/>
      <c r="GU87" s="223"/>
      <c r="GV87" s="223" t="s">
        <v>370</v>
      </c>
      <c r="GW87" s="173"/>
      <c r="GX87" s="223"/>
      <c r="GZ87" s="257"/>
      <c r="HB87" s="257"/>
    </row>
    <row r="88" spans="1:212" s="171" customFormat="1" ht="15" x14ac:dyDescent="0.25">
      <c r="A88" s="229"/>
      <c r="B88" s="230"/>
      <c r="C88" s="880" t="s">
        <v>371</v>
      </c>
      <c r="D88" s="880"/>
      <c r="E88" s="880"/>
      <c r="F88" s="880"/>
      <c r="G88" s="880"/>
      <c r="H88" s="231"/>
      <c r="I88" s="232"/>
      <c r="J88" s="232"/>
      <c r="K88" s="232"/>
      <c r="L88" s="233"/>
      <c r="M88" s="232"/>
      <c r="N88" s="233"/>
      <c r="O88" s="232"/>
      <c r="P88" s="245">
        <v>258605.04</v>
      </c>
      <c r="GO88" s="212"/>
      <c r="GP88" s="212"/>
      <c r="GQ88" s="223"/>
      <c r="GR88" s="223"/>
      <c r="GS88" s="223"/>
      <c r="GT88" s="223"/>
      <c r="GU88" s="223"/>
      <c r="GV88" s="223"/>
      <c r="GW88" s="173" t="s">
        <v>371</v>
      </c>
      <c r="GX88" s="223"/>
      <c r="GZ88" s="257"/>
      <c r="HB88" s="257"/>
    </row>
    <row r="89" spans="1:212" s="171" customFormat="1" ht="15" x14ac:dyDescent="0.25">
      <c r="A89" s="229"/>
      <c r="B89" s="230" t="s">
        <v>628</v>
      </c>
      <c r="C89" s="880" t="s">
        <v>629</v>
      </c>
      <c r="D89" s="880"/>
      <c r="E89" s="880"/>
      <c r="F89" s="880"/>
      <c r="G89" s="880"/>
      <c r="H89" s="231" t="s">
        <v>374</v>
      </c>
      <c r="I89" s="235">
        <v>94</v>
      </c>
      <c r="J89" s="232"/>
      <c r="K89" s="235">
        <v>94</v>
      </c>
      <c r="L89" s="233"/>
      <c r="M89" s="232"/>
      <c r="N89" s="233"/>
      <c r="O89" s="232"/>
      <c r="P89" s="245">
        <v>243088.74</v>
      </c>
      <c r="GO89" s="212"/>
      <c r="GP89" s="212"/>
      <c r="GQ89" s="223"/>
      <c r="GR89" s="223"/>
      <c r="GS89" s="223"/>
      <c r="GT89" s="223"/>
      <c r="GU89" s="223"/>
      <c r="GV89" s="223"/>
      <c r="GW89" s="173" t="s">
        <v>629</v>
      </c>
      <c r="GX89" s="223"/>
      <c r="GZ89" s="257"/>
      <c r="HB89" s="257"/>
    </row>
    <row r="90" spans="1:212" s="171" customFormat="1" ht="15" x14ac:dyDescent="0.25">
      <c r="A90" s="229"/>
      <c r="B90" s="230" t="s">
        <v>630</v>
      </c>
      <c r="C90" s="880" t="s">
        <v>631</v>
      </c>
      <c r="D90" s="880"/>
      <c r="E90" s="880"/>
      <c r="F90" s="880"/>
      <c r="G90" s="880"/>
      <c r="H90" s="231" t="s">
        <v>374</v>
      </c>
      <c r="I90" s="235">
        <v>52</v>
      </c>
      <c r="J90" s="232"/>
      <c r="K90" s="235">
        <v>52</v>
      </c>
      <c r="L90" s="233"/>
      <c r="M90" s="232"/>
      <c r="N90" s="233"/>
      <c r="O90" s="232"/>
      <c r="P90" s="245">
        <v>134474.62</v>
      </c>
      <c r="GO90" s="212"/>
      <c r="GP90" s="212"/>
      <c r="GQ90" s="223"/>
      <c r="GR90" s="223"/>
      <c r="GS90" s="223"/>
      <c r="GT90" s="223"/>
      <c r="GU90" s="223"/>
      <c r="GV90" s="223"/>
      <c r="GW90" s="173" t="s">
        <v>631</v>
      </c>
      <c r="GX90" s="223"/>
      <c r="GZ90" s="257"/>
      <c r="HB90" s="257"/>
    </row>
    <row r="91" spans="1:212" s="171" customFormat="1" ht="15" x14ac:dyDescent="0.25">
      <c r="A91" s="236"/>
      <c r="B91" s="237"/>
      <c r="C91" s="874" t="s">
        <v>377</v>
      </c>
      <c r="D91" s="874"/>
      <c r="E91" s="874"/>
      <c r="F91" s="874"/>
      <c r="G91" s="874"/>
      <c r="H91" s="216"/>
      <c r="I91" s="217"/>
      <c r="J91" s="217"/>
      <c r="K91" s="217"/>
      <c r="L91" s="220"/>
      <c r="M91" s="217"/>
      <c r="N91" s="226">
        <v>13364.25</v>
      </c>
      <c r="O91" s="217"/>
      <c r="P91" s="227">
        <v>2238778.96</v>
      </c>
      <c r="GO91" s="212"/>
      <c r="GP91" s="212"/>
      <c r="GQ91" s="223"/>
      <c r="GR91" s="223"/>
      <c r="GS91" s="223"/>
      <c r="GT91" s="223"/>
      <c r="GU91" s="223"/>
      <c r="GV91" s="223"/>
      <c r="GW91" s="173"/>
      <c r="GX91" s="223" t="s">
        <v>377</v>
      </c>
      <c r="GZ91" s="257"/>
      <c r="HB91" s="257"/>
    </row>
    <row r="92" spans="1:212" s="171" customFormat="1" ht="15" x14ac:dyDescent="0.25">
      <c r="A92" s="214" t="s">
        <v>39</v>
      </c>
      <c r="B92" s="215" t="s">
        <v>632</v>
      </c>
      <c r="C92" s="873" t="s">
        <v>633</v>
      </c>
      <c r="D92" s="873"/>
      <c r="E92" s="873"/>
      <c r="F92" s="873"/>
      <c r="G92" s="873"/>
      <c r="H92" s="216" t="s">
        <v>614</v>
      </c>
      <c r="I92" s="217">
        <v>-0.93811199999999995</v>
      </c>
      <c r="J92" s="218">
        <v>1</v>
      </c>
      <c r="K92" s="301">
        <v>-0.93811199999999995</v>
      </c>
      <c r="L92" s="226">
        <v>14867.42</v>
      </c>
      <c r="M92" s="219">
        <v>1.7</v>
      </c>
      <c r="N92" s="240">
        <v>25274.61</v>
      </c>
      <c r="O92" s="217"/>
      <c r="P92" s="227">
        <v>-23710.41</v>
      </c>
      <c r="GO92" s="212"/>
      <c r="GP92" s="212"/>
      <c r="GQ92" s="223" t="s">
        <v>633</v>
      </c>
      <c r="GR92" s="223" t="s">
        <v>4</v>
      </c>
      <c r="GS92" s="223" t="s">
        <v>4</v>
      </c>
      <c r="GT92" s="223" t="s">
        <v>4</v>
      </c>
      <c r="GU92" s="223" t="s">
        <v>4</v>
      </c>
      <c r="GV92" s="223"/>
      <c r="GW92" s="173"/>
      <c r="GX92" s="223"/>
      <c r="GZ92" s="257"/>
      <c r="HB92" s="257"/>
    </row>
    <row r="93" spans="1:212" s="171" customFormat="1" ht="15" x14ac:dyDescent="0.25">
      <c r="A93" s="236"/>
      <c r="B93" s="237"/>
      <c r="C93" s="874" t="s">
        <v>377</v>
      </c>
      <c r="D93" s="874"/>
      <c r="E93" s="874"/>
      <c r="F93" s="874"/>
      <c r="G93" s="874"/>
      <c r="H93" s="216"/>
      <c r="I93" s="217"/>
      <c r="J93" s="217"/>
      <c r="K93" s="217"/>
      <c r="L93" s="220"/>
      <c r="M93" s="217"/>
      <c r="N93" s="220"/>
      <c r="O93" s="217"/>
      <c r="P93" s="227">
        <v>-23710.41</v>
      </c>
      <c r="GO93" s="212"/>
      <c r="GP93" s="212"/>
      <c r="GQ93" s="223"/>
      <c r="GR93" s="223"/>
      <c r="GS93" s="223"/>
      <c r="GT93" s="223"/>
      <c r="GU93" s="223"/>
      <c r="GV93" s="223"/>
      <c r="GW93" s="173"/>
      <c r="GX93" s="223" t="s">
        <v>377</v>
      </c>
      <c r="GZ93" s="257"/>
      <c r="HB93" s="257"/>
    </row>
    <row r="94" spans="1:212" s="171" customFormat="1" ht="15" x14ac:dyDescent="0.25">
      <c r="A94" s="214" t="s">
        <v>46</v>
      </c>
      <c r="B94" s="215" t="s">
        <v>634</v>
      </c>
      <c r="C94" s="873" t="s">
        <v>635</v>
      </c>
      <c r="D94" s="873"/>
      <c r="E94" s="873"/>
      <c r="F94" s="873"/>
      <c r="G94" s="873"/>
      <c r="H94" s="216" t="s">
        <v>369</v>
      </c>
      <c r="I94" s="217">
        <v>-3.3504</v>
      </c>
      <c r="J94" s="218">
        <v>1</v>
      </c>
      <c r="K94" s="298">
        <v>-3.3504</v>
      </c>
      <c r="L94" s="299">
        <v>35.71</v>
      </c>
      <c r="M94" s="265">
        <v>0.51</v>
      </c>
      <c r="N94" s="239">
        <v>18.21</v>
      </c>
      <c r="O94" s="217"/>
      <c r="P94" s="238">
        <v>-61.01</v>
      </c>
      <c r="GO94" s="212"/>
      <c r="GP94" s="212"/>
      <c r="GQ94" s="223" t="s">
        <v>635</v>
      </c>
      <c r="GR94" s="223" t="s">
        <v>4</v>
      </c>
      <c r="GS94" s="223" t="s">
        <v>4</v>
      </c>
      <c r="GT94" s="223" t="s">
        <v>4</v>
      </c>
      <c r="GU94" s="223" t="s">
        <v>4</v>
      </c>
      <c r="GV94" s="223"/>
      <c r="GW94" s="173"/>
      <c r="GX94" s="223"/>
      <c r="GZ94" s="257"/>
      <c r="HB94" s="257"/>
    </row>
    <row r="95" spans="1:212" s="171" customFormat="1" ht="15" x14ac:dyDescent="0.25">
      <c r="A95" s="236"/>
      <c r="B95" s="237"/>
      <c r="C95" s="874" t="s">
        <v>377</v>
      </c>
      <c r="D95" s="874"/>
      <c r="E95" s="874"/>
      <c r="F95" s="874"/>
      <c r="G95" s="874"/>
      <c r="H95" s="216"/>
      <c r="I95" s="217"/>
      <c r="J95" s="217"/>
      <c r="K95" s="217"/>
      <c r="L95" s="220"/>
      <c r="M95" s="217"/>
      <c r="N95" s="220"/>
      <c r="O95" s="217"/>
      <c r="P95" s="238">
        <v>-61.01</v>
      </c>
      <c r="GO95" s="212"/>
      <c r="GP95" s="212"/>
      <c r="GQ95" s="223"/>
      <c r="GR95" s="223"/>
      <c r="GS95" s="223"/>
      <c r="GT95" s="223"/>
      <c r="GU95" s="223"/>
      <c r="GV95" s="223"/>
      <c r="GW95" s="173"/>
      <c r="GX95" s="223" t="s">
        <v>377</v>
      </c>
      <c r="GZ95" s="257"/>
      <c r="HB95" s="257"/>
    </row>
    <row r="96" spans="1:212" s="171" customFormat="1" ht="22.5" x14ac:dyDescent="0.25">
      <c r="A96" s="214" t="s">
        <v>53</v>
      </c>
      <c r="B96" s="215" t="s">
        <v>636</v>
      </c>
      <c r="C96" s="873" t="s">
        <v>637</v>
      </c>
      <c r="D96" s="873"/>
      <c r="E96" s="873"/>
      <c r="F96" s="873"/>
      <c r="G96" s="873"/>
      <c r="H96" s="216" t="s">
        <v>386</v>
      </c>
      <c r="I96" s="217">
        <v>-1.00512</v>
      </c>
      <c r="J96" s="218">
        <v>1</v>
      </c>
      <c r="K96" s="302">
        <v>-1.00512</v>
      </c>
      <c r="L96" s="226">
        <v>4885.8500000000004</v>
      </c>
      <c r="M96" s="265">
        <v>1.81</v>
      </c>
      <c r="N96" s="240">
        <v>8843.39</v>
      </c>
      <c r="O96" s="217"/>
      <c r="P96" s="227">
        <v>-8888.67</v>
      </c>
      <c r="GO96" s="212"/>
      <c r="GP96" s="212"/>
      <c r="GQ96" s="223" t="s">
        <v>637</v>
      </c>
      <c r="GR96" s="223" t="s">
        <v>4</v>
      </c>
      <c r="GS96" s="223" t="s">
        <v>4</v>
      </c>
      <c r="GT96" s="223" t="s">
        <v>4</v>
      </c>
      <c r="GU96" s="223" t="s">
        <v>4</v>
      </c>
      <c r="GV96" s="223"/>
      <c r="GW96" s="173"/>
      <c r="GX96" s="223"/>
      <c r="GZ96" s="257"/>
      <c r="HB96" s="257"/>
    </row>
    <row r="97" spans="1:210" s="171" customFormat="1" ht="15" x14ac:dyDescent="0.25">
      <c r="A97" s="236"/>
      <c r="B97" s="237"/>
      <c r="C97" s="874" t="s">
        <v>377</v>
      </c>
      <c r="D97" s="874"/>
      <c r="E97" s="874"/>
      <c r="F97" s="874"/>
      <c r="G97" s="874"/>
      <c r="H97" s="216"/>
      <c r="I97" s="217"/>
      <c r="J97" s="217"/>
      <c r="K97" s="217"/>
      <c r="L97" s="220"/>
      <c r="M97" s="217"/>
      <c r="N97" s="220"/>
      <c r="O97" s="217"/>
      <c r="P97" s="227">
        <v>-8888.67</v>
      </c>
      <c r="GO97" s="212"/>
      <c r="GP97" s="212"/>
      <c r="GQ97" s="223"/>
      <c r="GR97" s="223"/>
      <c r="GS97" s="223"/>
      <c r="GT97" s="223"/>
      <c r="GU97" s="223"/>
      <c r="GV97" s="223"/>
      <c r="GW97" s="173"/>
      <c r="GX97" s="223" t="s">
        <v>377</v>
      </c>
      <c r="GZ97" s="257"/>
      <c r="HB97" s="257"/>
    </row>
    <row r="98" spans="1:210" s="171" customFormat="1" ht="22.5" x14ac:dyDescent="0.25">
      <c r="A98" s="214" t="s">
        <v>57</v>
      </c>
      <c r="B98" s="215" t="s">
        <v>638</v>
      </c>
      <c r="C98" s="873" t="s">
        <v>639</v>
      </c>
      <c r="D98" s="873"/>
      <c r="E98" s="873"/>
      <c r="F98" s="873"/>
      <c r="G98" s="873"/>
      <c r="H98" s="216" t="s">
        <v>640</v>
      </c>
      <c r="I98" s="217">
        <v>-2.8478400000000001</v>
      </c>
      <c r="J98" s="218">
        <v>1</v>
      </c>
      <c r="K98" s="302">
        <v>-2.8478400000000001</v>
      </c>
      <c r="L98" s="226">
        <v>3966.25</v>
      </c>
      <c r="M98" s="265">
        <v>1.04</v>
      </c>
      <c r="N98" s="240">
        <v>4124.8999999999996</v>
      </c>
      <c r="O98" s="217"/>
      <c r="P98" s="227">
        <v>-11747.06</v>
      </c>
      <c r="GO98" s="212"/>
      <c r="GP98" s="212"/>
      <c r="GQ98" s="223" t="s">
        <v>639</v>
      </c>
      <c r="GR98" s="223" t="s">
        <v>4</v>
      </c>
      <c r="GS98" s="223" t="s">
        <v>4</v>
      </c>
      <c r="GT98" s="223" t="s">
        <v>4</v>
      </c>
      <c r="GU98" s="223" t="s">
        <v>4</v>
      </c>
      <c r="GV98" s="223"/>
      <c r="GW98" s="173"/>
      <c r="GX98" s="223"/>
      <c r="GZ98" s="257"/>
      <c r="HB98" s="257"/>
    </row>
    <row r="99" spans="1:210" s="171" customFormat="1" ht="15" x14ac:dyDescent="0.25">
      <c r="A99" s="236"/>
      <c r="B99" s="237"/>
      <c r="C99" s="874" t="s">
        <v>377</v>
      </c>
      <c r="D99" s="874"/>
      <c r="E99" s="874"/>
      <c r="F99" s="874"/>
      <c r="G99" s="874"/>
      <c r="H99" s="216"/>
      <c r="I99" s="217"/>
      <c r="J99" s="217"/>
      <c r="K99" s="217"/>
      <c r="L99" s="220"/>
      <c r="M99" s="217"/>
      <c r="N99" s="220"/>
      <c r="O99" s="217"/>
      <c r="P99" s="227">
        <v>-11747.06</v>
      </c>
      <c r="GO99" s="212"/>
      <c r="GP99" s="212"/>
      <c r="GQ99" s="223"/>
      <c r="GR99" s="223"/>
      <c r="GS99" s="223"/>
      <c r="GT99" s="223"/>
      <c r="GU99" s="223"/>
      <c r="GV99" s="223"/>
      <c r="GW99" s="173"/>
      <c r="GX99" s="223" t="s">
        <v>377</v>
      </c>
      <c r="GZ99" s="257"/>
      <c r="HB99" s="257"/>
    </row>
    <row r="100" spans="1:210" s="171" customFormat="1" ht="22.5" x14ac:dyDescent="0.25">
      <c r="A100" s="214" t="s">
        <v>60</v>
      </c>
      <c r="B100" s="215" t="s">
        <v>641</v>
      </c>
      <c r="C100" s="873" t="s">
        <v>642</v>
      </c>
      <c r="D100" s="873"/>
      <c r="E100" s="873"/>
      <c r="F100" s="873"/>
      <c r="G100" s="873"/>
      <c r="H100" s="216" t="s">
        <v>611</v>
      </c>
      <c r="I100" s="217">
        <v>-132.3408</v>
      </c>
      <c r="J100" s="218">
        <v>1</v>
      </c>
      <c r="K100" s="298">
        <v>-132.3408</v>
      </c>
      <c r="L100" s="299">
        <v>88.7</v>
      </c>
      <c r="M100" s="265">
        <v>1.34</v>
      </c>
      <c r="N100" s="239">
        <v>118.86</v>
      </c>
      <c r="O100" s="217"/>
      <c r="P100" s="227">
        <v>-15730.03</v>
      </c>
      <c r="GO100" s="212"/>
      <c r="GP100" s="212"/>
      <c r="GQ100" s="223" t="s">
        <v>642</v>
      </c>
      <c r="GR100" s="223" t="s">
        <v>4</v>
      </c>
      <c r="GS100" s="223" t="s">
        <v>4</v>
      </c>
      <c r="GT100" s="223" t="s">
        <v>4</v>
      </c>
      <c r="GU100" s="223" t="s">
        <v>4</v>
      </c>
      <c r="GV100" s="223"/>
      <c r="GW100" s="173"/>
      <c r="GX100" s="223"/>
      <c r="GZ100" s="257"/>
      <c r="HB100" s="257"/>
    </row>
    <row r="101" spans="1:210" s="171" customFormat="1" ht="15" x14ac:dyDescent="0.25">
      <c r="A101" s="236"/>
      <c r="B101" s="237"/>
      <c r="C101" s="874" t="s">
        <v>377</v>
      </c>
      <c r="D101" s="874"/>
      <c r="E101" s="874"/>
      <c r="F101" s="874"/>
      <c r="G101" s="874"/>
      <c r="H101" s="216"/>
      <c r="I101" s="217"/>
      <c r="J101" s="217"/>
      <c r="K101" s="217"/>
      <c r="L101" s="220"/>
      <c r="M101" s="217"/>
      <c r="N101" s="220"/>
      <c r="O101" s="217"/>
      <c r="P101" s="227">
        <v>-15730.03</v>
      </c>
      <c r="GO101" s="212"/>
      <c r="GP101" s="212"/>
      <c r="GQ101" s="223"/>
      <c r="GR101" s="223"/>
      <c r="GS101" s="223"/>
      <c r="GT101" s="223"/>
      <c r="GU101" s="223"/>
      <c r="GV101" s="223"/>
      <c r="GW101" s="173"/>
      <c r="GX101" s="223" t="s">
        <v>377</v>
      </c>
      <c r="GZ101" s="257"/>
      <c r="HB101" s="257"/>
    </row>
    <row r="102" spans="1:210" s="171" customFormat="1" ht="45" x14ac:dyDescent="0.25">
      <c r="A102" s="214" t="s">
        <v>63</v>
      </c>
      <c r="B102" s="215" t="s">
        <v>643</v>
      </c>
      <c r="C102" s="873" t="s">
        <v>644</v>
      </c>
      <c r="D102" s="873"/>
      <c r="E102" s="873"/>
      <c r="F102" s="873"/>
      <c r="G102" s="873"/>
      <c r="H102" s="216" t="s">
        <v>627</v>
      </c>
      <c r="I102" s="217">
        <v>456.48</v>
      </c>
      <c r="J102" s="218">
        <v>1</v>
      </c>
      <c r="K102" s="265">
        <v>456.48</v>
      </c>
      <c r="L102" s="220"/>
      <c r="M102" s="217"/>
      <c r="N102" s="221"/>
      <c r="O102" s="217"/>
      <c r="P102" s="222"/>
      <c r="GO102" s="212"/>
      <c r="GP102" s="212"/>
      <c r="GQ102" s="223" t="s">
        <v>644</v>
      </c>
      <c r="GR102" s="223" t="s">
        <v>4</v>
      </c>
      <c r="GS102" s="223" t="s">
        <v>4</v>
      </c>
      <c r="GT102" s="223" t="s">
        <v>4</v>
      </c>
      <c r="GU102" s="223" t="s">
        <v>4</v>
      </c>
      <c r="GV102" s="223"/>
      <c r="GW102" s="173"/>
      <c r="GX102" s="223"/>
      <c r="GZ102" s="257"/>
      <c r="HB102" s="257"/>
    </row>
    <row r="103" spans="1:210" s="171" customFormat="1" ht="15" x14ac:dyDescent="0.25">
      <c r="A103" s="224"/>
      <c r="B103" s="225"/>
      <c r="C103" s="874" t="s">
        <v>370</v>
      </c>
      <c r="D103" s="874"/>
      <c r="E103" s="874"/>
      <c r="F103" s="874"/>
      <c r="G103" s="874"/>
      <c r="H103" s="216"/>
      <c r="I103" s="217"/>
      <c r="J103" s="217"/>
      <c r="K103" s="217"/>
      <c r="L103" s="220"/>
      <c r="M103" s="217"/>
      <c r="N103" s="226"/>
      <c r="O103" s="217"/>
      <c r="P103" s="227">
        <v>5626235.5499999998</v>
      </c>
      <c r="Q103" s="228"/>
      <c r="R103" s="228"/>
      <c r="GO103" s="212"/>
      <c r="GP103" s="212"/>
      <c r="GQ103" s="223"/>
      <c r="GR103" s="223"/>
      <c r="GS103" s="223"/>
      <c r="GT103" s="223"/>
      <c r="GU103" s="223"/>
      <c r="GV103" s="223" t="s">
        <v>370</v>
      </c>
      <c r="GW103" s="173"/>
      <c r="GX103" s="223"/>
      <c r="GZ103" s="257"/>
      <c r="HB103" s="257"/>
    </row>
    <row r="104" spans="1:210" s="171" customFormat="1" ht="15" x14ac:dyDescent="0.25">
      <c r="A104" s="229"/>
      <c r="B104" s="230"/>
      <c r="C104" s="880" t="s">
        <v>371</v>
      </c>
      <c r="D104" s="880"/>
      <c r="E104" s="880"/>
      <c r="F104" s="880"/>
      <c r="G104" s="880"/>
      <c r="H104" s="231"/>
      <c r="I104" s="232"/>
      <c r="J104" s="232"/>
      <c r="K104" s="232"/>
      <c r="L104" s="233"/>
      <c r="M104" s="232"/>
      <c r="N104" s="233"/>
      <c r="O104" s="232"/>
      <c r="P104" s="245">
        <v>764617.57</v>
      </c>
      <c r="GO104" s="212"/>
      <c r="GP104" s="212"/>
      <c r="GQ104" s="223"/>
      <c r="GR104" s="223"/>
      <c r="GS104" s="223"/>
      <c r="GT104" s="223"/>
      <c r="GU104" s="223"/>
      <c r="GV104" s="223"/>
      <c r="GW104" s="173" t="s">
        <v>371</v>
      </c>
      <c r="GX104" s="223"/>
      <c r="GZ104" s="257"/>
      <c r="HB104" s="257"/>
    </row>
    <row r="105" spans="1:210" s="171" customFormat="1" ht="15" x14ac:dyDescent="0.25">
      <c r="A105" s="229"/>
      <c r="B105" s="230" t="s">
        <v>628</v>
      </c>
      <c r="C105" s="880" t="s">
        <v>629</v>
      </c>
      <c r="D105" s="880"/>
      <c r="E105" s="880"/>
      <c r="F105" s="880"/>
      <c r="G105" s="880"/>
      <c r="H105" s="231" t="s">
        <v>374</v>
      </c>
      <c r="I105" s="235">
        <v>94</v>
      </c>
      <c r="J105" s="232"/>
      <c r="K105" s="235">
        <v>94</v>
      </c>
      <c r="L105" s="233"/>
      <c r="M105" s="232"/>
      <c r="N105" s="233"/>
      <c r="O105" s="232"/>
      <c r="P105" s="245">
        <v>718740.52</v>
      </c>
      <c r="GO105" s="212"/>
      <c r="GP105" s="212"/>
      <c r="GQ105" s="223"/>
      <c r="GR105" s="223"/>
      <c r="GS105" s="223"/>
      <c r="GT105" s="223"/>
      <c r="GU105" s="223"/>
      <c r="GV105" s="223"/>
      <c r="GW105" s="173" t="s">
        <v>629</v>
      </c>
      <c r="GX105" s="223"/>
      <c r="GZ105" s="257"/>
      <c r="HB105" s="257"/>
    </row>
    <row r="106" spans="1:210" s="171" customFormat="1" ht="15" x14ac:dyDescent="0.25">
      <c r="A106" s="229"/>
      <c r="B106" s="230" t="s">
        <v>630</v>
      </c>
      <c r="C106" s="880" t="s">
        <v>631</v>
      </c>
      <c r="D106" s="880"/>
      <c r="E106" s="880"/>
      <c r="F106" s="880"/>
      <c r="G106" s="880"/>
      <c r="H106" s="231" t="s">
        <v>374</v>
      </c>
      <c r="I106" s="235">
        <v>52</v>
      </c>
      <c r="J106" s="232"/>
      <c r="K106" s="235">
        <v>52</v>
      </c>
      <c r="L106" s="233"/>
      <c r="M106" s="232"/>
      <c r="N106" s="233"/>
      <c r="O106" s="232"/>
      <c r="P106" s="245">
        <v>397601.14</v>
      </c>
      <c r="GO106" s="212"/>
      <c r="GP106" s="212"/>
      <c r="GQ106" s="223"/>
      <c r="GR106" s="223"/>
      <c r="GS106" s="223"/>
      <c r="GT106" s="223"/>
      <c r="GU106" s="223"/>
      <c r="GV106" s="223"/>
      <c r="GW106" s="173" t="s">
        <v>631</v>
      </c>
      <c r="GX106" s="223"/>
      <c r="GZ106" s="257"/>
      <c r="HB106" s="257"/>
    </row>
    <row r="107" spans="1:210" s="171" customFormat="1" ht="15" x14ac:dyDescent="0.25">
      <c r="A107" s="236"/>
      <c r="B107" s="237"/>
      <c r="C107" s="874" t="s">
        <v>377</v>
      </c>
      <c r="D107" s="874"/>
      <c r="E107" s="874"/>
      <c r="F107" s="874"/>
      <c r="G107" s="874"/>
      <c r="H107" s="216"/>
      <c r="I107" s="217"/>
      <c r="J107" s="217"/>
      <c r="K107" s="217"/>
      <c r="L107" s="220"/>
      <c r="M107" s="217"/>
      <c r="N107" s="226">
        <v>14770.81</v>
      </c>
      <c r="O107" s="217"/>
      <c r="P107" s="227">
        <v>6742577.21</v>
      </c>
      <c r="GO107" s="212"/>
      <c r="GP107" s="212"/>
      <c r="GQ107" s="223"/>
      <c r="GR107" s="223"/>
      <c r="GS107" s="223"/>
      <c r="GT107" s="223"/>
      <c r="GU107" s="223"/>
      <c r="GV107" s="223"/>
      <c r="GW107" s="173"/>
      <c r="GX107" s="223" t="s">
        <v>377</v>
      </c>
      <c r="GZ107" s="257"/>
      <c r="HB107" s="257"/>
    </row>
    <row r="108" spans="1:210" s="171" customFormat="1" ht="15" x14ac:dyDescent="0.25">
      <c r="A108" s="214" t="s">
        <v>66</v>
      </c>
      <c r="B108" s="215" t="s">
        <v>632</v>
      </c>
      <c r="C108" s="873" t="s">
        <v>633</v>
      </c>
      <c r="D108" s="873"/>
      <c r="E108" s="873"/>
      <c r="F108" s="873"/>
      <c r="G108" s="873"/>
      <c r="H108" s="216" t="s">
        <v>614</v>
      </c>
      <c r="I108" s="217">
        <v>-4.1996159999999998</v>
      </c>
      <c r="J108" s="218">
        <v>1</v>
      </c>
      <c r="K108" s="301">
        <v>-4.1996159999999998</v>
      </c>
      <c r="L108" s="226">
        <v>14867.42</v>
      </c>
      <c r="M108" s="219">
        <v>1.7</v>
      </c>
      <c r="N108" s="240">
        <v>25274.61</v>
      </c>
      <c r="O108" s="217"/>
      <c r="P108" s="227">
        <v>-106143.66</v>
      </c>
      <c r="GO108" s="212"/>
      <c r="GP108" s="212"/>
      <c r="GQ108" s="223" t="s">
        <v>633</v>
      </c>
      <c r="GR108" s="223" t="s">
        <v>4</v>
      </c>
      <c r="GS108" s="223" t="s">
        <v>4</v>
      </c>
      <c r="GT108" s="223" t="s">
        <v>4</v>
      </c>
      <c r="GU108" s="223" t="s">
        <v>4</v>
      </c>
      <c r="GV108" s="223"/>
      <c r="GW108" s="173"/>
      <c r="GX108" s="223"/>
      <c r="GZ108" s="257"/>
      <c r="HB108" s="257"/>
    </row>
    <row r="109" spans="1:210" s="171" customFormat="1" ht="15" x14ac:dyDescent="0.25">
      <c r="A109" s="236"/>
      <c r="B109" s="237"/>
      <c r="C109" s="874" t="s">
        <v>377</v>
      </c>
      <c r="D109" s="874"/>
      <c r="E109" s="874"/>
      <c r="F109" s="874"/>
      <c r="G109" s="874"/>
      <c r="H109" s="216"/>
      <c r="I109" s="217"/>
      <c r="J109" s="217"/>
      <c r="K109" s="217"/>
      <c r="L109" s="220"/>
      <c r="M109" s="217"/>
      <c r="N109" s="220"/>
      <c r="O109" s="217"/>
      <c r="P109" s="227">
        <v>-106143.66</v>
      </c>
      <c r="GO109" s="212"/>
      <c r="GP109" s="212"/>
      <c r="GQ109" s="223"/>
      <c r="GR109" s="223"/>
      <c r="GS109" s="223"/>
      <c r="GT109" s="223"/>
      <c r="GU109" s="223"/>
      <c r="GV109" s="223"/>
      <c r="GW109" s="173"/>
      <c r="GX109" s="223" t="s">
        <v>377</v>
      </c>
      <c r="GZ109" s="257"/>
      <c r="HB109" s="257"/>
    </row>
    <row r="110" spans="1:210" s="171" customFormat="1" ht="15" x14ac:dyDescent="0.25">
      <c r="A110" s="214" t="s">
        <v>69</v>
      </c>
      <c r="B110" s="215" t="s">
        <v>634</v>
      </c>
      <c r="C110" s="873" t="s">
        <v>635</v>
      </c>
      <c r="D110" s="873"/>
      <c r="E110" s="873"/>
      <c r="F110" s="873"/>
      <c r="G110" s="873"/>
      <c r="H110" s="216" t="s">
        <v>369</v>
      </c>
      <c r="I110" s="217">
        <v>-9.1295999999999999</v>
      </c>
      <c r="J110" s="218">
        <v>1</v>
      </c>
      <c r="K110" s="298">
        <v>-9.1295999999999999</v>
      </c>
      <c r="L110" s="299">
        <v>35.71</v>
      </c>
      <c r="M110" s="265">
        <v>0.51</v>
      </c>
      <c r="N110" s="239">
        <v>18.21</v>
      </c>
      <c r="O110" s="217"/>
      <c r="P110" s="238">
        <v>-166.25</v>
      </c>
      <c r="GO110" s="212"/>
      <c r="GP110" s="212"/>
      <c r="GQ110" s="223" t="s">
        <v>635</v>
      </c>
      <c r="GR110" s="223" t="s">
        <v>4</v>
      </c>
      <c r="GS110" s="223" t="s">
        <v>4</v>
      </c>
      <c r="GT110" s="223" t="s">
        <v>4</v>
      </c>
      <c r="GU110" s="223" t="s">
        <v>4</v>
      </c>
      <c r="GV110" s="223"/>
      <c r="GW110" s="173"/>
      <c r="GX110" s="223"/>
      <c r="GZ110" s="257"/>
      <c r="HB110" s="257"/>
    </row>
    <row r="111" spans="1:210" s="171" customFormat="1" ht="15" x14ac:dyDescent="0.25">
      <c r="A111" s="236"/>
      <c r="B111" s="237"/>
      <c r="C111" s="874" t="s">
        <v>377</v>
      </c>
      <c r="D111" s="874"/>
      <c r="E111" s="874"/>
      <c r="F111" s="874"/>
      <c r="G111" s="874"/>
      <c r="H111" s="216"/>
      <c r="I111" s="217"/>
      <c r="J111" s="217"/>
      <c r="K111" s="217"/>
      <c r="L111" s="220"/>
      <c r="M111" s="217"/>
      <c r="N111" s="220"/>
      <c r="O111" s="217"/>
      <c r="P111" s="238">
        <v>-166.25</v>
      </c>
      <c r="GO111" s="212"/>
      <c r="GP111" s="212"/>
      <c r="GQ111" s="223"/>
      <c r="GR111" s="223"/>
      <c r="GS111" s="223"/>
      <c r="GT111" s="223"/>
      <c r="GU111" s="223"/>
      <c r="GV111" s="223"/>
      <c r="GW111" s="173"/>
      <c r="GX111" s="223" t="s">
        <v>377</v>
      </c>
      <c r="GZ111" s="257"/>
      <c r="HB111" s="257"/>
    </row>
    <row r="112" spans="1:210" s="171" customFormat="1" ht="22.5" x14ac:dyDescent="0.25">
      <c r="A112" s="214" t="s">
        <v>72</v>
      </c>
      <c r="B112" s="215" t="s">
        <v>636</v>
      </c>
      <c r="C112" s="873" t="s">
        <v>637</v>
      </c>
      <c r="D112" s="873"/>
      <c r="E112" s="873"/>
      <c r="F112" s="873"/>
      <c r="G112" s="873"/>
      <c r="H112" s="216" t="s">
        <v>386</v>
      </c>
      <c r="I112" s="217">
        <v>-2.73888</v>
      </c>
      <c r="J112" s="218">
        <v>1</v>
      </c>
      <c r="K112" s="302">
        <v>-2.73888</v>
      </c>
      <c r="L112" s="226">
        <v>4885.8500000000004</v>
      </c>
      <c r="M112" s="265">
        <v>1.81</v>
      </c>
      <c r="N112" s="240">
        <v>8843.39</v>
      </c>
      <c r="O112" s="217"/>
      <c r="P112" s="227">
        <v>-24220.98</v>
      </c>
      <c r="GO112" s="212"/>
      <c r="GP112" s="212"/>
      <c r="GQ112" s="223" t="s">
        <v>637</v>
      </c>
      <c r="GR112" s="223" t="s">
        <v>4</v>
      </c>
      <c r="GS112" s="223" t="s">
        <v>4</v>
      </c>
      <c r="GT112" s="223" t="s">
        <v>4</v>
      </c>
      <c r="GU112" s="223" t="s">
        <v>4</v>
      </c>
      <c r="GV112" s="223"/>
      <c r="GW112" s="173"/>
      <c r="GX112" s="223"/>
      <c r="GZ112" s="257"/>
      <c r="HB112" s="257"/>
    </row>
    <row r="113" spans="1:210" s="171" customFormat="1" ht="15" x14ac:dyDescent="0.25">
      <c r="A113" s="236"/>
      <c r="B113" s="237"/>
      <c r="C113" s="874" t="s">
        <v>377</v>
      </c>
      <c r="D113" s="874"/>
      <c r="E113" s="874"/>
      <c r="F113" s="874"/>
      <c r="G113" s="874"/>
      <c r="H113" s="216"/>
      <c r="I113" s="217"/>
      <c r="J113" s="217"/>
      <c r="K113" s="217"/>
      <c r="L113" s="220"/>
      <c r="M113" s="217"/>
      <c r="N113" s="220"/>
      <c r="O113" s="217"/>
      <c r="P113" s="227">
        <v>-24220.98</v>
      </c>
      <c r="GO113" s="212"/>
      <c r="GP113" s="212"/>
      <c r="GQ113" s="223"/>
      <c r="GR113" s="223"/>
      <c r="GS113" s="223"/>
      <c r="GT113" s="223"/>
      <c r="GU113" s="223"/>
      <c r="GV113" s="223"/>
      <c r="GW113" s="173"/>
      <c r="GX113" s="223" t="s">
        <v>377</v>
      </c>
      <c r="GZ113" s="257"/>
      <c r="HB113" s="257"/>
    </row>
    <row r="114" spans="1:210" s="171" customFormat="1" ht="22.5" x14ac:dyDescent="0.25">
      <c r="A114" s="214" t="s">
        <v>75</v>
      </c>
      <c r="B114" s="215" t="s">
        <v>638</v>
      </c>
      <c r="C114" s="873" t="s">
        <v>639</v>
      </c>
      <c r="D114" s="873"/>
      <c r="E114" s="873"/>
      <c r="F114" s="873"/>
      <c r="G114" s="873"/>
      <c r="H114" s="216" t="s">
        <v>640</v>
      </c>
      <c r="I114" s="217">
        <v>-7.7601599999999999</v>
      </c>
      <c r="J114" s="218">
        <v>1</v>
      </c>
      <c r="K114" s="302">
        <v>-7.7601599999999999</v>
      </c>
      <c r="L114" s="226">
        <v>3966.25</v>
      </c>
      <c r="M114" s="265">
        <v>1.04</v>
      </c>
      <c r="N114" s="240">
        <v>4124.8999999999996</v>
      </c>
      <c r="O114" s="217"/>
      <c r="P114" s="227">
        <v>-32009.88</v>
      </c>
      <c r="GO114" s="212"/>
      <c r="GP114" s="212"/>
      <c r="GQ114" s="223" t="s">
        <v>639</v>
      </c>
      <c r="GR114" s="223" t="s">
        <v>4</v>
      </c>
      <c r="GS114" s="223" t="s">
        <v>4</v>
      </c>
      <c r="GT114" s="223" t="s">
        <v>4</v>
      </c>
      <c r="GU114" s="223" t="s">
        <v>4</v>
      </c>
      <c r="GV114" s="223"/>
      <c r="GW114" s="173"/>
      <c r="GX114" s="223"/>
      <c r="GZ114" s="257"/>
      <c r="HB114" s="257"/>
    </row>
    <row r="115" spans="1:210" s="171" customFormat="1" ht="15" x14ac:dyDescent="0.25">
      <c r="A115" s="236"/>
      <c r="B115" s="237"/>
      <c r="C115" s="874" t="s">
        <v>377</v>
      </c>
      <c r="D115" s="874"/>
      <c r="E115" s="874"/>
      <c r="F115" s="874"/>
      <c r="G115" s="874"/>
      <c r="H115" s="216"/>
      <c r="I115" s="217"/>
      <c r="J115" s="217"/>
      <c r="K115" s="217"/>
      <c r="L115" s="220"/>
      <c r="M115" s="217"/>
      <c r="N115" s="220"/>
      <c r="O115" s="217"/>
      <c r="P115" s="227">
        <v>-32009.88</v>
      </c>
      <c r="GO115" s="212"/>
      <c r="GP115" s="212"/>
      <c r="GQ115" s="223"/>
      <c r="GR115" s="223"/>
      <c r="GS115" s="223"/>
      <c r="GT115" s="223"/>
      <c r="GU115" s="223"/>
      <c r="GV115" s="223"/>
      <c r="GW115" s="173"/>
      <c r="GX115" s="223" t="s">
        <v>377</v>
      </c>
      <c r="GZ115" s="257"/>
      <c r="HB115" s="257"/>
    </row>
    <row r="116" spans="1:210" s="171" customFormat="1" ht="22.5" x14ac:dyDescent="0.25">
      <c r="A116" s="214" t="s">
        <v>78</v>
      </c>
      <c r="B116" s="215" t="s">
        <v>641</v>
      </c>
      <c r="C116" s="873" t="s">
        <v>642</v>
      </c>
      <c r="D116" s="873"/>
      <c r="E116" s="873"/>
      <c r="F116" s="873"/>
      <c r="G116" s="873"/>
      <c r="H116" s="216" t="s">
        <v>611</v>
      </c>
      <c r="I116" s="217">
        <v>-360.61919999999998</v>
      </c>
      <c r="J116" s="218">
        <v>1</v>
      </c>
      <c r="K116" s="298">
        <v>-360.61919999999998</v>
      </c>
      <c r="L116" s="299">
        <v>88.7</v>
      </c>
      <c r="M116" s="265">
        <v>1.34</v>
      </c>
      <c r="N116" s="239">
        <v>118.86</v>
      </c>
      <c r="O116" s="217"/>
      <c r="P116" s="227">
        <v>-42863.199999999997</v>
      </c>
      <c r="GO116" s="212"/>
      <c r="GP116" s="212"/>
      <c r="GQ116" s="223" t="s">
        <v>642</v>
      </c>
      <c r="GR116" s="223" t="s">
        <v>4</v>
      </c>
      <c r="GS116" s="223" t="s">
        <v>4</v>
      </c>
      <c r="GT116" s="223" t="s">
        <v>4</v>
      </c>
      <c r="GU116" s="223" t="s">
        <v>4</v>
      </c>
      <c r="GV116" s="223"/>
      <c r="GW116" s="173"/>
      <c r="GX116" s="223"/>
      <c r="GZ116" s="257"/>
      <c r="HB116" s="257"/>
    </row>
    <row r="117" spans="1:210" s="171" customFormat="1" ht="15" x14ac:dyDescent="0.25">
      <c r="A117" s="236"/>
      <c r="B117" s="237"/>
      <c r="C117" s="874" t="s">
        <v>377</v>
      </c>
      <c r="D117" s="874"/>
      <c r="E117" s="874"/>
      <c r="F117" s="874"/>
      <c r="G117" s="874"/>
      <c r="H117" s="216"/>
      <c r="I117" s="217"/>
      <c r="J117" s="217"/>
      <c r="K117" s="217"/>
      <c r="L117" s="220"/>
      <c r="M117" s="217"/>
      <c r="N117" s="220"/>
      <c r="O117" s="217"/>
      <c r="P117" s="227">
        <v>-42863.199999999997</v>
      </c>
      <c r="GO117" s="212"/>
      <c r="GP117" s="212"/>
      <c r="GQ117" s="223"/>
      <c r="GR117" s="223"/>
      <c r="GS117" s="223"/>
      <c r="GT117" s="223"/>
      <c r="GU117" s="223"/>
      <c r="GV117" s="223"/>
      <c r="GW117" s="173"/>
      <c r="GX117" s="223" t="s">
        <v>377</v>
      </c>
      <c r="GZ117" s="257"/>
      <c r="HB117" s="257"/>
    </row>
    <row r="118" spans="1:210" s="171" customFormat="1" ht="15" x14ac:dyDescent="0.25">
      <c r="A118" s="881" t="s">
        <v>645</v>
      </c>
      <c r="B118" s="882"/>
      <c r="C118" s="882"/>
      <c r="D118" s="882"/>
      <c r="E118" s="882"/>
      <c r="F118" s="882"/>
      <c r="G118" s="882"/>
      <c r="H118" s="882"/>
      <c r="I118" s="882"/>
      <c r="J118" s="882"/>
      <c r="K118" s="882"/>
      <c r="L118" s="882"/>
      <c r="M118" s="882"/>
      <c r="N118" s="882"/>
      <c r="O118" s="882"/>
      <c r="P118" s="883"/>
      <c r="GO118" s="212"/>
      <c r="GP118" s="212" t="s">
        <v>645</v>
      </c>
      <c r="GQ118" s="223"/>
      <c r="GR118" s="223"/>
      <c r="GS118" s="223"/>
      <c r="GT118" s="223"/>
      <c r="GU118" s="223"/>
      <c r="GV118" s="223"/>
      <c r="GW118" s="173"/>
      <c r="GX118" s="223"/>
      <c r="GZ118" s="257"/>
      <c r="HB118" s="257"/>
    </row>
    <row r="119" spans="1:210" s="171" customFormat="1" ht="15" x14ac:dyDescent="0.25">
      <c r="A119" s="214" t="s">
        <v>81</v>
      </c>
      <c r="B119" s="215" t="s">
        <v>646</v>
      </c>
      <c r="C119" s="873" t="s">
        <v>647</v>
      </c>
      <c r="D119" s="873"/>
      <c r="E119" s="873"/>
      <c r="F119" s="873"/>
      <c r="G119" s="873"/>
      <c r="H119" s="216" t="s">
        <v>386</v>
      </c>
      <c r="I119" s="217">
        <v>27.36</v>
      </c>
      <c r="J119" s="218">
        <v>1</v>
      </c>
      <c r="K119" s="265">
        <v>27.36</v>
      </c>
      <c r="L119" s="226">
        <v>5015.96</v>
      </c>
      <c r="M119" s="265">
        <v>1.81</v>
      </c>
      <c r="N119" s="240">
        <v>9078.89</v>
      </c>
      <c r="O119" s="217"/>
      <c r="P119" s="227">
        <v>248398.43</v>
      </c>
      <c r="GO119" s="212"/>
      <c r="GP119" s="212"/>
      <c r="GQ119" s="223" t="s">
        <v>647</v>
      </c>
      <c r="GR119" s="223" t="s">
        <v>4</v>
      </c>
      <c r="GS119" s="223" t="s">
        <v>4</v>
      </c>
      <c r="GT119" s="223" t="s">
        <v>4</v>
      </c>
      <c r="GU119" s="223" t="s">
        <v>4</v>
      </c>
      <c r="GV119" s="223"/>
      <c r="GW119" s="173"/>
      <c r="GX119" s="223"/>
      <c r="GZ119" s="257"/>
      <c r="HB119" s="257"/>
    </row>
    <row r="120" spans="1:210" s="171" customFormat="1" ht="15" x14ac:dyDescent="0.25">
      <c r="A120" s="236"/>
      <c r="B120" s="237"/>
      <c r="C120" s="874" t="s">
        <v>377</v>
      </c>
      <c r="D120" s="874"/>
      <c r="E120" s="874"/>
      <c r="F120" s="874"/>
      <c r="G120" s="874"/>
      <c r="H120" s="216"/>
      <c r="I120" s="217"/>
      <c r="J120" s="217"/>
      <c r="K120" s="217"/>
      <c r="L120" s="220"/>
      <c r="M120" s="217"/>
      <c r="N120" s="220"/>
      <c r="O120" s="217"/>
      <c r="P120" s="227">
        <v>248398.43</v>
      </c>
      <c r="GO120" s="212"/>
      <c r="GP120" s="212"/>
      <c r="GQ120" s="223"/>
      <c r="GR120" s="223"/>
      <c r="GS120" s="223"/>
      <c r="GT120" s="223"/>
      <c r="GU120" s="223"/>
      <c r="GV120" s="223"/>
      <c r="GW120" s="173"/>
      <c r="GX120" s="223" t="s">
        <v>377</v>
      </c>
      <c r="GZ120" s="257"/>
      <c r="HB120" s="257"/>
    </row>
    <row r="121" spans="1:210" s="171" customFormat="1" ht="15" x14ac:dyDescent="0.25">
      <c r="A121" s="214" t="s">
        <v>87</v>
      </c>
      <c r="B121" s="215" t="s">
        <v>648</v>
      </c>
      <c r="C121" s="873" t="s">
        <v>635</v>
      </c>
      <c r="D121" s="873"/>
      <c r="E121" s="873"/>
      <c r="F121" s="873"/>
      <c r="G121" s="873"/>
      <c r="H121" s="216" t="s">
        <v>369</v>
      </c>
      <c r="I121" s="217">
        <v>19.149999999999999</v>
      </c>
      <c r="J121" s="218">
        <v>1</v>
      </c>
      <c r="K121" s="265">
        <v>19.149999999999999</v>
      </c>
      <c r="L121" s="299">
        <v>35.71</v>
      </c>
      <c r="M121" s="265">
        <v>0.51</v>
      </c>
      <c r="N121" s="239">
        <v>18.21</v>
      </c>
      <c r="O121" s="217"/>
      <c r="P121" s="238">
        <v>348.72</v>
      </c>
      <c r="GO121" s="212"/>
      <c r="GP121" s="212"/>
      <c r="GQ121" s="223" t="s">
        <v>635</v>
      </c>
      <c r="GR121" s="223" t="s">
        <v>4</v>
      </c>
      <c r="GS121" s="223" t="s">
        <v>4</v>
      </c>
      <c r="GT121" s="223" t="s">
        <v>4</v>
      </c>
      <c r="GU121" s="223" t="s">
        <v>4</v>
      </c>
      <c r="GV121" s="223"/>
      <c r="GW121" s="173"/>
      <c r="GX121" s="223"/>
      <c r="GZ121" s="257"/>
      <c r="HB121" s="257"/>
    </row>
    <row r="122" spans="1:210" s="171" customFormat="1" ht="15" x14ac:dyDescent="0.25">
      <c r="A122" s="236"/>
      <c r="B122" s="237"/>
      <c r="C122" s="874" t="s">
        <v>377</v>
      </c>
      <c r="D122" s="874"/>
      <c r="E122" s="874"/>
      <c r="F122" s="874"/>
      <c r="G122" s="874"/>
      <c r="H122" s="216"/>
      <c r="I122" s="217"/>
      <c r="J122" s="217"/>
      <c r="K122" s="217"/>
      <c r="L122" s="220"/>
      <c r="M122" s="217"/>
      <c r="N122" s="220"/>
      <c r="O122" s="217"/>
      <c r="P122" s="238">
        <v>348.72</v>
      </c>
      <c r="GO122" s="212"/>
      <c r="GP122" s="212"/>
      <c r="GQ122" s="223"/>
      <c r="GR122" s="223"/>
      <c r="GS122" s="223"/>
      <c r="GT122" s="223"/>
      <c r="GU122" s="223"/>
      <c r="GV122" s="223"/>
      <c r="GW122" s="173"/>
      <c r="GX122" s="223" t="s">
        <v>377</v>
      </c>
      <c r="GZ122" s="257"/>
      <c r="HB122" s="257"/>
    </row>
    <row r="123" spans="1:210" s="171" customFormat="1" ht="22.5" x14ac:dyDescent="0.25">
      <c r="A123" s="214" t="s">
        <v>92</v>
      </c>
      <c r="B123" s="215" t="s">
        <v>649</v>
      </c>
      <c r="C123" s="873" t="s">
        <v>650</v>
      </c>
      <c r="D123" s="873"/>
      <c r="E123" s="873"/>
      <c r="F123" s="873"/>
      <c r="G123" s="873"/>
      <c r="H123" s="216" t="s">
        <v>614</v>
      </c>
      <c r="I123" s="217">
        <v>324</v>
      </c>
      <c r="J123" s="218">
        <v>1</v>
      </c>
      <c r="K123" s="218">
        <v>324</v>
      </c>
      <c r="L123" s="220"/>
      <c r="M123" s="217"/>
      <c r="N123" s="240">
        <v>1009.33</v>
      </c>
      <c r="O123" s="217"/>
      <c r="P123" s="227">
        <v>327022.92</v>
      </c>
      <c r="GO123" s="212"/>
      <c r="GP123" s="212"/>
      <c r="GQ123" s="223" t="s">
        <v>650</v>
      </c>
      <c r="GR123" s="223" t="s">
        <v>4</v>
      </c>
      <c r="GS123" s="223" t="s">
        <v>4</v>
      </c>
      <c r="GT123" s="223" t="s">
        <v>4</v>
      </c>
      <c r="GU123" s="223" t="s">
        <v>4</v>
      </c>
      <c r="GV123" s="223"/>
      <c r="GW123" s="173"/>
      <c r="GX123" s="223"/>
      <c r="GZ123" s="257"/>
      <c r="HB123" s="257"/>
    </row>
    <row r="124" spans="1:210" s="171" customFormat="1" ht="15" x14ac:dyDescent="0.25">
      <c r="A124" s="236"/>
      <c r="B124" s="237"/>
      <c r="C124" s="874" t="s">
        <v>377</v>
      </c>
      <c r="D124" s="874"/>
      <c r="E124" s="874"/>
      <c r="F124" s="874"/>
      <c r="G124" s="874"/>
      <c r="H124" s="216"/>
      <c r="I124" s="217"/>
      <c r="J124" s="217"/>
      <c r="K124" s="217"/>
      <c r="L124" s="220"/>
      <c r="M124" s="217"/>
      <c r="N124" s="220"/>
      <c r="O124" s="217"/>
      <c r="P124" s="227">
        <v>327022.92</v>
      </c>
      <c r="GO124" s="212"/>
      <c r="GP124" s="212"/>
      <c r="GQ124" s="223"/>
      <c r="GR124" s="223"/>
      <c r="GS124" s="223"/>
      <c r="GT124" s="223"/>
      <c r="GU124" s="223"/>
      <c r="GV124" s="223"/>
      <c r="GW124" s="173"/>
      <c r="GX124" s="223" t="s">
        <v>377</v>
      </c>
      <c r="GZ124" s="257"/>
      <c r="HB124" s="257"/>
    </row>
    <row r="125" spans="1:210" s="171" customFormat="1" ht="22.5" x14ac:dyDescent="0.25">
      <c r="A125" s="214" t="s">
        <v>95</v>
      </c>
      <c r="B125" s="215" t="s">
        <v>651</v>
      </c>
      <c r="C125" s="873" t="s">
        <v>652</v>
      </c>
      <c r="D125" s="873"/>
      <c r="E125" s="873"/>
      <c r="F125" s="873"/>
      <c r="G125" s="873"/>
      <c r="H125" s="216" t="s">
        <v>614</v>
      </c>
      <c r="I125" s="217">
        <v>54</v>
      </c>
      <c r="J125" s="218">
        <v>1</v>
      </c>
      <c r="K125" s="218">
        <v>54</v>
      </c>
      <c r="L125" s="220"/>
      <c r="M125" s="217"/>
      <c r="N125" s="239">
        <v>782.49</v>
      </c>
      <c r="O125" s="217"/>
      <c r="P125" s="227">
        <v>42254.46</v>
      </c>
      <c r="GO125" s="212"/>
      <c r="GP125" s="212"/>
      <c r="GQ125" s="223" t="s">
        <v>652</v>
      </c>
      <c r="GR125" s="223" t="s">
        <v>4</v>
      </c>
      <c r="GS125" s="223" t="s">
        <v>4</v>
      </c>
      <c r="GT125" s="223" t="s">
        <v>4</v>
      </c>
      <c r="GU125" s="223" t="s">
        <v>4</v>
      </c>
      <c r="GV125" s="223"/>
      <c r="GW125" s="173"/>
      <c r="GX125" s="223"/>
      <c r="GZ125" s="257"/>
      <c r="HB125" s="257"/>
    </row>
    <row r="126" spans="1:210" s="171" customFormat="1" ht="15" x14ac:dyDescent="0.25">
      <c r="A126" s="236"/>
      <c r="B126" s="237"/>
      <c r="C126" s="874" t="s">
        <v>377</v>
      </c>
      <c r="D126" s="874"/>
      <c r="E126" s="874"/>
      <c r="F126" s="874"/>
      <c r="G126" s="874"/>
      <c r="H126" s="216"/>
      <c r="I126" s="217"/>
      <c r="J126" s="217"/>
      <c r="K126" s="217"/>
      <c r="L126" s="220"/>
      <c r="M126" s="217"/>
      <c r="N126" s="220"/>
      <c r="O126" s="217"/>
      <c r="P126" s="227">
        <v>42254.46</v>
      </c>
      <c r="GO126" s="212"/>
      <c r="GP126" s="212"/>
      <c r="GQ126" s="223"/>
      <c r="GR126" s="223"/>
      <c r="GS126" s="223"/>
      <c r="GT126" s="223"/>
      <c r="GU126" s="223"/>
      <c r="GV126" s="223"/>
      <c r="GW126" s="173"/>
      <c r="GX126" s="223" t="s">
        <v>377</v>
      </c>
      <c r="GZ126" s="257"/>
      <c r="HB126" s="257"/>
    </row>
    <row r="127" spans="1:210" s="171" customFormat="1" ht="22.5" x14ac:dyDescent="0.25">
      <c r="A127" s="214" t="s">
        <v>97</v>
      </c>
      <c r="B127" s="215" t="s">
        <v>653</v>
      </c>
      <c r="C127" s="873" t="s">
        <v>654</v>
      </c>
      <c r="D127" s="873"/>
      <c r="E127" s="873"/>
      <c r="F127" s="873"/>
      <c r="G127" s="873"/>
      <c r="H127" s="216" t="s">
        <v>614</v>
      </c>
      <c r="I127" s="217">
        <v>54</v>
      </c>
      <c r="J127" s="218">
        <v>1</v>
      </c>
      <c r="K127" s="218">
        <v>54</v>
      </c>
      <c r="L127" s="220"/>
      <c r="M127" s="217"/>
      <c r="N127" s="239">
        <v>248.5</v>
      </c>
      <c r="O127" s="217"/>
      <c r="P127" s="227">
        <v>13419</v>
      </c>
      <c r="GO127" s="212"/>
      <c r="GP127" s="212"/>
      <c r="GQ127" s="223" t="s">
        <v>654</v>
      </c>
      <c r="GR127" s="223" t="s">
        <v>4</v>
      </c>
      <c r="GS127" s="223" t="s">
        <v>4</v>
      </c>
      <c r="GT127" s="223" t="s">
        <v>4</v>
      </c>
      <c r="GU127" s="223" t="s">
        <v>4</v>
      </c>
      <c r="GV127" s="223"/>
      <c r="GW127" s="173"/>
      <c r="GX127" s="223"/>
      <c r="GZ127" s="257"/>
      <c r="HB127" s="257"/>
    </row>
    <row r="128" spans="1:210" s="171" customFormat="1" ht="15" x14ac:dyDescent="0.25">
      <c r="A128" s="236"/>
      <c r="B128" s="237"/>
      <c r="C128" s="874" t="s">
        <v>377</v>
      </c>
      <c r="D128" s="874"/>
      <c r="E128" s="874"/>
      <c r="F128" s="874"/>
      <c r="G128" s="874"/>
      <c r="H128" s="216"/>
      <c r="I128" s="217"/>
      <c r="J128" s="217"/>
      <c r="K128" s="217"/>
      <c r="L128" s="220"/>
      <c r="M128" s="217"/>
      <c r="N128" s="220"/>
      <c r="O128" s="217"/>
      <c r="P128" s="227">
        <v>13419</v>
      </c>
      <c r="GO128" s="212"/>
      <c r="GP128" s="212"/>
      <c r="GQ128" s="223"/>
      <c r="GR128" s="223"/>
      <c r="GS128" s="223"/>
      <c r="GT128" s="223"/>
      <c r="GU128" s="223"/>
      <c r="GV128" s="223"/>
      <c r="GW128" s="173"/>
      <c r="GX128" s="223" t="s">
        <v>377</v>
      </c>
      <c r="GZ128" s="257"/>
      <c r="HB128" s="257"/>
    </row>
    <row r="129" spans="1:210" s="171" customFormat="1" ht="22.5" x14ac:dyDescent="0.25">
      <c r="A129" s="214" t="s">
        <v>99</v>
      </c>
      <c r="B129" s="215" t="s">
        <v>655</v>
      </c>
      <c r="C129" s="873" t="s">
        <v>656</v>
      </c>
      <c r="D129" s="873"/>
      <c r="E129" s="873"/>
      <c r="F129" s="873"/>
      <c r="G129" s="873"/>
      <c r="H129" s="216" t="s">
        <v>614</v>
      </c>
      <c r="I129" s="217">
        <v>54</v>
      </c>
      <c r="J129" s="218">
        <v>1</v>
      </c>
      <c r="K129" s="218">
        <v>54</v>
      </c>
      <c r="L129" s="220"/>
      <c r="M129" s="217"/>
      <c r="N129" s="240">
        <v>1216.55</v>
      </c>
      <c r="O129" s="217"/>
      <c r="P129" s="227">
        <v>65693.7</v>
      </c>
      <c r="GO129" s="212"/>
      <c r="GP129" s="212"/>
      <c r="GQ129" s="223" t="s">
        <v>656</v>
      </c>
      <c r="GR129" s="223" t="s">
        <v>4</v>
      </c>
      <c r="GS129" s="223" t="s">
        <v>4</v>
      </c>
      <c r="GT129" s="223" t="s">
        <v>4</v>
      </c>
      <c r="GU129" s="223" t="s">
        <v>4</v>
      </c>
      <c r="GV129" s="223"/>
      <c r="GW129" s="173"/>
      <c r="GX129" s="223"/>
      <c r="GZ129" s="257"/>
      <c r="HB129" s="257"/>
    </row>
    <row r="130" spans="1:210" s="171" customFormat="1" ht="15" x14ac:dyDescent="0.25">
      <c r="A130" s="236"/>
      <c r="B130" s="237"/>
      <c r="C130" s="874" t="s">
        <v>377</v>
      </c>
      <c r="D130" s="874"/>
      <c r="E130" s="874"/>
      <c r="F130" s="874"/>
      <c r="G130" s="874"/>
      <c r="H130" s="216"/>
      <c r="I130" s="217"/>
      <c r="J130" s="217"/>
      <c r="K130" s="217"/>
      <c r="L130" s="220"/>
      <c r="M130" s="217"/>
      <c r="N130" s="220"/>
      <c r="O130" s="217"/>
      <c r="P130" s="227">
        <v>65693.7</v>
      </c>
      <c r="GO130" s="212"/>
      <c r="GP130" s="212"/>
      <c r="GQ130" s="223"/>
      <c r="GR130" s="223"/>
      <c r="GS130" s="223"/>
      <c r="GT130" s="223"/>
      <c r="GU130" s="223"/>
      <c r="GV130" s="223"/>
      <c r="GW130" s="173"/>
      <c r="GX130" s="223" t="s">
        <v>377</v>
      </c>
      <c r="GZ130" s="257"/>
      <c r="HB130" s="257"/>
    </row>
    <row r="131" spans="1:210" s="171" customFormat="1" ht="22.5" x14ac:dyDescent="0.25">
      <c r="A131" s="214" t="s">
        <v>102</v>
      </c>
      <c r="B131" s="215" t="s">
        <v>657</v>
      </c>
      <c r="C131" s="873" t="s">
        <v>658</v>
      </c>
      <c r="D131" s="873"/>
      <c r="E131" s="873"/>
      <c r="F131" s="873"/>
      <c r="G131" s="873"/>
      <c r="H131" s="216" t="s">
        <v>614</v>
      </c>
      <c r="I131" s="217">
        <v>270</v>
      </c>
      <c r="J131" s="218">
        <v>1</v>
      </c>
      <c r="K131" s="218">
        <v>270</v>
      </c>
      <c r="L131" s="220"/>
      <c r="M131" s="217"/>
      <c r="N131" s="239">
        <v>325.60000000000002</v>
      </c>
      <c r="O131" s="217"/>
      <c r="P131" s="227">
        <v>87912</v>
      </c>
      <c r="GO131" s="212"/>
      <c r="GP131" s="212"/>
      <c r="GQ131" s="223" t="s">
        <v>658</v>
      </c>
      <c r="GR131" s="223" t="s">
        <v>4</v>
      </c>
      <c r="GS131" s="223" t="s">
        <v>4</v>
      </c>
      <c r="GT131" s="223" t="s">
        <v>4</v>
      </c>
      <c r="GU131" s="223" t="s">
        <v>4</v>
      </c>
      <c r="GV131" s="223"/>
      <c r="GW131" s="173"/>
      <c r="GX131" s="223"/>
      <c r="GZ131" s="257"/>
      <c r="HB131" s="257"/>
    </row>
    <row r="132" spans="1:210" s="171" customFormat="1" ht="15" x14ac:dyDescent="0.25">
      <c r="A132" s="236"/>
      <c r="B132" s="237"/>
      <c r="C132" s="874" t="s">
        <v>377</v>
      </c>
      <c r="D132" s="874"/>
      <c r="E132" s="874"/>
      <c r="F132" s="874"/>
      <c r="G132" s="874"/>
      <c r="H132" s="216"/>
      <c r="I132" s="217"/>
      <c r="J132" s="217"/>
      <c r="K132" s="217"/>
      <c r="L132" s="220"/>
      <c r="M132" s="217"/>
      <c r="N132" s="220"/>
      <c r="O132" s="217"/>
      <c r="P132" s="227">
        <v>87912</v>
      </c>
      <c r="GO132" s="212"/>
      <c r="GP132" s="212"/>
      <c r="GQ132" s="223"/>
      <c r="GR132" s="223"/>
      <c r="GS132" s="223"/>
      <c r="GT132" s="223"/>
      <c r="GU132" s="223"/>
      <c r="GV132" s="223"/>
      <c r="GW132" s="173"/>
      <c r="GX132" s="223" t="s">
        <v>377</v>
      </c>
      <c r="GZ132" s="257"/>
      <c r="HB132" s="257"/>
    </row>
    <row r="133" spans="1:210" s="171" customFormat="1" ht="22.5" x14ac:dyDescent="0.25">
      <c r="A133" s="214" t="s">
        <v>105</v>
      </c>
      <c r="B133" s="215" t="s">
        <v>659</v>
      </c>
      <c r="C133" s="873" t="s">
        <v>660</v>
      </c>
      <c r="D133" s="873"/>
      <c r="E133" s="873"/>
      <c r="F133" s="873"/>
      <c r="G133" s="873"/>
      <c r="H133" s="216" t="s">
        <v>614</v>
      </c>
      <c r="I133" s="217">
        <v>108</v>
      </c>
      <c r="J133" s="218">
        <v>1</v>
      </c>
      <c r="K133" s="218">
        <v>108</v>
      </c>
      <c r="L133" s="220"/>
      <c r="M133" s="217"/>
      <c r="N133" s="239">
        <v>221.25</v>
      </c>
      <c r="O133" s="217"/>
      <c r="P133" s="227">
        <v>23895</v>
      </c>
      <c r="GO133" s="212"/>
      <c r="GP133" s="212"/>
      <c r="GQ133" s="223" t="s">
        <v>660</v>
      </c>
      <c r="GR133" s="223" t="s">
        <v>4</v>
      </c>
      <c r="GS133" s="223" t="s">
        <v>4</v>
      </c>
      <c r="GT133" s="223" t="s">
        <v>4</v>
      </c>
      <c r="GU133" s="223" t="s">
        <v>4</v>
      </c>
      <c r="GV133" s="223"/>
      <c r="GW133" s="173"/>
      <c r="GX133" s="223"/>
      <c r="GZ133" s="257"/>
      <c r="HB133" s="257"/>
    </row>
    <row r="134" spans="1:210" s="171" customFormat="1" ht="15" x14ac:dyDescent="0.25">
      <c r="A134" s="236"/>
      <c r="B134" s="237"/>
      <c r="C134" s="874" t="s">
        <v>377</v>
      </c>
      <c r="D134" s="874"/>
      <c r="E134" s="874"/>
      <c r="F134" s="874"/>
      <c r="G134" s="874"/>
      <c r="H134" s="216"/>
      <c r="I134" s="217"/>
      <c r="J134" s="217"/>
      <c r="K134" s="217"/>
      <c r="L134" s="220"/>
      <c r="M134" s="217"/>
      <c r="N134" s="220"/>
      <c r="O134" s="217"/>
      <c r="P134" s="227">
        <v>23895</v>
      </c>
      <c r="GO134" s="212"/>
      <c r="GP134" s="212"/>
      <c r="GQ134" s="223"/>
      <c r="GR134" s="223"/>
      <c r="GS134" s="223"/>
      <c r="GT134" s="223"/>
      <c r="GU134" s="223"/>
      <c r="GV134" s="223"/>
      <c r="GW134" s="173"/>
      <c r="GX134" s="223" t="s">
        <v>377</v>
      </c>
      <c r="GZ134" s="257"/>
      <c r="HB134" s="257"/>
    </row>
    <row r="135" spans="1:210" s="171" customFormat="1" ht="22.5" x14ac:dyDescent="0.25">
      <c r="A135" s="214" t="s">
        <v>108</v>
      </c>
      <c r="B135" s="215" t="s">
        <v>661</v>
      </c>
      <c r="C135" s="873" t="s">
        <v>662</v>
      </c>
      <c r="D135" s="873"/>
      <c r="E135" s="873"/>
      <c r="F135" s="873"/>
      <c r="G135" s="873"/>
      <c r="H135" s="216" t="s">
        <v>614</v>
      </c>
      <c r="I135" s="217">
        <v>54</v>
      </c>
      <c r="J135" s="218">
        <v>1</v>
      </c>
      <c r="K135" s="218">
        <v>54</v>
      </c>
      <c r="L135" s="220"/>
      <c r="M135" s="217"/>
      <c r="N135" s="240">
        <v>1022.44</v>
      </c>
      <c r="O135" s="217"/>
      <c r="P135" s="227">
        <v>55211.76</v>
      </c>
      <c r="GO135" s="212"/>
      <c r="GP135" s="212"/>
      <c r="GQ135" s="223" t="s">
        <v>662</v>
      </c>
      <c r="GR135" s="223" t="s">
        <v>4</v>
      </c>
      <c r="GS135" s="223" t="s">
        <v>4</v>
      </c>
      <c r="GT135" s="223" t="s">
        <v>4</v>
      </c>
      <c r="GU135" s="223" t="s">
        <v>4</v>
      </c>
      <c r="GV135" s="223"/>
      <c r="GW135" s="173"/>
      <c r="GX135" s="223"/>
      <c r="GZ135" s="257"/>
      <c r="HB135" s="257"/>
    </row>
    <row r="136" spans="1:210" s="171" customFormat="1" ht="15" x14ac:dyDescent="0.25">
      <c r="A136" s="236"/>
      <c r="B136" s="237"/>
      <c r="C136" s="874" t="s">
        <v>377</v>
      </c>
      <c r="D136" s="874"/>
      <c r="E136" s="874"/>
      <c r="F136" s="874"/>
      <c r="G136" s="874"/>
      <c r="H136" s="216"/>
      <c r="I136" s="217"/>
      <c r="J136" s="217"/>
      <c r="K136" s="217"/>
      <c r="L136" s="220"/>
      <c r="M136" s="217"/>
      <c r="N136" s="220"/>
      <c r="O136" s="217"/>
      <c r="P136" s="227">
        <v>55211.76</v>
      </c>
      <c r="GO136" s="212"/>
      <c r="GP136" s="212"/>
      <c r="GQ136" s="223"/>
      <c r="GR136" s="223"/>
      <c r="GS136" s="223"/>
      <c r="GT136" s="223"/>
      <c r="GU136" s="223"/>
      <c r="GV136" s="223"/>
      <c r="GW136" s="173"/>
      <c r="GX136" s="223" t="s">
        <v>377</v>
      </c>
      <c r="GZ136" s="257"/>
      <c r="HB136" s="257"/>
    </row>
    <row r="137" spans="1:210" s="171" customFormat="1" ht="33.75" x14ac:dyDescent="0.25">
      <c r="A137" s="214" t="s">
        <v>114</v>
      </c>
      <c r="B137" s="215" t="s">
        <v>663</v>
      </c>
      <c r="C137" s="873" t="s">
        <v>664</v>
      </c>
      <c r="D137" s="873"/>
      <c r="E137" s="873"/>
      <c r="F137" s="873"/>
      <c r="G137" s="873"/>
      <c r="H137" s="216" t="s">
        <v>607</v>
      </c>
      <c r="I137" s="217">
        <v>0.1404</v>
      </c>
      <c r="J137" s="218">
        <v>1</v>
      </c>
      <c r="K137" s="298">
        <v>0.1404</v>
      </c>
      <c r="L137" s="220"/>
      <c r="M137" s="217"/>
      <c r="N137" s="221"/>
      <c r="O137" s="217"/>
      <c r="P137" s="222"/>
      <c r="GO137" s="212"/>
      <c r="GP137" s="212"/>
      <c r="GQ137" s="223" t="s">
        <v>664</v>
      </c>
      <c r="GR137" s="223" t="s">
        <v>4</v>
      </c>
      <c r="GS137" s="223" t="s">
        <v>4</v>
      </c>
      <c r="GT137" s="223" t="s">
        <v>4</v>
      </c>
      <c r="GU137" s="223" t="s">
        <v>4</v>
      </c>
      <c r="GV137" s="223"/>
      <c r="GW137" s="173"/>
      <c r="GX137" s="223"/>
      <c r="GZ137" s="257"/>
      <c r="HB137" s="257"/>
    </row>
    <row r="138" spans="1:210" s="171" customFormat="1" ht="15" x14ac:dyDescent="0.25">
      <c r="A138" s="242"/>
      <c r="B138" s="243"/>
      <c r="C138" s="878" t="s">
        <v>665</v>
      </c>
      <c r="D138" s="878"/>
      <c r="E138" s="878"/>
      <c r="F138" s="878"/>
      <c r="G138" s="878"/>
      <c r="H138" s="878"/>
      <c r="I138" s="878"/>
      <c r="J138" s="878"/>
      <c r="K138" s="878"/>
      <c r="L138" s="878"/>
      <c r="M138" s="878"/>
      <c r="N138" s="878"/>
      <c r="O138" s="878"/>
      <c r="P138" s="879"/>
      <c r="GO138" s="212"/>
      <c r="GP138" s="212"/>
      <c r="GQ138" s="223"/>
      <c r="GR138" s="223"/>
      <c r="GS138" s="223"/>
      <c r="GT138" s="223"/>
      <c r="GU138" s="223"/>
      <c r="GV138" s="223"/>
      <c r="GW138" s="173"/>
      <c r="GX138" s="223"/>
      <c r="GY138" s="244" t="s">
        <v>665</v>
      </c>
      <c r="GZ138" s="257"/>
      <c r="HB138" s="257"/>
    </row>
    <row r="139" spans="1:210" s="171" customFormat="1" ht="15" x14ac:dyDescent="0.25">
      <c r="A139" s="224"/>
      <c r="B139" s="225"/>
      <c r="C139" s="874" t="s">
        <v>370</v>
      </c>
      <c r="D139" s="874"/>
      <c r="E139" s="874"/>
      <c r="F139" s="874"/>
      <c r="G139" s="874"/>
      <c r="H139" s="216"/>
      <c r="I139" s="217"/>
      <c r="J139" s="217"/>
      <c r="K139" s="217"/>
      <c r="L139" s="220"/>
      <c r="M139" s="217"/>
      <c r="N139" s="226"/>
      <c r="O139" s="217"/>
      <c r="P139" s="227">
        <v>3377.06</v>
      </c>
      <c r="Q139" s="228"/>
      <c r="R139" s="228"/>
      <c r="GO139" s="212"/>
      <c r="GP139" s="212"/>
      <c r="GQ139" s="223"/>
      <c r="GR139" s="223"/>
      <c r="GS139" s="223"/>
      <c r="GT139" s="223"/>
      <c r="GU139" s="223"/>
      <c r="GV139" s="223" t="s">
        <v>370</v>
      </c>
      <c r="GW139" s="173"/>
      <c r="GX139" s="223"/>
      <c r="GZ139" s="257"/>
      <c r="HB139" s="257"/>
    </row>
    <row r="140" spans="1:210" s="171" customFormat="1" ht="15" x14ac:dyDescent="0.25">
      <c r="A140" s="229"/>
      <c r="B140" s="230"/>
      <c r="C140" s="880" t="s">
        <v>371</v>
      </c>
      <c r="D140" s="880"/>
      <c r="E140" s="880"/>
      <c r="F140" s="880"/>
      <c r="G140" s="880"/>
      <c r="H140" s="231"/>
      <c r="I140" s="232"/>
      <c r="J140" s="232"/>
      <c r="K140" s="232"/>
      <c r="L140" s="233"/>
      <c r="M140" s="232"/>
      <c r="N140" s="233"/>
      <c r="O140" s="232"/>
      <c r="P140" s="234">
        <v>140.44</v>
      </c>
      <c r="GO140" s="212"/>
      <c r="GP140" s="212"/>
      <c r="GQ140" s="223"/>
      <c r="GR140" s="223"/>
      <c r="GS140" s="223"/>
      <c r="GT140" s="223"/>
      <c r="GU140" s="223"/>
      <c r="GV140" s="223"/>
      <c r="GW140" s="173" t="s">
        <v>371</v>
      </c>
      <c r="GX140" s="223"/>
      <c r="GZ140" s="257"/>
      <c r="HB140" s="257"/>
    </row>
    <row r="141" spans="1:210" s="171" customFormat="1" ht="22.5" x14ac:dyDescent="0.25">
      <c r="A141" s="229"/>
      <c r="B141" s="230" t="s">
        <v>666</v>
      </c>
      <c r="C141" s="880" t="s">
        <v>667</v>
      </c>
      <c r="D141" s="880"/>
      <c r="E141" s="880"/>
      <c r="F141" s="880"/>
      <c r="G141" s="880"/>
      <c r="H141" s="231" t="s">
        <v>374</v>
      </c>
      <c r="I141" s="235">
        <v>94</v>
      </c>
      <c r="J141" s="232"/>
      <c r="K141" s="235">
        <v>94</v>
      </c>
      <c r="L141" s="233"/>
      <c r="M141" s="232"/>
      <c r="N141" s="233"/>
      <c r="O141" s="232"/>
      <c r="P141" s="234">
        <v>132.01</v>
      </c>
      <c r="GO141" s="212"/>
      <c r="GP141" s="212"/>
      <c r="GQ141" s="223"/>
      <c r="GR141" s="223"/>
      <c r="GS141" s="223"/>
      <c r="GT141" s="223"/>
      <c r="GU141" s="223"/>
      <c r="GV141" s="223"/>
      <c r="GW141" s="173" t="s">
        <v>667</v>
      </c>
      <c r="GX141" s="223"/>
      <c r="GZ141" s="257"/>
      <c r="HB141" s="257"/>
    </row>
    <row r="142" spans="1:210" s="171" customFormat="1" ht="22.5" x14ac:dyDescent="0.25">
      <c r="A142" s="229"/>
      <c r="B142" s="230" t="s">
        <v>668</v>
      </c>
      <c r="C142" s="880" t="s">
        <v>669</v>
      </c>
      <c r="D142" s="880"/>
      <c r="E142" s="880"/>
      <c r="F142" s="880"/>
      <c r="G142" s="880"/>
      <c r="H142" s="231" t="s">
        <v>374</v>
      </c>
      <c r="I142" s="235">
        <v>51</v>
      </c>
      <c r="J142" s="232"/>
      <c r="K142" s="235">
        <v>51</v>
      </c>
      <c r="L142" s="233"/>
      <c r="M142" s="232"/>
      <c r="N142" s="233"/>
      <c r="O142" s="232"/>
      <c r="P142" s="234">
        <v>71.62</v>
      </c>
      <c r="GO142" s="212"/>
      <c r="GP142" s="212"/>
      <c r="GQ142" s="223"/>
      <c r="GR142" s="223"/>
      <c r="GS142" s="223"/>
      <c r="GT142" s="223"/>
      <c r="GU142" s="223"/>
      <c r="GV142" s="223"/>
      <c r="GW142" s="173" t="s">
        <v>669</v>
      </c>
      <c r="GX142" s="223"/>
      <c r="GZ142" s="257"/>
      <c r="HB142" s="257"/>
    </row>
    <row r="143" spans="1:210" s="171" customFormat="1" ht="15" x14ac:dyDescent="0.25">
      <c r="A143" s="236"/>
      <c r="B143" s="237"/>
      <c r="C143" s="874" t="s">
        <v>377</v>
      </c>
      <c r="D143" s="874"/>
      <c r="E143" s="874"/>
      <c r="F143" s="874"/>
      <c r="G143" s="874"/>
      <c r="H143" s="216"/>
      <c r="I143" s="217"/>
      <c r="J143" s="217"/>
      <c r="K143" s="217"/>
      <c r="L143" s="220"/>
      <c r="M143" s="217"/>
      <c r="N143" s="226">
        <v>25503.49</v>
      </c>
      <c r="O143" s="217"/>
      <c r="P143" s="227">
        <v>3580.69</v>
      </c>
      <c r="GO143" s="212"/>
      <c r="GP143" s="212"/>
      <c r="GQ143" s="223"/>
      <c r="GR143" s="223"/>
      <c r="GS143" s="223"/>
      <c r="GT143" s="223"/>
      <c r="GU143" s="223"/>
      <c r="GV143" s="223"/>
      <c r="GW143" s="173"/>
      <c r="GX143" s="223" t="s">
        <v>377</v>
      </c>
      <c r="GZ143" s="257"/>
      <c r="HB143" s="257"/>
    </row>
    <row r="144" spans="1:210" s="171" customFormat="1" ht="33.75" x14ac:dyDescent="0.25">
      <c r="A144" s="214" t="s">
        <v>121</v>
      </c>
      <c r="B144" s="215" t="s">
        <v>670</v>
      </c>
      <c r="C144" s="873" t="s">
        <v>671</v>
      </c>
      <c r="D144" s="873"/>
      <c r="E144" s="873"/>
      <c r="F144" s="873"/>
      <c r="G144" s="873"/>
      <c r="H144" s="216" t="s">
        <v>672</v>
      </c>
      <c r="I144" s="217">
        <v>-4.5910799999999998</v>
      </c>
      <c r="J144" s="218">
        <v>1</v>
      </c>
      <c r="K144" s="302">
        <v>-4.5910799999999998</v>
      </c>
      <c r="L144" s="299">
        <v>537.96</v>
      </c>
      <c r="M144" s="219">
        <v>1.3</v>
      </c>
      <c r="N144" s="239">
        <v>699.35</v>
      </c>
      <c r="O144" s="217"/>
      <c r="P144" s="227">
        <v>-3210.77</v>
      </c>
      <c r="GO144" s="212"/>
      <c r="GP144" s="212"/>
      <c r="GQ144" s="223" t="s">
        <v>671</v>
      </c>
      <c r="GR144" s="223" t="s">
        <v>4</v>
      </c>
      <c r="GS144" s="223" t="s">
        <v>4</v>
      </c>
      <c r="GT144" s="223" t="s">
        <v>4</v>
      </c>
      <c r="GU144" s="223" t="s">
        <v>4</v>
      </c>
      <c r="GV144" s="223"/>
      <c r="GW144" s="173"/>
      <c r="GX144" s="223"/>
      <c r="GZ144" s="257"/>
      <c r="HB144" s="257"/>
    </row>
    <row r="145" spans="1:210" s="171" customFormat="1" ht="15" x14ac:dyDescent="0.25">
      <c r="A145" s="236"/>
      <c r="B145" s="237"/>
      <c r="C145" s="874" t="s">
        <v>377</v>
      </c>
      <c r="D145" s="874"/>
      <c r="E145" s="874"/>
      <c r="F145" s="874"/>
      <c r="G145" s="874"/>
      <c r="H145" s="216"/>
      <c r="I145" s="217"/>
      <c r="J145" s="217"/>
      <c r="K145" s="217"/>
      <c r="L145" s="220"/>
      <c r="M145" s="217"/>
      <c r="N145" s="220"/>
      <c r="O145" s="217"/>
      <c r="P145" s="227">
        <v>-3210.77</v>
      </c>
      <c r="GO145" s="212"/>
      <c r="GP145" s="212"/>
      <c r="GQ145" s="223"/>
      <c r="GR145" s="223"/>
      <c r="GS145" s="223"/>
      <c r="GT145" s="223"/>
      <c r="GU145" s="223"/>
      <c r="GV145" s="223"/>
      <c r="GW145" s="173"/>
      <c r="GX145" s="223" t="s">
        <v>377</v>
      </c>
      <c r="GZ145" s="257"/>
      <c r="HB145" s="257"/>
    </row>
    <row r="146" spans="1:210" s="171" customFormat="1" ht="33.75" x14ac:dyDescent="0.25">
      <c r="A146" s="214" t="s">
        <v>445</v>
      </c>
      <c r="B146" s="215" t="s">
        <v>673</v>
      </c>
      <c r="C146" s="873" t="s">
        <v>674</v>
      </c>
      <c r="D146" s="873"/>
      <c r="E146" s="873"/>
      <c r="F146" s="873"/>
      <c r="G146" s="873"/>
      <c r="H146" s="216" t="s">
        <v>672</v>
      </c>
      <c r="I146" s="217">
        <v>8.43</v>
      </c>
      <c r="J146" s="218">
        <v>1</v>
      </c>
      <c r="K146" s="265">
        <v>8.43</v>
      </c>
      <c r="L146" s="299">
        <v>323.43</v>
      </c>
      <c r="M146" s="265">
        <v>1.85</v>
      </c>
      <c r="N146" s="239">
        <v>598.35</v>
      </c>
      <c r="O146" s="217"/>
      <c r="P146" s="227">
        <v>5044.09</v>
      </c>
      <c r="GO146" s="212"/>
      <c r="GP146" s="212"/>
      <c r="GQ146" s="223" t="s">
        <v>674</v>
      </c>
      <c r="GR146" s="223" t="s">
        <v>4</v>
      </c>
      <c r="GS146" s="223" t="s">
        <v>4</v>
      </c>
      <c r="GT146" s="223" t="s">
        <v>4</v>
      </c>
      <c r="GU146" s="223" t="s">
        <v>4</v>
      </c>
      <c r="GV146" s="223"/>
      <c r="GW146" s="173"/>
      <c r="GX146" s="223"/>
      <c r="GZ146" s="257"/>
      <c r="HB146" s="257"/>
    </row>
    <row r="147" spans="1:210" s="171" customFormat="1" ht="15" x14ac:dyDescent="0.25">
      <c r="A147" s="236"/>
      <c r="B147" s="237"/>
      <c r="C147" s="874" t="s">
        <v>377</v>
      </c>
      <c r="D147" s="874"/>
      <c r="E147" s="874"/>
      <c r="F147" s="874"/>
      <c r="G147" s="874"/>
      <c r="H147" s="216"/>
      <c r="I147" s="217"/>
      <c r="J147" s="217"/>
      <c r="K147" s="217"/>
      <c r="L147" s="220"/>
      <c r="M147" s="217"/>
      <c r="N147" s="220"/>
      <c r="O147" s="217"/>
      <c r="P147" s="227">
        <v>5044.09</v>
      </c>
      <c r="GO147" s="212"/>
      <c r="GP147" s="212"/>
      <c r="GQ147" s="223"/>
      <c r="GR147" s="223"/>
      <c r="GS147" s="223"/>
      <c r="GT147" s="223"/>
      <c r="GU147" s="223"/>
      <c r="GV147" s="223"/>
      <c r="GW147" s="173"/>
      <c r="GX147" s="223" t="s">
        <v>377</v>
      </c>
      <c r="GZ147" s="257"/>
      <c r="HB147" s="257"/>
    </row>
    <row r="148" spans="1:210" s="171" customFormat="1" ht="15" x14ac:dyDescent="0.25">
      <c r="A148" s="881" t="s">
        <v>675</v>
      </c>
      <c r="B148" s="882"/>
      <c r="C148" s="882"/>
      <c r="D148" s="882"/>
      <c r="E148" s="882"/>
      <c r="F148" s="882"/>
      <c r="G148" s="882"/>
      <c r="H148" s="882"/>
      <c r="I148" s="882"/>
      <c r="J148" s="882"/>
      <c r="K148" s="882"/>
      <c r="L148" s="882"/>
      <c r="M148" s="882"/>
      <c r="N148" s="882"/>
      <c r="O148" s="882"/>
      <c r="P148" s="883"/>
      <c r="GO148" s="212"/>
      <c r="GP148" s="212" t="s">
        <v>675</v>
      </c>
      <c r="GQ148" s="223"/>
      <c r="GR148" s="223"/>
      <c r="GS148" s="223"/>
      <c r="GT148" s="223"/>
      <c r="GU148" s="223"/>
      <c r="GV148" s="223"/>
      <c r="GW148" s="173"/>
      <c r="GX148" s="223"/>
      <c r="GZ148" s="257"/>
      <c r="HB148" s="257"/>
    </row>
    <row r="149" spans="1:210" s="171" customFormat="1" ht="15" x14ac:dyDescent="0.25">
      <c r="A149" s="214" t="s">
        <v>446</v>
      </c>
      <c r="B149" s="215" t="s">
        <v>646</v>
      </c>
      <c r="C149" s="873" t="s">
        <v>647</v>
      </c>
      <c r="D149" s="873"/>
      <c r="E149" s="873"/>
      <c r="F149" s="873"/>
      <c r="G149" s="873"/>
      <c r="H149" s="216" t="s">
        <v>386</v>
      </c>
      <c r="I149" s="217">
        <v>7.77</v>
      </c>
      <c r="J149" s="218">
        <v>1</v>
      </c>
      <c r="K149" s="265">
        <v>7.77</v>
      </c>
      <c r="L149" s="226">
        <v>5015.96</v>
      </c>
      <c r="M149" s="265">
        <v>1.81</v>
      </c>
      <c r="N149" s="240">
        <v>9078.89</v>
      </c>
      <c r="O149" s="217"/>
      <c r="P149" s="227">
        <v>70542.98</v>
      </c>
      <c r="GO149" s="212"/>
      <c r="GP149" s="212"/>
      <c r="GQ149" s="223" t="s">
        <v>647</v>
      </c>
      <c r="GR149" s="223" t="s">
        <v>4</v>
      </c>
      <c r="GS149" s="223" t="s">
        <v>4</v>
      </c>
      <c r="GT149" s="223" t="s">
        <v>4</v>
      </c>
      <c r="GU149" s="223" t="s">
        <v>4</v>
      </c>
      <c r="GV149" s="223"/>
      <c r="GW149" s="173"/>
      <c r="GX149" s="223"/>
      <c r="GZ149" s="257"/>
      <c r="HB149" s="257"/>
    </row>
    <row r="150" spans="1:210" s="171" customFormat="1" ht="15" x14ac:dyDescent="0.25">
      <c r="A150" s="236"/>
      <c r="B150" s="237"/>
      <c r="C150" s="874" t="s">
        <v>377</v>
      </c>
      <c r="D150" s="874"/>
      <c r="E150" s="874"/>
      <c r="F150" s="874"/>
      <c r="G150" s="874"/>
      <c r="H150" s="216"/>
      <c r="I150" s="217"/>
      <c r="J150" s="217"/>
      <c r="K150" s="217"/>
      <c r="L150" s="220"/>
      <c r="M150" s="217"/>
      <c r="N150" s="220"/>
      <c r="O150" s="217"/>
      <c r="P150" s="227">
        <v>70542.98</v>
      </c>
      <c r="GO150" s="212"/>
      <c r="GP150" s="212"/>
      <c r="GQ150" s="223"/>
      <c r="GR150" s="223"/>
      <c r="GS150" s="223"/>
      <c r="GT150" s="223"/>
      <c r="GU150" s="223"/>
      <c r="GV150" s="223"/>
      <c r="GW150" s="173"/>
      <c r="GX150" s="223" t="s">
        <v>377</v>
      </c>
      <c r="GZ150" s="257"/>
      <c r="HB150" s="257"/>
    </row>
    <row r="151" spans="1:210" s="171" customFormat="1" ht="15" x14ac:dyDescent="0.25">
      <c r="A151" s="214" t="s">
        <v>447</v>
      </c>
      <c r="B151" s="215" t="s">
        <v>648</v>
      </c>
      <c r="C151" s="873" t="s">
        <v>635</v>
      </c>
      <c r="D151" s="873"/>
      <c r="E151" s="873"/>
      <c r="F151" s="873"/>
      <c r="G151" s="873"/>
      <c r="H151" s="216" t="s">
        <v>369</v>
      </c>
      <c r="I151" s="217">
        <v>5.44</v>
      </c>
      <c r="J151" s="218">
        <v>1</v>
      </c>
      <c r="K151" s="265">
        <v>5.44</v>
      </c>
      <c r="L151" s="299">
        <v>35.71</v>
      </c>
      <c r="M151" s="265">
        <v>0.51</v>
      </c>
      <c r="N151" s="239">
        <v>18.21</v>
      </c>
      <c r="O151" s="217"/>
      <c r="P151" s="238">
        <v>99.06</v>
      </c>
      <c r="GO151" s="212"/>
      <c r="GP151" s="212"/>
      <c r="GQ151" s="223" t="s">
        <v>635</v>
      </c>
      <c r="GR151" s="223" t="s">
        <v>4</v>
      </c>
      <c r="GS151" s="223" t="s">
        <v>4</v>
      </c>
      <c r="GT151" s="223" t="s">
        <v>4</v>
      </c>
      <c r="GU151" s="223" t="s">
        <v>4</v>
      </c>
      <c r="GV151" s="223"/>
      <c r="GW151" s="173"/>
      <c r="GX151" s="223"/>
      <c r="GZ151" s="257"/>
      <c r="HB151" s="257"/>
    </row>
    <row r="152" spans="1:210" s="171" customFormat="1" ht="15" x14ac:dyDescent="0.25">
      <c r="A152" s="236"/>
      <c r="B152" s="237"/>
      <c r="C152" s="874" t="s">
        <v>377</v>
      </c>
      <c r="D152" s="874"/>
      <c r="E152" s="874"/>
      <c r="F152" s="874"/>
      <c r="G152" s="874"/>
      <c r="H152" s="216"/>
      <c r="I152" s="217"/>
      <c r="J152" s="217"/>
      <c r="K152" s="217"/>
      <c r="L152" s="220"/>
      <c r="M152" s="217"/>
      <c r="N152" s="220"/>
      <c r="O152" s="217"/>
      <c r="P152" s="238">
        <v>99.06</v>
      </c>
      <c r="GO152" s="212"/>
      <c r="GP152" s="212"/>
      <c r="GQ152" s="223"/>
      <c r="GR152" s="223"/>
      <c r="GS152" s="223"/>
      <c r="GT152" s="223"/>
      <c r="GU152" s="223"/>
      <c r="GV152" s="223"/>
      <c r="GW152" s="173"/>
      <c r="GX152" s="223" t="s">
        <v>377</v>
      </c>
      <c r="GZ152" s="257"/>
      <c r="HB152" s="257"/>
    </row>
    <row r="153" spans="1:210" s="171" customFormat="1" ht="22.5" x14ac:dyDescent="0.25">
      <c r="A153" s="214" t="s">
        <v>453</v>
      </c>
      <c r="B153" s="215" t="s">
        <v>649</v>
      </c>
      <c r="C153" s="873" t="s">
        <v>650</v>
      </c>
      <c r="D153" s="873"/>
      <c r="E153" s="873"/>
      <c r="F153" s="873"/>
      <c r="G153" s="873"/>
      <c r="H153" s="216" t="s">
        <v>614</v>
      </c>
      <c r="I153" s="217">
        <v>92</v>
      </c>
      <c r="J153" s="218">
        <v>1</v>
      </c>
      <c r="K153" s="218">
        <v>92</v>
      </c>
      <c r="L153" s="220"/>
      <c r="M153" s="217"/>
      <c r="N153" s="240">
        <v>1009.33</v>
      </c>
      <c r="O153" s="217"/>
      <c r="P153" s="227">
        <v>92858.36</v>
      </c>
      <c r="GO153" s="212"/>
      <c r="GP153" s="212"/>
      <c r="GQ153" s="223" t="s">
        <v>650</v>
      </c>
      <c r="GR153" s="223" t="s">
        <v>4</v>
      </c>
      <c r="GS153" s="223" t="s">
        <v>4</v>
      </c>
      <c r="GT153" s="223" t="s">
        <v>4</v>
      </c>
      <c r="GU153" s="223" t="s">
        <v>4</v>
      </c>
      <c r="GV153" s="223"/>
      <c r="GW153" s="173"/>
      <c r="GX153" s="223"/>
      <c r="GZ153" s="257"/>
      <c r="HB153" s="257"/>
    </row>
    <row r="154" spans="1:210" s="171" customFormat="1" ht="15" x14ac:dyDescent="0.25">
      <c r="A154" s="236"/>
      <c r="B154" s="237"/>
      <c r="C154" s="874" t="s">
        <v>377</v>
      </c>
      <c r="D154" s="874"/>
      <c r="E154" s="874"/>
      <c r="F154" s="874"/>
      <c r="G154" s="874"/>
      <c r="H154" s="216"/>
      <c r="I154" s="217"/>
      <c r="J154" s="217"/>
      <c r="K154" s="217"/>
      <c r="L154" s="220"/>
      <c r="M154" s="217"/>
      <c r="N154" s="220"/>
      <c r="O154" s="217"/>
      <c r="P154" s="227">
        <v>92858.36</v>
      </c>
      <c r="GO154" s="212"/>
      <c r="GP154" s="212"/>
      <c r="GQ154" s="223"/>
      <c r="GR154" s="223"/>
      <c r="GS154" s="223"/>
      <c r="GT154" s="223"/>
      <c r="GU154" s="223"/>
      <c r="GV154" s="223"/>
      <c r="GW154" s="173"/>
      <c r="GX154" s="223" t="s">
        <v>377</v>
      </c>
      <c r="GZ154" s="257"/>
      <c r="HB154" s="257"/>
    </row>
    <row r="155" spans="1:210" s="171" customFormat="1" ht="22.5" x14ac:dyDescent="0.25">
      <c r="A155" s="214" t="s">
        <v>455</v>
      </c>
      <c r="B155" s="215" t="s">
        <v>651</v>
      </c>
      <c r="C155" s="873" t="s">
        <v>652</v>
      </c>
      <c r="D155" s="873"/>
      <c r="E155" s="873"/>
      <c r="F155" s="873"/>
      <c r="G155" s="873"/>
      <c r="H155" s="216" t="s">
        <v>614</v>
      </c>
      <c r="I155" s="217">
        <v>46</v>
      </c>
      <c r="J155" s="218">
        <v>1</v>
      </c>
      <c r="K155" s="218">
        <v>46</v>
      </c>
      <c r="L155" s="220"/>
      <c r="M155" s="217"/>
      <c r="N155" s="239">
        <v>782.49</v>
      </c>
      <c r="O155" s="217"/>
      <c r="P155" s="227">
        <v>35994.54</v>
      </c>
      <c r="GO155" s="212"/>
      <c r="GP155" s="212"/>
      <c r="GQ155" s="223" t="s">
        <v>652</v>
      </c>
      <c r="GR155" s="223" t="s">
        <v>4</v>
      </c>
      <c r="GS155" s="223" t="s">
        <v>4</v>
      </c>
      <c r="GT155" s="223" t="s">
        <v>4</v>
      </c>
      <c r="GU155" s="223" t="s">
        <v>4</v>
      </c>
      <c r="GV155" s="223"/>
      <c r="GW155" s="173"/>
      <c r="GX155" s="223"/>
      <c r="GZ155" s="257"/>
      <c r="HB155" s="257"/>
    </row>
    <row r="156" spans="1:210" s="171" customFormat="1" ht="15" x14ac:dyDescent="0.25">
      <c r="A156" s="236"/>
      <c r="B156" s="237"/>
      <c r="C156" s="874" t="s">
        <v>377</v>
      </c>
      <c r="D156" s="874"/>
      <c r="E156" s="874"/>
      <c r="F156" s="874"/>
      <c r="G156" s="874"/>
      <c r="H156" s="216"/>
      <c r="I156" s="217"/>
      <c r="J156" s="217"/>
      <c r="K156" s="217"/>
      <c r="L156" s="220"/>
      <c r="M156" s="217"/>
      <c r="N156" s="220"/>
      <c r="O156" s="217"/>
      <c r="P156" s="227">
        <v>35994.54</v>
      </c>
      <c r="GO156" s="212"/>
      <c r="GP156" s="212"/>
      <c r="GQ156" s="223"/>
      <c r="GR156" s="223"/>
      <c r="GS156" s="223"/>
      <c r="GT156" s="223"/>
      <c r="GU156" s="223"/>
      <c r="GV156" s="223"/>
      <c r="GW156" s="173"/>
      <c r="GX156" s="223" t="s">
        <v>377</v>
      </c>
      <c r="GZ156" s="257"/>
      <c r="HB156" s="257"/>
    </row>
    <row r="157" spans="1:210" s="171" customFormat="1" ht="22.5" x14ac:dyDescent="0.25">
      <c r="A157" s="214" t="s">
        <v>456</v>
      </c>
      <c r="B157" s="215" t="s">
        <v>653</v>
      </c>
      <c r="C157" s="873" t="s">
        <v>654</v>
      </c>
      <c r="D157" s="873"/>
      <c r="E157" s="873"/>
      <c r="F157" s="873"/>
      <c r="G157" s="873"/>
      <c r="H157" s="216" t="s">
        <v>614</v>
      </c>
      <c r="I157" s="217">
        <v>46</v>
      </c>
      <c r="J157" s="218">
        <v>1</v>
      </c>
      <c r="K157" s="218">
        <v>46</v>
      </c>
      <c r="L157" s="220"/>
      <c r="M157" s="217"/>
      <c r="N157" s="239">
        <v>248.5</v>
      </c>
      <c r="O157" s="217"/>
      <c r="P157" s="227">
        <v>11431</v>
      </c>
      <c r="GO157" s="212"/>
      <c r="GP157" s="212"/>
      <c r="GQ157" s="223" t="s">
        <v>654</v>
      </c>
      <c r="GR157" s="223" t="s">
        <v>4</v>
      </c>
      <c r="GS157" s="223" t="s">
        <v>4</v>
      </c>
      <c r="GT157" s="223" t="s">
        <v>4</v>
      </c>
      <c r="GU157" s="223" t="s">
        <v>4</v>
      </c>
      <c r="GV157" s="223"/>
      <c r="GW157" s="173"/>
      <c r="GX157" s="223"/>
      <c r="GZ157" s="257"/>
      <c r="HB157" s="257"/>
    </row>
    <row r="158" spans="1:210" s="171" customFormat="1" ht="15" x14ac:dyDescent="0.25">
      <c r="A158" s="236"/>
      <c r="B158" s="237"/>
      <c r="C158" s="874" t="s">
        <v>377</v>
      </c>
      <c r="D158" s="874"/>
      <c r="E158" s="874"/>
      <c r="F158" s="874"/>
      <c r="G158" s="874"/>
      <c r="H158" s="216"/>
      <c r="I158" s="217"/>
      <c r="J158" s="217"/>
      <c r="K158" s="217"/>
      <c r="L158" s="220"/>
      <c r="M158" s="217"/>
      <c r="N158" s="220"/>
      <c r="O158" s="217"/>
      <c r="P158" s="227">
        <v>11431</v>
      </c>
      <c r="GO158" s="212"/>
      <c r="GP158" s="212"/>
      <c r="GQ158" s="223"/>
      <c r="GR158" s="223"/>
      <c r="GS158" s="223"/>
      <c r="GT158" s="223"/>
      <c r="GU158" s="223"/>
      <c r="GV158" s="223"/>
      <c r="GW158" s="173"/>
      <c r="GX158" s="223" t="s">
        <v>377</v>
      </c>
      <c r="GZ158" s="257"/>
      <c r="HB158" s="257"/>
    </row>
    <row r="159" spans="1:210" s="171" customFormat="1" ht="22.5" x14ac:dyDescent="0.25">
      <c r="A159" s="214" t="s">
        <v>457</v>
      </c>
      <c r="B159" s="215" t="s">
        <v>655</v>
      </c>
      <c r="C159" s="873" t="s">
        <v>656</v>
      </c>
      <c r="D159" s="873"/>
      <c r="E159" s="873"/>
      <c r="F159" s="873"/>
      <c r="G159" s="873"/>
      <c r="H159" s="216" t="s">
        <v>614</v>
      </c>
      <c r="I159" s="217">
        <v>46</v>
      </c>
      <c r="J159" s="218">
        <v>1</v>
      </c>
      <c r="K159" s="218">
        <v>46</v>
      </c>
      <c r="L159" s="220"/>
      <c r="M159" s="217"/>
      <c r="N159" s="240">
        <v>1216.55</v>
      </c>
      <c r="O159" s="217"/>
      <c r="P159" s="227">
        <v>55961.3</v>
      </c>
      <c r="GO159" s="212"/>
      <c r="GP159" s="212"/>
      <c r="GQ159" s="223" t="s">
        <v>656</v>
      </c>
      <c r="GR159" s="223" t="s">
        <v>4</v>
      </c>
      <c r="GS159" s="223" t="s">
        <v>4</v>
      </c>
      <c r="GT159" s="223" t="s">
        <v>4</v>
      </c>
      <c r="GU159" s="223" t="s">
        <v>4</v>
      </c>
      <c r="GV159" s="223"/>
      <c r="GW159" s="173"/>
      <c r="GX159" s="223"/>
      <c r="GZ159" s="257"/>
      <c r="HB159" s="257"/>
    </row>
    <row r="160" spans="1:210" s="171" customFormat="1" ht="15" x14ac:dyDescent="0.25">
      <c r="A160" s="236"/>
      <c r="B160" s="237"/>
      <c r="C160" s="874" t="s">
        <v>377</v>
      </c>
      <c r="D160" s="874"/>
      <c r="E160" s="874"/>
      <c r="F160" s="874"/>
      <c r="G160" s="874"/>
      <c r="H160" s="216"/>
      <c r="I160" s="217"/>
      <c r="J160" s="217"/>
      <c r="K160" s="217"/>
      <c r="L160" s="220"/>
      <c r="M160" s="217"/>
      <c r="N160" s="220"/>
      <c r="O160" s="217"/>
      <c r="P160" s="227">
        <v>55961.3</v>
      </c>
      <c r="GO160" s="212"/>
      <c r="GP160" s="212"/>
      <c r="GQ160" s="223"/>
      <c r="GR160" s="223"/>
      <c r="GS160" s="223"/>
      <c r="GT160" s="223"/>
      <c r="GU160" s="223"/>
      <c r="GV160" s="223"/>
      <c r="GW160" s="173"/>
      <c r="GX160" s="223" t="s">
        <v>377</v>
      </c>
      <c r="GZ160" s="257"/>
      <c r="HB160" s="257"/>
    </row>
    <row r="161" spans="1:210" s="171" customFormat="1" ht="22.5" x14ac:dyDescent="0.25">
      <c r="A161" s="214" t="s">
        <v>463</v>
      </c>
      <c r="B161" s="215" t="s">
        <v>657</v>
      </c>
      <c r="C161" s="873" t="s">
        <v>658</v>
      </c>
      <c r="D161" s="873"/>
      <c r="E161" s="873"/>
      <c r="F161" s="873"/>
      <c r="G161" s="873"/>
      <c r="H161" s="216" t="s">
        <v>614</v>
      </c>
      <c r="I161" s="217">
        <v>46</v>
      </c>
      <c r="J161" s="218">
        <v>1</v>
      </c>
      <c r="K161" s="218">
        <v>46</v>
      </c>
      <c r="L161" s="220"/>
      <c r="M161" s="217"/>
      <c r="N161" s="239">
        <v>325.60000000000002</v>
      </c>
      <c r="O161" s="217"/>
      <c r="P161" s="227">
        <v>14977.6</v>
      </c>
      <c r="GO161" s="212"/>
      <c r="GP161" s="212"/>
      <c r="GQ161" s="223" t="s">
        <v>658</v>
      </c>
      <c r="GR161" s="223" t="s">
        <v>4</v>
      </c>
      <c r="GS161" s="223" t="s">
        <v>4</v>
      </c>
      <c r="GT161" s="223" t="s">
        <v>4</v>
      </c>
      <c r="GU161" s="223" t="s">
        <v>4</v>
      </c>
      <c r="GV161" s="223"/>
      <c r="GW161" s="173"/>
      <c r="GX161" s="223"/>
      <c r="GZ161" s="257"/>
      <c r="HB161" s="257"/>
    </row>
    <row r="162" spans="1:210" s="171" customFormat="1" ht="15" x14ac:dyDescent="0.25">
      <c r="A162" s="236"/>
      <c r="B162" s="237"/>
      <c r="C162" s="874" t="s">
        <v>377</v>
      </c>
      <c r="D162" s="874"/>
      <c r="E162" s="874"/>
      <c r="F162" s="874"/>
      <c r="G162" s="874"/>
      <c r="H162" s="216"/>
      <c r="I162" s="217"/>
      <c r="J162" s="217"/>
      <c r="K162" s="217"/>
      <c r="L162" s="220"/>
      <c r="M162" s="217"/>
      <c r="N162" s="220"/>
      <c r="O162" s="217"/>
      <c r="P162" s="227">
        <v>14977.6</v>
      </c>
      <c r="GO162" s="212"/>
      <c r="GP162" s="212"/>
      <c r="GQ162" s="223"/>
      <c r="GR162" s="223"/>
      <c r="GS162" s="223"/>
      <c r="GT162" s="223"/>
      <c r="GU162" s="223"/>
      <c r="GV162" s="223"/>
      <c r="GW162" s="173"/>
      <c r="GX162" s="223" t="s">
        <v>377</v>
      </c>
      <c r="GZ162" s="257"/>
      <c r="HB162" s="257"/>
    </row>
    <row r="163" spans="1:210" s="171" customFormat="1" ht="22.5" x14ac:dyDescent="0.25">
      <c r="A163" s="214" t="s">
        <v>464</v>
      </c>
      <c r="B163" s="215" t="s">
        <v>659</v>
      </c>
      <c r="C163" s="873" t="s">
        <v>660</v>
      </c>
      <c r="D163" s="873"/>
      <c r="E163" s="873"/>
      <c r="F163" s="873"/>
      <c r="G163" s="873"/>
      <c r="H163" s="216" t="s">
        <v>614</v>
      </c>
      <c r="I163" s="217">
        <v>46</v>
      </c>
      <c r="J163" s="218">
        <v>1</v>
      </c>
      <c r="K163" s="218">
        <v>46</v>
      </c>
      <c r="L163" s="220"/>
      <c r="M163" s="217"/>
      <c r="N163" s="239">
        <v>221.25</v>
      </c>
      <c r="O163" s="217"/>
      <c r="P163" s="227">
        <v>10177.5</v>
      </c>
      <c r="GO163" s="212"/>
      <c r="GP163" s="212"/>
      <c r="GQ163" s="223" t="s">
        <v>660</v>
      </c>
      <c r="GR163" s="223" t="s">
        <v>4</v>
      </c>
      <c r="GS163" s="223" t="s">
        <v>4</v>
      </c>
      <c r="GT163" s="223" t="s">
        <v>4</v>
      </c>
      <c r="GU163" s="223" t="s">
        <v>4</v>
      </c>
      <c r="GV163" s="223"/>
      <c r="GW163" s="173"/>
      <c r="GX163" s="223"/>
      <c r="GZ163" s="257"/>
      <c r="HB163" s="257"/>
    </row>
    <row r="164" spans="1:210" s="171" customFormat="1" ht="15" x14ac:dyDescent="0.25">
      <c r="A164" s="236"/>
      <c r="B164" s="237"/>
      <c r="C164" s="874" t="s">
        <v>377</v>
      </c>
      <c r="D164" s="874"/>
      <c r="E164" s="874"/>
      <c r="F164" s="874"/>
      <c r="G164" s="874"/>
      <c r="H164" s="216"/>
      <c r="I164" s="217"/>
      <c r="J164" s="217"/>
      <c r="K164" s="217"/>
      <c r="L164" s="220"/>
      <c r="M164" s="217"/>
      <c r="N164" s="220"/>
      <c r="O164" s="217"/>
      <c r="P164" s="227">
        <v>10177.5</v>
      </c>
      <c r="GO164" s="212"/>
      <c r="GP164" s="212"/>
      <c r="GQ164" s="223"/>
      <c r="GR164" s="223"/>
      <c r="GS164" s="223"/>
      <c r="GT164" s="223"/>
      <c r="GU164" s="223"/>
      <c r="GV164" s="223"/>
      <c r="GW164" s="173"/>
      <c r="GX164" s="223" t="s">
        <v>377</v>
      </c>
      <c r="GZ164" s="257"/>
      <c r="HB164" s="257"/>
    </row>
    <row r="165" spans="1:210" s="171" customFormat="1" ht="22.5" x14ac:dyDescent="0.25">
      <c r="A165" s="214" t="s">
        <v>465</v>
      </c>
      <c r="B165" s="215" t="s">
        <v>661</v>
      </c>
      <c r="C165" s="873" t="s">
        <v>662</v>
      </c>
      <c r="D165" s="873"/>
      <c r="E165" s="873"/>
      <c r="F165" s="873"/>
      <c r="G165" s="873"/>
      <c r="H165" s="216" t="s">
        <v>614</v>
      </c>
      <c r="I165" s="217">
        <v>46</v>
      </c>
      <c r="J165" s="218">
        <v>1</v>
      </c>
      <c r="K165" s="218">
        <v>46</v>
      </c>
      <c r="L165" s="220"/>
      <c r="M165" s="217"/>
      <c r="N165" s="240">
        <v>1022.44</v>
      </c>
      <c r="O165" s="217"/>
      <c r="P165" s="227">
        <v>47032.24</v>
      </c>
      <c r="GO165" s="212"/>
      <c r="GP165" s="212"/>
      <c r="GQ165" s="223" t="s">
        <v>662</v>
      </c>
      <c r="GR165" s="223" t="s">
        <v>4</v>
      </c>
      <c r="GS165" s="223" t="s">
        <v>4</v>
      </c>
      <c r="GT165" s="223" t="s">
        <v>4</v>
      </c>
      <c r="GU165" s="223" t="s">
        <v>4</v>
      </c>
      <c r="GV165" s="223"/>
      <c r="GW165" s="173"/>
      <c r="GX165" s="223"/>
      <c r="GZ165" s="257"/>
      <c r="HB165" s="257"/>
    </row>
    <row r="166" spans="1:210" s="171" customFormat="1" ht="15" x14ac:dyDescent="0.25">
      <c r="A166" s="236"/>
      <c r="B166" s="237"/>
      <c r="C166" s="874" t="s">
        <v>377</v>
      </c>
      <c r="D166" s="874"/>
      <c r="E166" s="874"/>
      <c r="F166" s="874"/>
      <c r="G166" s="874"/>
      <c r="H166" s="216"/>
      <c r="I166" s="217"/>
      <c r="J166" s="217"/>
      <c r="K166" s="217"/>
      <c r="L166" s="220"/>
      <c r="M166" s="217"/>
      <c r="N166" s="220"/>
      <c r="O166" s="217"/>
      <c r="P166" s="227">
        <v>47032.24</v>
      </c>
      <c r="GO166" s="212"/>
      <c r="GP166" s="212"/>
      <c r="GQ166" s="223"/>
      <c r="GR166" s="223"/>
      <c r="GS166" s="223"/>
      <c r="GT166" s="223"/>
      <c r="GU166" s="223"/>
      <c r="GV166" s="223"/>
      <c r="GW166" s="173"/>
      <c r="GX166" s="223" t="s">
        <v>377</v>
      </c>
      <c r="GZ166" s="257"/>
      <c r="HB166" s="257"/>
    </row>
    <row r="167" spans="1:210" s="171" customFormat="1" ht="33.75" x14ac:dyDescent="0.25">
      <c r="A167" s="214" t="s">
        <v>466</v>
      </c>
      <c r="B167" s="215" t="s">
        <v>663</v>
      </c>
      <c r="C167" s="873" t="s">
        <v>664</v>
      </c>
      <c r="D167" s="873"/>
      <c r="E167" s="873"/>
      <c r="F167" s="873"/>
      <c r="G167" s="873"/>
      <c r="H167" s="216" t="s">
        <v>607</v>
      </c>
      <c r="I167" s="217">
        <v>0.1196</v>
      </c>
      <c r="J167" s="218">
        <v>1</v>
      </c>
      <c r="K167" s="298">
        <v>0.1196</v>
      </c>
      <c r="L167" s="220"/>
      <c r="M167" s="217"/>
      <c r="N167" s="221"/>
      <c r="O167" s="217"/>
      <c r="P167" s="222"/>
      <c r="GO167" s="212"/>
      <c r="GP167" s="212"/>
      <c r="GQ167" s="223" t="s">
        <v>664</v>
      </c>
      <c r="GR167" s="223" t="s">
        <v>4</v>
      </c>
      <c r="GS167" s="223" t="s">
        <v>4</v>
      </c>
      <c r="GT167" s="223" t="s">
        <v>4</v>
      </c>
      <c r="GU167" s="223" t="s">
        <v>4</v>
      </c>
      <c r="GV167" s="223"/>
      <c r="GW167" s="173"/>
      <c r="GX167" s="223"/>
      <c r="GZ167" s="257"/>
      <c r="HB167" s="257"/>
    </row>
    <row r="168" spans="1:210" s="171" customFormat="1" ht="15" x14ac:dyDescent="0.25">
      <c r="A168" s="242"/>
      <c r="B168" s="243"/>
      <c r="C168" s="878" t="s">
        <v>676</v>
      </c>
      <c r="D168" s="878"/>
      <c r="E168" s="878"/>
      <c r="F168" s="878"/>
      <c r="G168" s="878"/>
      <c r="H168" s="878"/>
      <c r="I168" s="878"/>
      <c r="J168" s="878"/>
      <c r="K168" s="878"/>
      <c r="L168" s="878"/>
      <c r="M168" s="878"/>
      <c r="N168" s="878"/>
      <c r="O168" s="878"/>
      <c r="P168" s="879"/>
      <c r="GO168" s="212"/>
      <c r="GP168" s="212"/>
      <c r="GQ168" s="223"/>
      <c r="GR168" s="223"/>
      <c r="GS168" s="223"/>
      <c r="GT168" s="223"/>
      <c r="GU168" s="223"/>
      <c r="GV168" s="223"/>
      <c r="GW168" s="173"/>
      <c r="GX168" s="223"/>
      <c r="GY168" s="244" t="s">
        <v>676</v>
      </c>
      <c r="GZ168" s="257"/>
      <c r="HB168" s="257"/>
    </row>
    <row r="169" spans="1:210" s="171" customFormat="1" ht="15" x14ac:dyDescent="0.25">
      <c r="A169" s="224"/>
      <c r="B169" s="225"/>
      <c r="C169" s="874" t="s">
        <v>370</v>
      </c>
      <c r="D169" s="874"/>
      <c r="E169" s="874"/>
      <c r="F169" s="874"/>
      <c r="G169" s="874"/>
      <c r="H169" s="216"/>
      <c r="I169" s="217"/>
      <c r="J169" s="217"/>
      <c r="K169" s="217"/>
      <c r="L169" s="220"/>
      <c r="M169" s="217"/>
      <c r="N169" s="226"/>
      <c r="O169" s="217"/>
      <c r="P169" s="227">
        <v>2876.74</v>
      </c>
      <c r="Q169" s="228"/>
      <c r="R169" s="228"/>
      <c r="GO169" s="212"/>
      <c r="GP169" s="212"/>
      <c r="GQ169" s="223"/>
      <c r="GR169" s="223"/>
      <c r="GS169" s="223"/>
      <c r="GT169" s="223"/>
      <c r="GU169" s="223"/>
      <c r="GV169" s="223" t="s">
        <v>370</v>
      </c>
      <c r="GW169" s="173"/>
      <c r="GX169" s="223"/>
      <c r="GZ169" s="257"/>
      <c r="HB169" s="257"/>
    </row>
    <row r="170" spans="1:210" s="171" customFormat="1" ht="15" x14ac:dyDescent="0.25">
      <c r="A170" s="229"/>
      <c r="B170" s="230"/>
      <c r="C170" s="880" t="s">
        <v>371</v>
      </c>
      <c r="D170" s="880"/>
      <c r="E170" s="880"/>
      <c r="F170" s="880"/>
      <c r="G170" s="880"/>
      <c r="H170" s="231"/>
      <c r="I170" s="232"/>
      <c r="J170" s="232"/>
      <c r="K170" s="232"/>
      <c r="L170" s="233"/>
      <c r="M170" s="232"/>
      <c r="N170" s="233"/>
      <c r="O170" s="232"/>
      <c r="P170" s="234">
        <v>119.63</v>
      </c>
      <c r="GO170" s="212"/>
      <c r="GP170" s="212"/>
      <c r="GQ170" s="223"/>
      <c r="GR170" s="223"/>
      <c r="GS170" s="223"/>
      <c r="GT170" s="223"/>
      <c r="GU170" s="223"/>
      <c r="GV170" s="223"/>
      <c r="GW170" s="173" t="s">
        <v>371</v>
      </c>
      <c r="GX170" s="223"/>
      <c r="GZ170" s="257"/>
      <c r="HB170" s="257"/>
    </row>
    <row r="171" spans="1:210" s="171" customFormat="1" ht="22.5" x14ac:dyDescent="0.25">
      <c r="A171" s="229"/>
      <c r="B171" s="230" t="s">
        <v>666</v>
      </c>
      <c r="C171" s="880" t="s">
        <v>667</v>
      </c>
      <c r="D171" s="880"/>
      <c r="E171" s="880"/>
      <c r="F171" s="880"/>
      <c r="G171" s="880"/>
      <c r="H171" s="231" t="s">
        <v>374</v>
      </c>
      <c r="I171" s="235">
        <v>94</v>
      </c>
      <c r="J171" s="232"/>
      <c r="K171" s="235">
        <v>94</v>
      </c>
      <c r="L171" s="233"/>
      <c r="M171" s="232"/>
      <c r="N171" s="233"/>
      <c r="O171" s="232"/>
      <c r="P171" s="234">
        <v>112.45</v>
      </c>
      <c r="GO171" s="212"/>
      <c r="GP171" s="212"/>
      <c r="GQ171" s="223"/>
      <c r="GR171" s="223"/>
      <c r="GS171" s="223"/>
      <c r="GT171" s="223"/>
      <c r="GU171" s="223"/>
      <c r="GV171" s="223"/>
      <c r="GW171" s="173" t="s">
        <v>667</v>
      </c>
      <c r="GX171" s="223"/>
      <c r="GZ171" s="257"/>
      <c r="HB171" s="257"/>
    </row>
    <row r="172" spans="1:210" s="171" customFormat="1" ht="22.5" x14ac:dyDescent="0.25">
      <c r="A172" s="229"/>
      <c r="B172" s="230" t="s">
        <v>668</v>
      </c>
      <c r="C172" s="880" t="s">
        <v>669</v>
      </c>
      <c r="D172" s="880"/>
      <c r="E172" s="880"/>
      <c r="F172" s="880"/>
      <c r="G172" s="880"/>
      <c r="H172" s="231" t="s">
        <v>374</v>
      </c>
      <c r="I172" s="235">
        <v>51</v>
      </c>
      <c r="J172" s="232"/>
      <c r="K172" s="235">
        <v>51</v>
      </c>
      <c r="L172" s="233"/>
      <c r="M172" s="232"/>
      <c r="N172" s="233"/>
      <c r="O172" s="232"/>
      <c r="P172" s="234">
        <v>61.01</v>
      </c>
      <c r="GO172" s="212"/>
      <c r="GP172" s="212"/>
      <c r="GQ172" s="223"/>
      <c r="GR172" s="223"/>
      <c r="GS172" s="223"/>
      <c r="GT172" s="223"/>
      <c r="GU172" s="223"/>
      <c r="GV172" s="223"/>
      <c r="GW172" s="173" t="s">
        <v>669</v>
      </c>
      <c r="GX172" s="223"/>
      <c r="GZ172" s="257"/>
      <c r="HB172" s="257"/>
    </row>
    <row r="173" spans="1:210" s="171" customFormat="1" ht="15" x14ac:dyDescent="0.25">
      <c r="A173" s="236"/>
      <c r="B173" s="237"/>
      <c r="C173" s="874" t="s">
        <v>377</v>
      </c>
      <c r="D173" s="874"/>
      <c r="E173" s="874"/>
      <c r="F173" s="874"/>
      <c r="G173" s="874"/>
      <c r="H173" s="216"/>
      <c r="I173" s="217"/>
      <c r="J173" s="217"/>
      <c r="K173" s="217"/>
      <c r="L173" s="220"/>
      <c r="M173" s="217"/>
      <c r="N173" s="226">
        <v>25503.34</v>
      </c>
      <c r="O173" s="217"/>
      <c r="P173" s="227">
        <v>3050.2</v>
      </c>
      <c r="GO173" s="212"/>
      <c r="GP173" s="212"/>
      <c r="GQ173" s="223"/>
      <c r="GR173" s="223"/>
      <c r="GS173" s="223"/>
      <c r="GT173" s="223"/>
      <c r="GU173" s="223"/>
      <c r="GV173" s="223"/>
      <c r="GW173" s="173"/>
      <c r="GX173" s="223" t="s">
        <v>377</v>
      </c>
      <c r="GZ173" s="257"/>
      <c r="HB173" s="257"/>
    </row>
    <row r="174" spans="1:210" s="171" customFormat="1" ht="33.75" x14ac:dyDescent="0.25">
      <c r="A174" s="214" t="s">
        <v>467</v>
      </c>
      <c r="B174" s="215" t="s">
        <v>670</v>
      </c>
      <c r="C174" s="873" t="s">
        <v>671</v>
      </c>
      <c r="D174" s="873"/>
      <c r="E174" s="873"/>
      <c r="F174" s="873"/>
      <c r="G174" s="873"/>
      <c r="H174" s="216" t="s">
        <v>672</v>
      </c>
      <c r="I174" s="217">
        <v>-3.91092</v>
      </c>
      <c r="J174" s="218">
        <v>1</v>
      </c>
      <c r="K174" s="302">
        <v>-3.91092</v>
      </c>
      <c r="L174" s="299">
        <v>537.96</v>
      </c>
      <c r="M174" s="219">
        <v>1.3</v>
      </c>
      <c r="N174" s="239">
        <v>699.35</v>
      </c>
      <c r="O174" s="217"/>
      <c r="P174" s="227">
        <v>-2735.1</v>
      </c>
      <c r="GO174" s="212"/>
      <c r="GP174" s="212"/>
      <c r="GQ174" s="223" t="s">
        <v>671</v>
      </c>
      <c r="GR174" s="223" t="s">
        <v>4</v>
      </c>
      <c r="GS174" s="223" t="s">
        <v>4</v>
      </c>
      <c r="GT174" s="223" t="s">
        <v>4</v>
      </c>
      <c r="GU174" s="223" t="s">
        <v>4</v>
      </c>
      <c r="GV174" s="223"/>
      <c r="GW174" s="173"/>
      <c r="GX174" s="223"/>
      <c r="GZ174" s="257"/>
      <c r="HB174" s="257"/>
    </row>
    <row r="175" spans="1:210" s="171" customFormat="1" ht="15" x14ac:dyDescent="0.25">
      <c r="A175" s="236"/>
      <c r="B175" s="237"/>
      <c r="C175" s="874" t="s">
        <v>377</v>
      </c>
      <c r="D175" s="874"/>
      <c r="E175" s="874"/>
      <c r="F175" s="874"/>
      <c r="G175" s="874"/>
      <c r="H175" s="216"/>
      <c r="I175" s="217"/>
      <c r="J175" s="217"/>
      <c r="K175" s="217"/>
      <c r="L175" s="220"/>
      <c r="M175" s="217"/>
      <c r="N175" s="220"/>
      <c r="O175" s="217"/>
      <c r="P175" s="227">
        <v>-2735.1</v>
      </c>
      <c r="GO175" s="212"/>
      <c r="GP175" s="212"/>
      <c r="GQ175" s="223"/>
      <c r="GR175" s="223"/>
      <c r="GS175" s="223"/>
      <c r="GT175" s="223"/>
      <c r="GU175" s="223"/>
      <c r="GV175" s="223"/>
      <c r="GW175" s="173"/>
      <c r="GX175" s="223" t="s">
        <v>377</v>
      </c>
      <c r="GZ175" s="257"/>
      <c r="HB175" s="257"/>
    </row>
    <row r="176" spans="1:210" s="171" customFormat="1" ht="33.75" x14ac:dyDescent="0.25">
      <c r="A176" s="214" t="s">
        <v>469</v>
      </c>
      <c r="B176" s="215" t="s">
        <v>673</v>
      </c>
      <c r="C176" s="873" t="s">
        <v>674</v>
      </c>
      <c r="D176" s="873"/>
      <c r="E176" s="873"/>
      <c r="F176" s="873"/>
      <c r="G176" s="873"/>
      <c r="H176" s="216" t="s">
        <v>672</v>
      </c>
      <c r="I176" s="217">
        <v>7.18</v>
      </c>
      <c r="J176" s="218">
        <v>1</v>
      </c>
      <c r="K176" s="265">
        <v>7.18</v>
      </c>
      <c r="L176" s="299">
        <v>323.43</v>
      </c>
      <c r="M176" s="265">
        <v>1.85</v>
      </c>
      <c r="N176" s="239">
        <v>598.35</v>
      </c>
      <c r="O176" s="217"/>
      <c r="P176" s="227">
        <v>4296.1499999999996</v>
      </c>
      <c r="GO176" s="212"/>
      <c r="GP176" s="212"/>
      <c r="GQ176" s="223" t="s">
        <v>674</v>
      </c>
      <c r="GR176" s="223" t="s">
        <v>4</v>
      </c>
      <c r="GS176" s="223" t="s">
        <v>4</v>
      </c>
      <c r="GT176" s="223" t="s">
        <v>4</v>
      </c>
      <c r="GU176" s="223" t="s">
        <v>4</v>
      </c>
      <c r="GV176" s="223"/>
      <c r="GW176" s="173"/>
      <c r="GX176" s="223"/>
      <c r="GZ176" s="257"/>
      <c r="HB176" s="257"/>
    </row>
    <row r="177" spans="1:210" s="171" customFormat="1" ht="15" x14ac:dyDescent="0.25">
      <c r="A177" s="236"/>
      <c r="B177" s="237"/>
      <c r="C177" s="874" t="s">
        <v>377</v>
      </c>
      <c r="D177" s="874"/>
      <c r="E177" s="874"/>
      <c r="F177" s="874"/>
      <c r="G177" s="874"/>
      <c r="H177" s="216"/>
      <c r="I177" s="217"/>
      <c r="J177" s="217"/>
      <c r="K177" s="217"/>
      <c r="L177" s="220"/>
      <c r="M177" s="217"/>
      <c r="N177" s="220"/>
      <c r="O177" s="217"/>
      <c r="P177" s="227">
        <v>4296.1499999999996</v>
      </c>
      <c r="GO177" s="212"/>
      <c r="GP177" s="212"/>
      <c r="GQ177" s="223"/>
      <c r="GR177" s="223"/>
      <c r="GS177" s="223"/>
      <c r="GT177" s="223"/>
      <c r="GU177" s="223"/>
      <c r="GV177" s="223"/>
      <c r="GW177" s="173"/>
      <c r="GX177" s="223" t="s">
        <v>377</v>
      </c>
      <c r="GZ177" s="257"/>
      <c r="HB177" s="257"/>
    </row>
    <row r="178" spans="1:210" s="171" customFormat="1" ht="1.5" customHeight="1" x14ac:dyDescent="0.25">
      <c r="A178" s="246"/>
      <c r="B178" s="247"/>
      <c r="C178" s="247"/>
      <c r="D178" s="247"/>
      <c r="E178" s="247"/>
      <c r="F178" s="248"/>
      <c r="G178" s="248"/>
      <c r="H178" s="248"/>
      <c r="I178" s="248"/>
      <c r="J178" s="249"/>
      <c r="K178" s="248"/>
      <c r="L178" s="249"/>
      <c r="M178" s="250"/>
      <c r="N178" s="249"/>
      <c r="O178" s="251"/>
      <c r="P178" s="252"/>
      <c r="Q178" s="253"/>
      <c r="R178" s="254"/>
      <c r="GO178" s="212"/>
      <c r="GP178" s="212"/>
      <c r="GQ178" s="223"/>
      <c r="GR178" s="223"/>
      <c r="GS178" s="223"/>
      <c r="GT178" s="223"/>
      <c r="GU178" s="223"/>
      <c r="GV178" s="223"/>
      <c r="GW178" s="173"/>
      <c r="GX178" s="223"/>
      <c r="GZ178" s="257"/>
      <c r="HB178" s="257"/>
    </row>
    <row r="179" spans="1:210" s="171" customFormat="1" ht="15" x14ac:dyDescent="0.25">
      <c r="A179" s="224"/>
      <c r="B179" s="255"/>
      <c r="C179" s="872" t="s">
        <v>677</v>
      </c>
      <c r="D179" s="872"/>
      <c r="E179" s="872"/>
      <c r="F179" s="872"/>
      <c r="G179" s="872"/>
      <c r="H179" s="872"/>
      <c r="I179" s="872"/>
      <c r="J179" s="872"/>
      <c r="K179" s="872"/>
      <c r="L179" s="872"/>
      <c r="M179" s="872"/>
      <c r="N179" s="872"/>
      <c r="O179" s="872"/>
      <c r="P179" s="256"/>
      <c r="Q179" s="253"/>
      <c r="R179" s="254"/>
      <c r="GO179" s="212"/>
      <c r="GP179" s="212"/>
      <c r="GQ179" s="223"/>
      <c r="GR179" s="223"/>
      <c r="GS179" s="223"/>
      <c r="GT179" s="223"/>
      <c r="GU179" s="223"/>
      <c r="GV179" s="223"/>
      <c r="GW179" s="173"/>
      <c r="GX179" s="223"/>
      <c r="GZ179" s="257" t="s">
        <v>677</v>
      </c>
      <c r="HB179" s="257"/>
    </row>
    <row r="180" spans="1:210" s="171" customFormat="1" ht="15" x14ac:dyDescent="0.25">
      <c r="A180" s="224"/>
      <c r="B180" s="225"/>
      <c r="C180" s="871" t="s">
        <v>400</v>
      </c>
      <c r="D180" s="871"/>
      <c r="E180" s="871"/>
      <c r="F180" s="871"/>
      <c r="G180" s="871"/>
      <c r="H180" s="871"/>
      <c r="I180" s="871"/>
      <c r="J180" s="871"/>
      <c r="K180" s="871"/>
      <c r="L180" s="871"/>
      <c r="M180" s="871"/>
      <c r="N180" s="871"/>
      <c r="O180" s="871"/>
      <c r="P180" s="258">
        <v>8434788.7400000002</v>
      </c>
      <c r="Q180" s="253"/>
      <c r="R180" s="254"/>
      <c r="GO180" s="212"/>
      <c r="GP180" s="212"/>
      <c r="GQ180" s="223"/>
      <c r="GR180" s="223"/>
      <c r="GS180" s="223"/>
      <c r="GT180" s="223"/>
      <c r="GU180" s="223"/>
      <c r="GV180" s="223"/>
      <c r="GW180" s="173"/>
      <c r="GX180" s="223"/>
      <c r="GZ180" s="257"/>
      <c r="HA180" s="259" t="s">
        <v>400</v>
      </c>
      <c r="HB180" s="257"/>
    </row>
    <row r="181" spans="1:210" s="171" customFormat="1" ht="15" x14ac:dyDescent="0.25">
      <c r="A181" s="224"/>
      <c r="B181" s="225"/>
      <c r="C181" s="871" t="s">
        <v>401</v>
      </c>
      <c r="D181" s="871"/>
      <c r="E181" s="871"/>
      <c r="F181" s="871"/>
      <c r="G181" s="871"/>
      <c r="H181" s="871"/>
      <c r="I181" s="871"/>
      <c r="J181" s="871"/>
      <c r="K181" s="871"/>
      <c r="L181" s="871"/>
      <c r="M181" s="871"/>
      <c r="N181" s="871"/>
      <c r="O181" s="871"/>
      <c r="P181" s="260"/>
      <c r="Q181" s="253"/>
      <c r="R181" s="254"/>
      <c r="GO181" s="212"/>
      <c r="GP181" s="212"/>
      <c r="GQ181" s="223"/>
      <c r="GR181" s="223"/>
      <c r="GS181" s="223"/>
      <c r="GT181" s="223"/>
      <c r="GU181" s="223"/>
      <c r="GV181" s="223"/>
      <c r="GW181" s="173"/>
      <c r="GX181" s="223"/>
      <c r="GZ181" s="257"/>
      <c r="HA181" s="259" t="s">
        <v>401</v>
      </c>
      <c r="HB181" s="257"/>
    </row>
    <row r="182" spans="1:210" s="171" customFormat="1" ht="15" x14ac:dyDescent="0.25">
      <c r="A182" s="224"/>
      <c r="B182" s="225"/>
      <c r="C182" s="871" t="s">
        <v>402</v>
      </c>
      <c r="D182" s="871"/>
      <c r="E182" s="871"/>
      <c r="F182" s="871"/>
      <c r="G182" s="871"/>
      <c r="H182" s="871"/>
      <c r="I182" s="871"/>
      <c r="J182" s="871"/>
      <c r="K182" s="871"/>
      <c r="L182" s="871"/>
      <c r="M182" s="871"/>
      <c r="N182" s="871"/>
      <c r="O182" s="871"/>
      <c r="P182" s="258">
        <v>607509.91</v>
      </c>
      <c r="Q182" s="253"/>
      <c r="R182" s="254"/>
      <c r="GO182" s="212"/>
      <c r="GP182" s="212"/>
      <c r="GQ182" s="223"/>
      <c r="GR182" s="223"/>
      <c r="GS182" s="223"/>
      <c r="GT182" s="223"/>
      <c r="GU182" s="223"/>
      <c r="GV182" s="223"/>
      <c r="GW182" s="173"/>
      <c r="GX182" s="223"/>
      <c r="GZ182" s="257"/>
      <c r="HA182" s="259" t="s">
        <v>402</v>
      </c>
      <c r="HB182" s="257"/>
    </row>
    <row r="183" spans="1:210" s="171" customFormat="1" ht="15" x14ac:dyDescent="0.25">
      <c r="A183" s="224"/>
      <c r="B183" s="225"/>
      <c r="C183" s="871" t="s">
        <v>403</v>
      </c>
      <c r="D183" s="871"/>
      <c r="E183" s="871"/>
      <c r="F183" s="871"/>
      <c r="G183" s="871"/>
      <c r="H183" s="871"/>
      <c r="I183" s="871"/>
      <c r="J183" s="871"/>
      <c r="K183" s="871"/>
      <c r="L183" s="871"/>
      <c r="M183" s="871"/>
      <c r="N183" s="871"/>
      <c r="O183" s="871"/>
      <c r="P183" s="258">
        <v>6167068.6399999997</v>
      </c>
      <c r="Q183" s="253"/>
      <c r="R183" s="254"/>
      <c r="GO183" s="212"/>
      <c r="GP183" s="212"/>
      <c r="GQ183" s="223"/>
      <c r="GR183" s="223"/>
      <c r="GS183" s="223"/>
      <c r="GT183" s="223"/>
      <c r="GU183" s="223"/>
      <c r="GV183" s="223"/>
      <c r="GW183" s="173"/>
      <c r="GX183" s="223"/>
      <c r="GZ183" s="257"/>
      <c r="HA183" s="259" t="s">
        <v>403</v>
      </c>
      <c r="HB183" s="257"/>
    </row>
    <row r="184" spans="1:210" s="171" customFormat="1" ht="15" x14ac:dyDescent="0.25">
      <c r="A184" s="224"/>
      <c r="B184" s="225"/>
      <c r="C184" s="871" t="s">
        <v>404</v>
      </c>
      <c r="D184" s="871"/>
      <c r="E184" s="871"/>
      <c r="F184" s="871"/>
      <c r="G184" s="871"/>
      <c r="H184" s="871"/>
      <c r="I184" s="871"/>
      <c r="J184" s="871"/>
      <c r="K184" s="871"/>
      <c r="L184" s="871"/>
      <c r="M184" s="871"/>
      <c r="N184" s="871"/>
      <c r="O184" s="871"/>
      <c r="P184" s="258">
        <v>415972.77</v>
      </c>
      <c r="Q184" s="253"/>
      <c r="R184" s="254"/>
      <c r="GO184" s="212"/>
      <c r="GP184" s="212"/>
      <c r="GQ184" s="223"/>
      <c r="GR184" s="223"/>
      <c r="GS184" s="223"/>
      <c r="GT184" s="223"/>
      <c r="GU184" s="223"/>
      <c r="GV184" s="223"/>
      <c r="GW184" s="173"/>
      <c r="GX184" s="223"/>
      <c r="GZ184" s="257"/>
      <c r="HA184" s="259" t="s">
        <v>404</v>
      </c>
      <c r="HB184" s="257"/>
    </row>
    <row r="185" spans="1:210" s="171" customFormat="1" ht="15" x14ac:dyDescent="0.25">
      <c r="A185" s="224"/>
      <c r="B185" s="225"/>
      <c r="C185" s="871" t="s">
        <v>616</v>
      </c>
      <c r="D185" s="871"/>
      <c r="E185" s="871"/>
      <c r="F185" s="871"/>
      <c r="G185" s="871"/>
      <c r="H185" s="871"/>
      <c r="I185" s="871"/>
      <c r="J185" s="871"/>
      <c r="K185" s="871"/>
      <c r="L185" s="871"/>
      <c r="M185" s="871"/>
      <c r="N185" s="871"/>
      <c r="O185" s="871"/>
      <c r="P185" s="258">
        <v>1244237.42</v>
      </c>
      <c r="Q185" s="253"/>
      <c r="R185" s="254"/>
      <c r="GO185" s="212"/>
      <c r="GP185" s="212"/>
      <c r="GQ185" s="223"/>
      <c r="GR185" s="223"/>
      <c r="GS185" s="223"/>
      <c r="GT185" s="223"/>
      <c r="GU185" s="223"/>
      <c r="GV185" s="223"/>
      <c r="GW185" s="173"/>
      <c r="GX185" s="223"/>
      <c r="GZ185" s="257"/>
      <c r="HA185" s="259" t="s">
        <v>616</v>
      </c>
      <c r="HB185" s="257"/>
    </row>
    <row r="186" spans="1:210" s="171" customFormat="1" ht="15" x14ac:dyDescent="0.25">
      <c r="A186" s="224"/>
      <c r="B186" s="225"/>
      <c r="C186" s="871" t="s">
        <v>406</v>
      </c>
      <c r="D186" s="871"/>
      <c r="E186" s="871"/>
      <c r="F186" s="871"/>
      <c r="G186" s="871"/>
      <c r="H186" s="871"/>
      <c r="I186" s="871"/>
      <c r="J186" s="871"/>
      <c r="K186" s="871"/>
      <c r="L186" s="871"/>
      <c r="M186" s="871"/>
      <c r="N186" s="871"/>
      <c r="O186" s="871"/>
      <c r="P186" s="258">
        <v>9929070.8499999996</v>
      </c>
      <c r="Q186" s="253"/>
      <c r="R186" s="254"/>
      <c r="GO186" s="212"/>
      <c r="GP186" s="212"/>
      <c r="GQ186" s="223"/>
      <c r="GR186" s="223"/>
      <c r="GS186" s="223"/>
      <c r="GT186" s="223"/>
      <c r="GU186" s="223"/>
      <c r="GV186" s="223"/>
      <c r="GW186" s="173"/>
      <c r="GX186" s="223"/>
      <c r="GZ186" s="257"/>
      <c r="HA186" s="259" t="s">
        <v>406</v>
      </c>
      <c r="HB186" s="257"/>
    </row>
    <row r="187" spans="1:210" s="171" customFormat="1" ht="15" x14ac:dyDescent="0.25">
      <c r="A187" s="224"/>
      <c r="B187" s="225"/>
      <c r="C187" s="871" t="s">
        <v>401</v>
      </c>
      <c r="D187" s="871"/>
      <c r="E187" s="871"/>
      <c r="F187" s="871"/>
      <c r="G187" s="871"/>
      <c r="H187" s="871"/>
      <c r="I187" s="871"/>
      <c r="J187" s="871"/>
      <c r="K187" s="871"/>
      <c r="L187" s="871"/>
      <c r="M187" s="871"/>
      <c r="N187" s="871"/>
      <c r="O187" s="871"/>
      <c r="P187" s="260"/>
      <c r="Q187" s="253"/>
      <c r="R187" s="254"/>
      <c r="GO187" s="212"/>
      <c r="GP187" s="212"/>
      <c r="GQ187" s="223"/>
      <c r="GR187" s="223"/>
      <c r="GS187" s="223"/>
      <c r="GT187" s="223"/>
      <c r="GU187" s="223"/>
      <c r="GV187" s="223"/>
      <c r="GW187" s="173"/>
      <c r="GX187" s="223"/>
      <c r="GZ187" s="257"/>
      <c r="HA187" s="259" t="s">
        <v>401</v>
      </c>
      <c r="HB187" s="257"/>
    </row>
    <row r="188" spans="1:210" s="171" customFormat="1" ht="15" x14ac:dyDescent="0.25">
      <c r="A188" s="224"/>
      <c r="B188" s="225"/>
      <c r="C188" s="871" t="s">
        <v>617</v>
      </c>
      <c r="D188" s="871"/>
      <c r="E188" s="871"/>
      <c r="F188" s="871"/>
      <c r="G188" s="871"/>
      <c r="H188" s="871"/>
      <c r="I188" s="871"/>
      <c r="J188" s="871"/>
      <c r="K188" s="871"/>
      <c r="L188" s="871"/>
      <c r="M188" s="871"/>
      <c r="N188" s="871"/>
      <c r="O188" s="871"/>
      <c r="P188" s="258">
        <v>607509.91</v>
      </c>
      <c r="Q188" s="253"/>
      <c r="R188" s="254"/>
      <c r="GO188" s="212"/>
      <c r="GP188" s="212"/>
      <c r="GQ188" s="223"/>
      <c r="GR188" s="223"/>
      <c r="GS188" s="223"/>
      <c r="GT188" s="223"/>
      <c r="GU188" s="223"/>
      <c r="GV188" s="223"/>
      <c r="GW188" s="173"/>
      <c r="GX188" s="223"/>
      <c r="GZ188" s="257"/>
      <c r="HA188" s="259" t="s">
        <v>617</v>
      </c>
      <c r="HB188" s="257"/>
    </row>
    <row r="189" spans="1:210" s="171" customFormat="1" ht="15" x14ac:dyDescent="0.25">
      <c r="A189" s="224"/>
      <c r="B189" s="225"/>
      <c r="C189" s="871" t="s">
        <v>592</v>
      </c>
      <c r="D189" s="871"/>
      <c r="E189" s="871"/>
      <c r="F189" s="871"/>
      <c r="G189" s="871"/>
      <c r="H189" s="871"/>
      <c r="I189" s="871"/>
      <c r="J189" s="871"/>
      <c r="K189" s="871"/>
      <c r="L189" s="871"/>
      <c r="M189" s="871"/>
      <c r="N189" s="871"/>
      <c r="O189" s="871"/>
      <c r="P189" s="258">
        <v>6167068.6399999997</v>
      </c>
      <c r="Q189" s="253"/>
      <c r="R189" s="254"/>
      <c r="GO189" s="212"/>
      <c r="GP189" s="212"/>
      <c r="GQ189" s="223"/>
      <c r="GR189" s="223"/>
      <c r="GS189" s="223"/>
      <c r="GT189" s="223"/>
      <c r="GU189" s="223"/>
      <c r="GV189" s="223"/>
      <c r="GW189" s="173"/>
      <c r="GX189" s="223"/>
      <c r="GZ189" s="257"/>
      <c r="HA189" s="259" t="s">
        <v>592</v>
      </c>
      <c r="HB189" s="257"/>
    </row>
    <row r="190" spans="1:210" s="171" customFormat="1" ht="15" x14ac:dyDescent="0.25">
      <c r="A190" s="224"/>
      <c r="B190" s="225"/>
      <c r="C190" s="871" t="s">
        <v>593</v>
      </c>
      <c r="D190" s="871"/>
      <c r="E190" s="871"/>
      <c r="F190" s="871"/>
      <c r="G190" s="871"/>
      <c r="H190" s="871"/>
      <c r="I190" s="871"/>
      <c r="J190" s="871"/>
      <c r="K190" s="871"/>
      <c r="L190" s="871"/>
      <c r="M190" s="871"/>
      <c r="N190" s="871"/>
      <c r="O190" s="871"/>
      <c r="P190" s="258">
        <v>415972.77</v>
      </c>
      <c r="Q190" s="253"/>
      <c r="R190" s="254"/>
      <c r="GO190" s="212"/>
      <c r="GP190" s="212"/>
      <c r="GQ190" s="223"/>
      <c r="GR190" s="223"/>
      <c r="GS190" s="223"/>
      <c r="GT190" s="223"/>
      <c r="GU190" s="223"/>
      <c r="GV190" s="223"/>
      <c r="GW190" s="173"/>
      <c r="GX190" s="223"/>
      <c r="GZ190" s="257"/>
      <c r="HA190" s="259" t="s">
        <v>593</v>
      </c>
      <c r="HB190" s="257"/>
    </row>
    <row r="191" spans="1:210" s="171" customFormat="1" ht="15" x14ac:dyDescent="0.25">
      <c r="A191" s="224"/>
      <c r="B191" s="225"/>
      <c r="C191" s="871" t="s">
        <v>618</v>
      </c>
      <c r="D191" s="871"/>
      <c r="E191" s="871"/>
      <c r="F191" s="871"/>
      <c r="G191" s="871"/>
      <c r="H191" s="871"/>
      <c r="I191" s="871"/>
      <c r="J191" s="871"/>
      <c r="K191" s="871"/>
      <c r="L191" s="871"/>
      <c r="M191" s="871"/>
      <c r="N191" s="871"/>
      <c r="O191" s="871"/>
      <c r="P191" s="258">
        <v>1244237.42</v>
      </c>
      <c r="Q191" s="253"/>
      <c r="R191" s="254"/>
      <c r="GO191" s="212"/>
      <c r="GP191" s="212"/>
      <c r="GQ191" s="223"/>
      <c r="GR191" s="223"/>
      <c r="GS191" s="223"/>
      <c r="GT191" s="223"/>
      <c r="GU191" s="223"/>
      <c r="GV191" s="223"/>
      <c r="GW191" s="173"/>
      <c r="GX191" s="223"/>
      <c r="GZ191" s="257"/>
      <c r="HA191" s="259" t="s">
        <v>618</v>
      </c>
      <c r="HB191" s="257"/>
    </row>
    <row r="192" spans="1:210" s="171" customFormat="1" ht="15" x14ac:dyDescent="0.25">
      <c r="A192" s="224"/>
      <c r="B192" s="225"/>
      <c r="C192" s="871" t="s">
        <v>594</v>
      </c>
      <c r="D192" s="871"/>
      <c r="E192" s="871"/>
      <c r="F192" s="871"/>
      <c r="G192" s="871"/>
      <c r="H192" s="871"/>
      <c r="I192" s="871"/>
      <c r="J192" s="871"/>
      <c r="K192" s="871"/>
      <c r="L192" s="871"/>
      <c r="M192" s="871"/>
      <c r="N192" s="871"/>
      <c r="O192" s="871"/>
      <c r="P192" s="258">
        <v>962073.72</v>
      </c>
      <c r="Q192" s="253"/>
      <c r="R192" s="254"/>
      <c r="GO192" s="212"/>
      <c r="GP192" s="212"/>
      <c r="GQ192" s="223"/>
      <c r="GR192" s="223"/>
      <c r="GS192" s="223"/>
      <c r="GT192" s="223"/>
      <c r="GU192" s="223"/>
      <c r="GV192" s="223"/>
      <c r="GW192" s="173"/>
      <c r="GX192" s="223"/>
      <c r="GZ192" s="257"/>
      <c r="HA192" s="259" t="s">
        <v>594</v>
      </c>
      <c r="HB192" s="257"/>
    </row>
    <row r="193" spans="1:211" s="171" customFormat="1" ht="15" x14ac:dyDescent="0.25">
      <c r="A193" s="224"/>
      <c r="B193" s="225"/>
      <c r="C193" s="871" t="s">
        <v>595</v>
      </c>
      <c r="D193" s="871"/>
      <c r="E193" s="871"/>
      <c r="F193" s="871"/>
      <c r="G193" s="871"/>
      <c r="H193" s="871"/>
      <c r="I193" s="871"/>
      <c r="J193" s="871"/>
      <c r="K193" s="871"/>
      <c r="L193" s="871"/>
      <c r="M193" s="871"/>
      <c r="N193" s="871"/>
      <c r="O193" s="871"/>
      <c r="P193" s="258">
        <v>532208.39</v>
      </c>
      <c r="Q193" s="253"/>
      <c r="R193" s="254"/>
      <c r="GO193" s="212"/>
      <c r="GP193" s="212"/>
      <c r="GQ193" s="223"/>
      <c r="GR193" s="223"/>
      <c r="GS193" s="223"/>
      <c r="GT193" s="223"/>
      <c r="GU193" s="223"/>
      <c r="GV193" s="223"/>
      <c r="GW193" s="173"/>
      <c r="GX193" s="223"/>
      <c r="GZ193" s="257"/>
      <c r="HA193" s="259" t="s">
        <v>595</v>
      </c>
      <c r="HB193" s="257"/>
    </row>
    <row r="194" spans="1:211" s="171" customFormat="1" ht="15" x14ac:dyDescent="0.25">
      <c r="A194" s="224"/>
      <c r="B194" s="225"/>
      <c r="C194" s="871" t="s">
        <v>415</v>
      </c>
      <c r="D194" s="871"/>
      <c r="E194" s="871"/>
      <c r="F194" s="871"/>
      <c r="G194" s="871"/>
      <c r="H194" s="871"/>
      <c r="I194" s="871"/>
      <c r="J194" s="871"/>
      <c r="K194" s="871"/>
      <c r="L194" s="871"/>
      <c r="M194" s="871"/>
      <c r="N194" s="871"/>
      <c r="O194" s="871"/>
      <c r="P194" s="258">
        <v>1023482.68</v>
      </c>
      <c r="Q194" s="253"/>
      <c r="R194" s="254"/>
      <c r="GO194" s="212"/>
      <c r="GP194" s="212"/>
      <c r="GQ194" s="223"/>
      <c r="GR194" s="223"/>
      <c r="GS194" s="223"/>
      <c r="GT194" s="223"/>
      <c r="GU194" s="223"/>
      <c r="GV194" s="223"/>
      <c r="GW194" s="173"/>
      <c r="GX194" s="223"/>
      <c r="GZ194" s="257"/>
      <c r="HA194" s="259" t="s">
        <v>415</v>
      </c>
      <c r="HB194" s="257"/>
    </row>
    <row r="195" spans="1:211" s="171" customFormat="1" ht="15" x14ac:dyDescent="0.25">
      <c r="A195" s="224"/>
      <c r="B195" s="225"/>
      <c r="C195" s="871" t="s">
        <v>416</v>
      </c>
      <c r="D195" s="871"/>
      <c r="E195" s="871"/>
      <c r="F195" s="871"/>
      <c r="G195" s="871"/>
      <c r="H195" s="871"/>
      <c r="I195" s="871"/>
      <c r="J195" s="871"/>
      <c r="K195" s="871"/>
      <c r="L195" s="871"/>
      <c r="M195" s="871"/>
      <c r="N195" s="871"/>
      <c r="O195" s="871"/>
      <c r="P195" s="258">
        <v>962073.72</v>
      </c>
      <c r="Q195" s="253"/>
      <c r="R195" s="254"/>
      <c r="GO195" s="212"/>
      <c r="GP195" s="212"/>
      <c r="GQ195" s="223"/>
      <c r="GR195" s="223"/>
      <c r="GS195" s="223"/>
      <c r="GT195" s="223"/>
      <c r="GU195" s="223"/>
      <c r="GV195" s="223"/>
      <c r="GW195" s="173"/>
      <c r="GX195" s="223"/>
      <c r="GZ195" s="257"/>
      <c r="HA195" s="259" t="s">
        <v>416</v>
      </c>
      <c r="HB195" s="257"/>
    </row>
    <row r="196" spans="1:211" s="171" customFormat="1" ht="15" x14ac:dyDescent="0.25">
      <c r="A196" s="224"/>
      <c r="B196" s="225"/>
      <c r="C196" s="871" t="s">
        <v>417</v>
      </c>
      <c r="D196" s="871"/>
      <c r="E196" s="871"/>
      <c r="F196" s="871"/>
      <c r="G196" s="871"/>
      <c r="H196" s="871"/>
      <c r="I196" s="871"/>
      <c r="J196" s="871"/>
      <c r="K196" s="871"/>
      <c r="L196" s="871"/>
      <c r="M196" s="871"/>
      <c r="N196" s="871"/>
      <c r="O196" s="871"/>
      <c r="P196" s="258">
        <v>532208.39</v>
      </c>
      <c r="Q196" s="253"/>
      <c r="R196" s="254"/>
      <c r="GO196" s="212"/>
      <c r="GP196" s="212"/>
      <c r="GQ196" s="223"/>
      <c r="GR196" s="223"/>
      <c r="GS196" s="223"/>
      <c r="GT196" s="223"/>
      <c r="GU196" s="223"/>
      <c r="GV196" s="223"/>
      <c r="GW196" s="173"/>
      <c r="GX196" s="223"/>
      <c r="GZ196" s="257"/>
      <c r="HA196" s="259" t="s">
        <v>417</v>
      </c>
      <c r="HB196" s="257"/>
    </row>
    <row r="197" spans="1:211" s="171" customFormat="1" ht="15" x14ac:dyDescent="0.25">
      <c r="A197" s="224"/>
      <c r="B197" s="255"/>
      <c r="C197" s="872" t="s">
        <v>678</v>
      </c>
      <c r="D197" s="872"/>
      <c r="E197" s="872"/>
      <c r="F197" s="872"/>
      <c r="G197" s="872"/>
      <c r="H197" s="872"/>
      <c r="I197" s="872"/>
      <c r="J197" s="872"/>
      <c r="K197" s="872"/>
      <c r="L197" s="872"/>
      <c r="M197" s="872"/>
      <c r="N197" s="872"/>
      <c r="O197" s="872"/>
      <c r="P197" s="261">
        <v>9929070.8499999996</v>
      </c>
      <c r="Q197" s="253"/>
      <c r="R197" s="254"/>
      <c r="GO197" s="212"/>
      <c r="GP197" s="212"/>
      <c r="GQ197" s="223"/>
      <c r="GR197" s="223"/>
      <c r="GS197" s="223"/>
      <c r="GT197" s="223"/>
      <c r="GU197" s="223"/>
      <c r="GV197" s="223"/>
      <c r="GW197" s="173"/>
      <c r="GX197" s="223"/>
      <c r="GZ197" s="257"/>
      <c r="HB197" s="257" t="s">
        <v>678</v>
      </c>
    </row>
    <row r="198" spans="1:211" s="171" customFormat="1" ht="15" x14ac:dyDescent="0.25">
      <c r="A198" s="224"/>
      <c r="B198" s="225"/>
      <c r="C198" s="871" t="s">
        <v>419</v>
      </c>
      <c r="D198" s="871"/>
      <c r="E198" s="871"/>
      <c r="F198" s="871"/>
      <c r="G198" s="871"/>
      <c r="H198" s="871"/>
      <c r="I198" s="871"/>
      <c r="J198" s="871"/>
      <c r="K198" s="871"/>
      <c r="L198" s="871"/>
      <c r="M198" s="871"/>
      <c r="N198" s="871"/>
      <c r="O198" s="871"/>
      <c r="P198" s="260"/>
      <c r="Q198" s="253"/>
      <c r="R198" s="254"/>
      <c r="GO198" s="212"/>
      <c r="GP198" s="212"/>
      <c r="GQ198" s="223"/>
      <c r="GR198" s="223"/>
      <c r="GS198" s="223"/>
      <c r="GT198" s="223"/>
      <c r="GU198" s="223"/>
      <c r="GV198" s="223"/>
      <c r="GW198" s="173"/>
      <c r="GX198" s="223"/>
      <c r="GZ198" s="257"/>
      <c r="HA198" s="259" t="s">
        <v>419</v>
      </c>
      <c r="HB198" s="257"/>
    </row>
    <row r="199" spans="1:211" s="171" customFormat="1" ht="15" x14ac:dyDescent="0.25">
      <c r="A199" s="224"/>
      <c r="B199" s="225"/>
      <c r="C199" s="871" t="s">
        <v>620</v>
      </c>
      <c r="D199" s="871"/>
      <c r="E199" s="871"/>
      <c r="F199" s="871"/>
      <c r="G199" s="871"/>
      <c r="H199" s="871"/>
      <c r="I199" s="871"/>
      <c r="J199" s="871"/>
      <c r="K199" s="871"/>
      <c r="L199" s="871"/>
      <c r="M199" s="871"/>
      <c r="N199" s="871"/>
      <c r="O199" s="871"/>
      <c r="P199" s="258">
        <v>883841.38</v>
      </c>
      <c r="Q199" s="253"/>
      <c r="R199" s="254"/>
      <c r="GO199" s="212"/>
      <c r="GP199" s="212"/>
      <c r="GQ199" s="223"/>
      <c r="GR199" s="223"/>
      <c r="GS199" s="223"/>
      <c r="GT199" s="223"/>
      <c r="GU199" s="223"/>
      <c r="GV199" s="223"/>
      <c r="GW199" s="173"/>
      <c r="GX199" s="223"/>
      <c r="GZ199" s="257"/>
      <c r="HA199" s="259" t="s">
        <v>620</v>
      </c>
      <c r="HB199" s="257"/>
    </row>
    <row r="200" spans="1:211" s="171" customFormat="1" ht="15" x14ac:dyDescent="0.25">
      <c r="A200" s="224"/>
      <c r="B200" s="225"/>
      <c r="C200" s="871" t="s">
        <v>420</v>
      </c>
      <c r="D200" s="871"/>
      <c r="E200" s="871"/>
      <c r="F200" s="871"/>
      <c r="G200" s="871"/>
      <c r="H200" s="871"/>
      <c r="I200" s="871"/>
      <c r="J200" s="871"/>
      <c r="K200" s="262" t="s">
        <v>679</v>
      </c>
      <c r="L200" s="263"/>
      <c r="M200" s="263"/>
      <c r="O200" s="264"/>
      <c r="P200" s="260"/>
      <c r="Q200" s="253"/>
      <c r="R200" s="254"/>
      <c r="GO200" s="212"/>
      <c r="GP200" s="212"/>
      <c r="GQ200" s="223"/>
      <c r="GR200" s="223"/>
      <c r="GS200" s="223"/>
      <c r="GT200" s="223"/>
      <c r="GU200" s="223"/>
      <c r="GV200" s="223"/>
      <c r="GW200" s="173"/>
      <c r="GX200" s="223"/>
      <c r="GZ200" s="257"/>
      <c r="HB200" s="257"/>
      <c r="HC200" s="259" t="s">
        <v>420</v>
      </c>
    </row>
    <row r="201" spans="1:211" s="171" customFormat="1" ht="15" x14ac:dyDescent="0.25">
      <c r="A201" s="224"/>
      <c r="B201" s="225"/>
      <c r="C201" s="871" t="s">
        <v>422</v>
      </c>
      <c r="D201" s="871"/>
      <c r="E201" s="871"/>
      <c r="F201" s="871"/>
      <c r="G201" s="871"/>
      <c r="H201" s="871"/>
      <c r="I201" s="871"/>
      <c r="J201" s="871"/>
      <c r="K201" s="262" t="s">
        <v>680</v>
      </c>
      <c r="L201" s="263"/>
      <c r="M201" s="263"/>
      <c r="O201" s="264"/>
      <c r="P201" s="260"/>
      <c r="Q201" s="253"/>
      <c r="R201" s="254"/>
      <c r="GO201" s="212"/>
      <c r="GP201" s="212"/>
      <c r="GQ201" s="223"/>
      <c r="GR201" s="223"/>
      <c r="GS201" s="223"/>
      <c r="GT201" s="223"/>
      <c r="GU201" s="223"/>
      <c r="GV201" s="223"/>
      <c r="GW201" s="173"/>
      <c r="GX201" s="223"/>
      <c r="GZ201" s="257"/>
      <c r="HB201" s="257"/>
      <c r="HC201" s="259" t="s">
        <v>422</v>
      </c>
    </row>
    <row r="202" spans="1:211" s="171" customFormat="1" ht="15" x14ac:dyDescent="0.25">
      <c r="A202" s="881" t="s">
        <v>681</v>
      </c>
      <c r="B202" s="882"/>
      <c r="C202" s="882"/>
      <c r="D202" s="882"/>
      <c r="E202" s="882"/>
      <c r="F202" s="882"/>
      <c r="G202" s="882"/>
      <c r="H202" s="882"/>
      <c r="I202" s="882"/>
      <c r="J202" s="882"/>
      <c r="K202" s="882"/>
      <c r="L202" s="882"/>
      <c r="M202" s="882"/>
      <c r="N202" s="882"/>
      <c r="O202" s="882"/>
      <c r="P202" s="883"/>
      <c r="GO202" s="212" t="s">
        <v>681</v>
      </c>
      <c r="GP202" s="212"/>
      <c r="GQ202" s="223"/>
      <c r="GR202" s="223"/>
      <c r="GS202" s="223"/>
      <c r="GT202" s="223"/>
      <c r="GU202" s="223"/>
      <c r="GV202" s="223"/>
      <c r="GW202" s="173"/>
      <c r="GX202" s="223"/>
      <c r="GZ202" s="257"/>
      <c r="HB202" s="257"/>
    </row>
    <row r="203" spans="1:211" s="171" customFormat="1" ht="15" x14ac:dyDescent="0.25">
      <c r="A203" s="881" t="s">
        <v>601</v>
      </c>
      <c r="B203" s="882"/>
      <c r="C203" s="882"/>
      <c r="D203" s="882"/>
      <c r="E203" s="882"/>
      <c r="F203" s="882"/>
      <c r="G203" s="882"/>
      <c r="H203" s="882"/>
      <c r="I203" s="882"/>
      <c r="J203" s="882"/>
      <c r="K203" s="882"/>
      <c r="L203" s="882"/>
      <c r="M203" s="882"/>
      <c r="N203" s="882"/>
      <c r="O203" s="882"/>
      <c r="P203" s="883"/>
      <c r="GO203" s="212"/>
      <c r="GP203" s="212" t="s">
        <v>601</v>
      </c>
      <c r="GQ203" s="223"/>
      <c r="GR203" s="223"/>
      <c r="GS203" s="223"/>
      <c r="GT203" s="223"/>
      <c r="GU203" s="223"/>
      <c r="GV203" s="223"/>
      <c r="GW203" s="173"/>
      <c r="GX203" s="223"/>
      <c r="GZ203" s="257"/>
      <c r="HB203" s="257"/>
    </row>
    <row r="204" spans="1:211" s="171" customFormat="1" ht="15" x14ac:dyDescent="0.25">
      <c r="A204" s="214" t="s">
        <v>470</v>
      </c>
      <c r="B204" s="215" t="s">
        <v>602</v>
      </c>
      <c r="C204" s="873" t="s">
        <v>603</v>
      </c>
      <c r="D204" s="873"/>
      <c r="E204" s="873"/>
      <c r="F204" s="873"/>
      <c r="G204" s="873"/>
      <c r="H204" s="216" t="s">
        <v>386</v>
      </c>
      <c r="I204" s="217">
        <v>4.84</v>
      </c>
      <c r="J204" s="218">
        <v>1</v>
      </c>
      <c r="K204" s="265">
        <v>4.84</v>
      </c>
      <c r="L204" s="220"/>
      <c r="M204" s="217"/>
      <c r="N204" s="221"/>
      <c r="O204" s="217"/>
      <c r="P204" s="222"/>
      <c r="GO204" s="212"/>
      <c r="GP204" s="212"/>
      <c r="GQ204" s="223" t="s">
        <v>603</v>
      </c>
      <c r="GR204" s="223" t="s">
        <v>4</v>
      </c>
      <c r="GS204" s="223" t="s">
        <v>4</v>
      </c>
      <c r="GT204" s="223" t="s">
        <v>4</v>
      </c>
      <c r="GU204" s="223" t="s">
        <v>4</v>
      </c>
      <c r="GV204" s="223"/>
      <c r="GW204" s="173"/>
      <c r="GX204" s="223"/>
      <c r="GZ204" s="257"/>
      <c r="HB204" s="257"/>
    </row>
    <row r="205" spans="1:211" s="171" customFormat="1" ht="15" x14ac:dyDescent="0.25">
      <c r="A205" s="224"/>
      <c r="B205" s="225"/>
      <c r="C205" s="874" t="s">
        <v>370</v>
      </c>
      <c r="D205" s="874"/>
      <c r="E205" s="874"/>
      <c r="F205" s="874"/>
      <c r="G205" s="874"/>
      <c r="H205" s="216"/>
      <c r="I205" s="217"/>
      <c r="J205" s="217"/>
      <c r="K205" s="217"/>
      <c r="L205" s="220"/>
      <c r="M205" s="217"/>
      <c r="N205" s="226"/>
      <c r="O205" s="217"/>
      <c r="P205" s="227">
        <v>116987.51</v>
      </c>
      <c r="Q205" s="228"/>
      <c r="R205" s="228"/>
      <c r="GO205" s="212"/>
      <c r="GP205" s="212"/>
      <c r="GQ205" s="223"/>
      <c r="GR205" s="223"/>
      <c r="GS205" s="223"/>
      <c r="GT205" s="223"/>
      <c r="GU205" s="223"/>
      <c r="GV205" s="223" t="s">
        <v>370</v>
      </c>
      <c r="GW205" s="173"/>
      <c r="GX205" s="223"/>
      <c r="GZ205" s="257"/>
      <c r="HB205" s="257"/>
    </row>
    <row r="206" spans="1:211" s="171" customFormat="1" ht="15" x14ac:dyDescent="0.25">
      <c r="A206" s="229"/>
      <c r="B206" s="230"/>
      <c r="C206" s="880" t="s">
        <v>371</v>
      </c>
      <c r="D206" s="880"/>
      <c r="E206" s="880"/>
      <c r="F206" s="880"/>
      <c r="G206" s="880"/>
      <c r="H206" s="231"/>
      <c r="I206" s="232"/>
      <c r="J206" s="232"/>
      <c r="K206" s="232"/>
      <c r="L206" s="233"/>
      <c r="M206" s="232"/>
      <c r="N206" s="233"/>
      <c r="O206" s="232"/>
      <c r="P206" s="245">
        <v>63793.91</v>
      </c>
      <c r="GO206" s="212"/>
      <c r="GP206" s="212"/>
      <c r="GQ206" s="223"/>
      <c r="GR206" s="223"/>
      <c r="GS206" s="223"/>
      <c r="GT206" s="223"/>
      <c r="GU206" s="223"/>
      <c r="GV206" s="223"/>
      <c r="GW206" s="173" t="s">
        <v>371</v>
      </c>
      <c r="GX206" s="223"/>
      <c r="GZ206" s="257"/>
      <c r="HB206" s="257"/>
    </row>
    <row r="207" spans="1:211" s="171" customFormat="1" ht="15" x14ac:dyDescent="0.25">
      <c r="A207" s="229"/>
      <c r="B207" s="230" t="s">
        <v>388</v>
      </c>
      <c r="C207" s="880" t="s">
        <v>389</v>
      </c>
      <c r="D207" s="880"/>
      <c r="E207" s="880"/>
      <c r="F207" s="880"/>
      <c r="G207" s="880"/>
      <c r="H207" s="231" t="s">
        <v>374</v>
      </c>
      <c r="I207" s="235">
        <v>93</v>
      </c>
      <c r="J207" s="232"/>
      <c r="K207" s="235">
        <v>93</v>
      </c>
      <c r="L207" s="233"/>
      <c r="M207" s="232"/>
      <c r="N207" s="233"/>
      <c r="O207" s="232"/>
      <c r="P207" s="245">
        <v>59328.34</v>
      </c>
      <c r="GO207" s="212"/>
      <c r="GP207" s="212"/>
      <c r="GQ207" s="223"/>
      <c r="GR207" s="223"/>
      <c r="GS207" s="223"/>
      <c r="GT207" s="223"/>
      <c r="GU207" s="223"/>
      <c r="GV207" s="223"/>
      <c r="GW207" s="173" t="s">
        <v>389</v>
      </c>
      <c r="GX207" s="223"/>
      <c r="GZ207" s="257"/>
      <c r="HB207" s="257"/>
    </row>
    <row r="208" spans="1:211" s="171" customFormat="1" ht="15" x14ac:dyDescent="0.25">
      <c r="A208" s="229"/>
      <c r="B208" s="230" t="s">
        <v>390</v>
      </c>
      <c r="C208" s="880" t="s">
        <v>391</v>
      </c>
      <c r="D208" s="880"/>
      <c r="E208" s="880"/>
      <c r="F208" s="880"/>
      <c r="G208" s="880"/>
      <c r="H208" s="231" t="s">
        <v>374</v>
      </c>
      <c r="I208" s="235">
        <v>62</v>
      </c>
      <c r="J208" s="232"/>
      <c r="K208" s="235">
        <v>62</v>
      </c>
      <c r="L208" s="233"/>
      <c r="M208" s="232"/>
      <c r="N208" s="233"/>
      <c r="O208" s="232"/>
      <c r="P208" s="245">
        <v>39552.22</v>
      </c>
      <c r="GO208" s="212"/>
      <c r="GP208" s="212"/>
      <c r="GQ208" s="223"/>
      <c r="GR208" s="223"/>
      <c r="GS208" s="223"/>
      <c r="GT208" s="223"/>
      <c r="GU208" s="223"/>
      <c r="GV208" s="223"/>
      <c r="GW208" s="173" t="s">
        <v>391</v>
      </c>
      <c r="GX208" s="223"/>
      <c r="GZ208" s="257"/>
      <c r="HB208" s="257"/>
    </row>
    <row r="209" spans="1:210" s="171" customFormat="1" ht="15" x14ac:dyDescent="0.25">
      <c r="A209" s="236"/>
      <c r="B209" s="237"/>
      <c r="C209" s="874" t="s">
        <v>377</v>
      </c>
      <c r="D209" s="874"/>
      <c r="E209" s="874"/>
      <c r="F209" s="874"/>
      <c r="G209" s="874"/>
      <c r="H209" s="216"/>
      <c r="I209" s="217"/>
      <c r="J209" s="217"/>
      <c r="K209" s="217"/>
      <c r="L209" s="220"/>
      <c r="M209" s="217"/>
      <c r="N209" s="226">
        <v>44600.84</v>
      </c>
      <c r="O209" s="217"/>
      <c r="P209" s="227">
        <v>215868.07</v>
      </c>
      <c r="GO209" s="212"/>
      <c r="GP209" s="212"/>
      <c r="GQ209" s="223"/>
      <c r="GR209" s="223"/>
      <c r="GS209" s="223"/>
      <c r="GT209" s="223"/>
      <c r="GU209" s="223"/>
      <c r="GV209" s="223"/>
      <c r="GW209" s="173"/>
      <c r="GX209" s="223" t="s">
        <v>377</v>
      </c>
      <c r="GZ209" s="257"/>
      <c r="HB209" s="257"/>
    </row>
    <row r="210" spans="1:210" s="171" customFormat="1" ht="15" x14ac:dyDescent="0.25">
      <c r="A210" s="881" t="s">
        <v>604</v>
      </c>
      <c r="B210" s="882"/>
      <c r="C210" s="882"/>
      <c r="D210" s="882"/>
      <c r="E210" s="882"/>
      <c r="F210" s="882"/>
      <c r="G210" s="882"/>
      <c r="H210" s="882"/>
      <c r="I210" s="882"/>
      <c r="J210" s="882"/>
      <c r="K210" s="882"/>
      <c r="L210" s="882"/>
      <c r="M210" s="882"/>
      <c r="N210" s="882"/>
      <c r="O210" s="882"/>
      <c r="P210" s="883"/>
      <c r="GO210" s="212"/>
      <c r="GP210" s="212" t="s">
        <v>604</v>
      </c>
      <c r="GQ210" s="223"/>
      <c r="GR210" s="223"/>
      <c r="GS210" s="223"/>
      <c r="GT210" s="223"/>
      <c r="GU210" s="223"/>
      <c r="GV210" s="223"/>
      <c r="GW210" s="173"/>
      <c r="GX210" s="223"/>
      <c r="GZ210" s="257"/>
      <c r="HB210" s="257"/>
    </row>
    <row r="211" spans="1:210" s="171" customFormat="1" ht="45" x14ac:dyDescent="0.25">
      <c r="A211" s="214" t="s">
        <v>471</v>
      </c>
      <c r="B211" s="215" t="s">
        <v>605</v>
      </c>
      <c r="C211" s="873" t="s">
        <v>606</v>
      </c>
      <c r="D211" s="873"/>
      <c r="E211" s="873"/>
      <c r="F211" s="873"/>
      <c r="G211" s="873"/>
      <c r="H211" s="216" t="s">
        <v>607</v>
      </c>
      <c r="I211" s="217">
        <v>1.8360000000000001</v>
      </c>
      <c r="J211" s="218">
        <v>1</v>
      </c>
      <c r="K211" s="241">
        <v>1.8360000000000001</v>
      </c>
      <c r="L211" s="220"/>
      <c r="M211" s="217"/>
      <c r="N211" s="221"/>
      <c r="O211" s="217"/>
      <c r="P211" s="222"/>
      <c r="GO211" s="212"/>
      <c r="GP211" s="212"/>
      <c r="GQ211" s="223" t="s">
        <v>606</v>
      </c>
      <c r="GR211" s="223" t="s">
        <v>4</v>
      </c>
      <c r="GS211" s="223" t="s">
        <v>4</v>
      </c>
      <c r="GT211" s="223" t="s">
        <v>4</v>
      </c>
      <c r="GU211" s="223" t="s">
        <v>4</v>
      </c>
      <c r="GV211" s="223"/>
      <c r="GW211" s="173"/>
      <c r="GX211" s="223"/>
      <c r="GZ211" s="257"/>
      <c r="HB211" s="257"/>
    </row>
    <row r="212" spans="1:210" s="171" customFormat="1" ht="15" x14ac:dyDescent="0.25">
      <c r="A212" s="242"/>
      <c r="B212" s="243"/>
      <c r="C212" s="878" t="s">
        <v>682</v>
      </c>
      <c r="D212" s="878"/>
      <c r="E212" s="878"/>
      <c r="F212" s="878"/>
      <c r="G212" s="878"/>
      <c r="H212" s="878"/>
      <c r="I212" s="878"/>
      <c r="J212" s="878"/>
      <c r="K212" s="878"/>
      <c r="L212" s="878"/>
      <c r="M212" s="878"/>
      <c r="N212" s="878"/>
      <c r="O212" s="878"/>
      <c r="P212" s="879"/>
      <c r="GO212" s="212"/>
      <c r="GP212" s="212"/>
      <c r="GQ212" s="223"/>
      <c r="GR212" s="223"/>
      <c r="GS212" s="223"/>
      <c r="GT212" s="223"/>
      <c r="GU212" s="223"/>
      <c r="GV212" s="223"/>
      <c r="GW212" s="173"/>
      <c r="GX212" s="223"/>
      <c r="GY212" s="244" t="s">
        <v>682</v>
      </c>
      <c r="GZ212" s="257"/>
      <c r="HB212" s="257"/>
    </row>
    <row r="213" spans="1:210" s="171" customFormat="1" ht="15" x14ac:dyDescent="0.25">
      <c r="A213" s="224"/>
      <c r="B213" s="225"/>
      <c r="C213" s="874" t="s">
        <v>370</v>
      </c>
      <c r="D213" s="874"/>
      <c r="E213" s="874"/>
      <c r="F213" s="874"/>
      <c r="G213" s="874"/>
      <c r="H213" s="216"/>
      <c r="I213" s="217"/>
      <c r="J213" s="217"/>
      <c r="K213" s="217"/>
      <c r="L213" s="220"/>
      <c r="M213" s="217"/>
      <c r="N213" s="226"/>
      <c r="O213" s="217"/>
      <c r="P213" s="227">
        <v>323580.2</v>
      </c>
      <c r="Q213" s="228"/>
      <c r="R213" s="228"/>
      <c r="GO213" s="212"/>
      <c r="GP213" s="212"/>
      <c r="GQ213" s="223"/>
      <c r="GR213" s="223"/>
      <c r="GS213" s="223"/>
      <c r="GT213" s="223"/>
      <c r="GU213" s="223"/>
      <c r="GV213" s="223" t="s">
        <v>370</v>
      </c>
      <c r="GW213" s="173"/>
      <c r="GX213" s="223"/>
      <c r="GZ213" s="257"/>
      <c r="HB213" s="257"/>
    </row>
    <row r="214" spans="1:210" s="171" customFormat="1" ht="15" x14ac:dyDescent="0.25">
      <c r="A214" s="229"/>
      <c r="B214" s="230"/>
      <c r="C214" s="880" t="s">
        <v>371</v>
      </c>
      <c r="D214" s="880"/>
      <c r="E214" s="880"/>
      <c r="F214" s="880"/>
      <c r="G214" s="880"/>
      <c r="H214" s="231"/>
      <c r="I214" s="232"/>
      <c r="J214" s="232"/>
      <c r="K214" s="232"/>
      <c r="L214" s="233"/>
      <c r="M214" s="232"/>
      <c r="N214" s="233"/>
      <c r="O214" s="232"/>
      <c r="P214" s="245">
        <v>307579.07</v>
      </c>
      <c r="GO214" s="212"/>
      <c r="GP214" s="212"/>
      <c r="GQ214" s="223"/>
      <c r="GR214" s="223"/>
      <c r="GS214" s="223"/>
      <c r="GT214" s="223"/>
      <c r="GU214" s="223"/>
      <c r="GV214" s="223"/>
      <c r="GW214" s="173" t="s">
        <v>371</v>
      </c>
      <c r="GX214" s="223"/>
      <c r="GZ214" s="257"/>
      <c r="HB214" s="257"/>
    </row>
    <row r="215" spans="1:210" s="171" customFormat="1" ht="22.5" x14ac:dyDescent="0.25">
      <c r="A215" s="229"/>
      <c r="B215" s="230" t="s">
        <v>579</v>
      </c>
      <c r="C215" s="880" t="s">
        <v>580</v>
      </c>
      <c r="D215" s="880"/>
      <c r="E215" s="880"/>
      <c r="F215" s="880"/>
      <c r="G215" s="880"/>
      <c r="H215" s="231" t="s">
        <v>374</v>
      </c>
      <c r="I215" s="235">
        <v>89</v>
      </c>
      <c r="J215" s="232"/>
      <c r="K215" s="235">
        <v>89</v>
      </c>
      <c r="L215" s="233"/>
      <c r="M215" s="232"/>
      <c r="N215" s="233"/>
      <c r="O215" s="232"/>
      <c r="P215" s="245">
        <v>273745.37</v>
      </c>
      <c r="GO215" s="212"/>
      <c r="GP215" s="212"/>
      <c r="GQ215" s="223"/>
      <c r="GR215" s="223"/>
      <c r="GS215" s="223"/>
      <c r="GT215" s="223"/>
      <c r="GU215" s="223"/>
      <c r="GV215" s="223"/>
      <c r="GW215" s="173" t="s">
        <v>580</v>
      </c>
      <c r="GX215" s="223"/>
      <c r="GZ215" s="257"/>
      <c r="HB215" s="257"/>
    </row>
    <row r="216" spans="1:210" s="171" customFormat="1" ht="22.5" x14ac:dyDescent="0.25">
      <c r="A216" s="229"/>
      <c r="B216" s="230" t="s">
        <v>581</v>
      </c>
      <c r="C216" s="880" t="s">
        <v>582</v>
      </c>
      <c r="D216" s="880"/>
      <c r="E216" s="880"/>
      <c r="F216" s="880"/>
      <c r="G216" s="880"/>
      <c r="H216" s="231" t="s">
        <v>374</v>
      </c>
      <c r="I216" s="235">
        <v>41</v>
      </c>
      <c r="J216" s="232"/>
      <c r="K216" s="235">
        <v>41</v>
      </c>
      <c r="L216" s="233"/>
      <c r="M216" s="232"/>
      <c r="N216" s="233"/>
      <c r="O216" s="232"/>
      <c r="P216" s="245">
        <v>126107.42</v>
      </c>
      <c r="GO216" s="212"/>
      <c r="GP216" s="212"/>
      <c r="GQ216" s="223"/>
      <c r="GR216" s="223"/>
      <c r="GS216" s="223"/>
      <c r="GT216" s="223"/>
      <c r="GU216" s="223"/>
      <c r="GV216" s="223"/>
      <c r="GW216" s="173" t="s">
        <v>582</v>
      </c>
      <c r="GX216" s="223"/>
      <c r="GZ216" s="257"/>
      <c r="HB216" s="257"/>
    </row>
    <row r="217" spans="1:210" s="171" customFormat="1" ht="15" x14ac:dyDescent="0.25">
      <c r="A217" s="236"/>
      <c r="B217" s="237"/>
      <c r="C217" s="874" t="s">
        <v>377</v>
      </c>
      <c r="D217" s="874"/>
      <c r="E217" s="874"/>
      <c r="F217" s="874"/>
      <c r="G217" s="874"/>
      <c r="H217" s="216"/>
      <c r="I217" s="217"/>
      <c r="J217" s="217"/>
      <c r="K217" s="217"/>
      <c r="L217" s="220"/>
      <c r="M217" s="217"/>
      <c r="N217" s="226">
        <v>394026.68</v>
      </c>
      <c r="O217" s="217"/>
      <c r="P217" s="227">
        <v>723432.99</v>
      </c>
      <c r="GO217" s="212"/>
      <c r="GP217" s="212"/>
      <c r="GQ217" s="223"/>
      <c r="GR217" s="223"/>
      <c r="GS217" s="223"/>
      <c r="GT217" s="223"/>
      <c r="GU217" s="223"/>
      <c r="GV217" s="223"/>
      <c r="GW217" s="173"/>
      <c r="GX217" s="223" t="s">
        <v>377</v>
      </c>
      <c r="GZ217" s="257"/>
      <c r="HB217" s="257"/>
    </row>
    <row r="218" spans="1:210" s="171" customFormat="1" ht="15" x14ac:dyDescent="0.25">
      <c r="A218" s="881"/>
      <c r="B218" s="882"/>
      <c r="C218" s="882"/>
      <c r="D218" s="882"/>
      <c r="E218" s="882"/>
      <c r="F218" s="882"/>
      <c r="G218" s="882"/>
      <c r="H218" s="882"/>
      <c r="I218" s="882"/>
      <c r="J218" s="882"/>
      <c r="K218" s="882"/>
      <c r="L218" s="882"/>
      <c r="M218" s="882"/>
      <c r="N218" s="882"/>
      <c r="O218" s="882"/>
      <c r="P218" s="883"/>
      <c r="GO218" s="212"/>
      <c r="GP218" s="212" t="s">
        <v>4</v>
      </c>
      <c r="GQ218" s="223"/>
      <c r="GR218" s="223"/>
      <c r="GS218" s="223"/>
      <c r="GT218" s="223"/>
      <c r="GU218" s="223"/>
      <c r="GV218" s="223"/>
      <c r="GW218" s="173"/>
      <c r="GX218" s="223"/>
      <c r="GZ218" s="257"/>
      <c r="HB218" s="257"/>
    </row>
    <row r="219" spans="1:210" s="171" customFormat="1" ht="22.5" x14ac:dyDescent="0.25">
      <c r="A219" s="214" t="s">
        <v>477</v>
      </c>
      <c r="B219" s="215" t="s">
        <v>609</v>
      </c>
      <c r="C219" s="873" t="s">
        <v>610</v>
      </c>
      <c r="D219" s="873"/>
      <c r="E219" s="873"/>
      <c r="F219" s="873"/>
      <c r="G219" s="873"/>
      <c r="H219" s="216" t="s">
        <v>611</v>
      </c>
      <c r="I219" s="217">
        <v>72</v>
      </c>
      <c r="J219" s="218">
        <v>1</v>
      </c>
      <c r="K219" s="218">
        <v>72</v>
      </c>
      <c r="L219" s="220"/>
      <c r="M219" s="217"/>
      <c r="N219" s="240">
        <v>69100.09</v>
      </c>
      <c r="O219" s="217"/>
      <c r="P219" s="227">
        <v>4975206.4800000004</v>
      </c>
      <c r="GO219" s="212"/>
      <c r="GP219" s="212"/>
      <c r="GQ219" s="223" t="s">
        <v>610</v>
      </c>
      <c r="GR219" s="223" t="s">
        <v>4</v>
      </c>
      <c r="GS219" s="223" t="s">
        <v>4</v>
      </c>
      <c r="GT219" s="223" t="s">
        <v>4</v>
      </c>
      <c r="GU219" s="223" t="s">
        <v>4</v>
      </c>
      <c r="GV219" s="223"/>
      <c r="GW219" s="173"/>
      <c r="GX219" s="223"/>
      <c r="GZ219" s="257"/>
      <c r="HB219" s="257"/>
    </row>
    <row r="220" spans="1:210" s="171" customFormat="1" ht="15" x14ac:dyDescent="0.25">
      <c r="A220" s="236"/>
      <c r="B220" s="237"/>
      <c r="C220" s="874" t="s">
        <v>377</v>
      </c>
      <c r="D220" s="874"/>
      <c r="E220" s="874"/>
      <c r="F220" s="874"/>
      <c r="G220" s="874"/>
      <c r="H220" s="216"/>
      <c r="I220" s="217"/>
      <c r="J220" s="217"/>
      <c r="K220" s="217"/>
      <c r="L220" s="220"/>
      <c r="M220" s="217"/>
      <c r="N220" s="220"/>
      <c r="O220" s="217"/>
      <c r="P220" s="227">
        <v>4975206.4800000004</v>
      </c>
      <c r="GO220" s="212"/>
      <c r="GP220" s="212"/>
      <c r="GQ220" s="223"/>
      <c r="GR220" s="223"/>
      <c r="GS220" s="223"/>
      <c r="GT220" s="223"/>
      <c r="GU220" s="223"/>
      <c r="GV220" s="223"/>
      <c r="GW220" s="173"/>
      <c r="GX220" s="223" t="s">
        <v>377</v>
      </c>
      <c r="GZ220" s="257"/>
      <c r="HB220" s="257"/>
    </row>
    <row r="221" spans="1:210" s="171" customFormat="1" ht="22.5" x14ac:dyDescent="0.25">
      <c r="A221" s="214" t="s">
        <v>478</v>
      </c>
      <c r="B221" s="215" t="s">
        <v>612</v>
      </c>
      <c r="C221" s="873" t="s">
        <v>613</v>
      </c>
      <c r="D221" s="873"/>
      <c r="E221" s="873"/>
      <c r="F221" s="873"/>
      <c r="G221" s="873"/>
      <c r="H221" s="216" t="s">
        <v>614</v>
      </c>
      <c r="I221" s="217">
        <v>42</v>
      </c>
      <c r="J221" s="218">
        <v>1</v>
      </c>
      <c r="K221" s="218">
        <v>42</v>
      </c>
      <c r="L221" s="220"/>
      <c r="M221" s="217"/>
      <c r="N221" s="240">
        <v>2830.93</v>
      </c>
      <c r="O221" s="217"/>
      <c r="P221" s="227">
        <v>118899.06</v>
      </c>
      <c r="GO221" s="212"/>
      <c r="GP221" s="212"/>
      <c r="GQ221" s="223" t="s">
        <v>613</v>
      </c>
      <c r="GR221" s="223" t="s">
        <v>4</v>
      </c>
      <c r="GS221" s="223" t="s">
        <v>4</v>
      </c>
      <c r="GT221" s="223" t="s">
        <v>4</v>
      </c>
      <c r="GU221" s="223" t="s">
        <v>4</v>
      </c>
      <c r="GV221" s="223"/>
      <c r="GW221" s="173"/>
      <c r="GX221" s="223"/>
      <c r="GZ221" s="257"/>
      <c r="HB221" s="257"/>
    </row>
    <row r="222" spans="1:210" s="171" customFormat="1" ht="15" x14ac:dyDescent="0.25">
      <c r="A222" s="236"/>
      <c r="B222" s="237"/>
      <c r="C222" s="874" t="s">
        <v>377</v>
      </c>
      <c r="D222" s="874"/>
      <c r="E222" s="874"/>
      <c r="F222" s="874"/>
      <c r="G222" s="874"/>
      <c r="H222" s="216"/>
      <c r="I222" s="217"/>
      <c r="J222" s="217"/>
      <c r="K222" s="217"/>
      <c r="L222" s="220"/>
      <c r="M222" s="217"/>
      <c r="N222" s="220"/>
      <c r="O222" s="217"/>
      <c r="P222" s="227">
        <v>118899.06</v>
      </c>
      <c r="GO222" s="212"/>
      <c r="GP222" s="212"/>
      <c r="GQ222" s="223"/>
      <c r="GR222" s="223"/>
      <c r="GS222" s="223"/>
      <c r="GT222" s="223"/>
      <c r="GU222" s="223"/>
      <c r="GV222" s="223"/>
      <c r="GW222" s="173"/>
      <c r="GX222" s="223" t="s">
        <v>377</v>
      </c>
      <c r="GZ222" s="257"/>
      <c r="HB222" s="257"/>
    </row>
    <row r="223" spans="1:210" s="171" customFormat="1" ht="1.5" customHeight="1" x14ac:dyDescent="0.25">
      <c r="A223" s="246"/>
      <c r="B223" s="247"/>
      <c r="C223" s="247"/>
      <c r="D223" s="247"/>
      <c r="E223" s="247"/>
      <c r="F223" s="248"/>
      <c r="G223" s="248"/>
      <c r="H223" s="248"/>
      <c r="I223" s="248"/>
      <c r="J223" s="249"/>
      <c r="K223" s="248"/>
      <c r="L223" s="249"/>
      <c r="M223" s="250"/>
      <c r="N223" s="249"/>
      <c r="O223" s="251"/>
      <c r="P223" s="252"/>
      <c r="Q223" s="253"/>
      <c r="R223" s="254"/>
      <c r="GO223" s="212"/>
      <c r="GP223" s="212"/>
      <c r="GQ223" s="223"/>
      <c r="GR223" s="223"/>
      <c r="GS223" s="223"/>
      <c r="GT223" s="223"/>
      <c r="GU223" s="223"/>
      <c r="GV223" s="223"/>
      <c r="GW223" s="173"/>
      <c r="GX223" s="223"/>
      <c r="GZ223" s="257"/>
      <c r="HB223" s="257"/>
    </row>
    <row r="224" spans="1:210" s="171" customFormat="1" ht="15" x14ac:dyDescent="0.25">
      <c r="A224" s="224"/>
      <c r="B224" s="255"/>
      <c r="C224" s="872" t="s">
        <v>683</v>
      </c>
      <c r="D224" s="872"/>
      <c r="E224" s="872"/>
      <c r="F224" s="872"/>
      <c r="G224" s="872"/>
      <c r="H224" s="872"/>
      <c r="I224" s="872"/>
      <c r="J224" s="872"/>
      <c r="K224" s="872"/>
      <c r="L224" s="872"/>
      <c r="M224" s="872"/>
      <c r="N224" s="872"/>
      <c r="O224" s="872"/>
      <c r="P224" s="256"/>
      <c r="Q224" s="253"/>
      <c r="R224" s="254"/>
      <c r="GO224" s="212"/>
      <c r="GP224" s="212"/>
      <c r="GQ224" s="223"/>
      <c r="GR224" s="223"/>
      <c r="GS224" s="223"/>
      <c r="GT224" s="223"/>
      <c r="GU224" s="223"/>
      <c r="GV224" s="223"/>
      <c r="GW224" s="173"/>
      <c r="GX224" s="223"/>
      <c r="GZ224" s="257" t="s">
        <v>683</v>
      </c>
      <c r="HB224" s="257"/>
    </row>
    <row r="225" spans="1:210" s="171" customFormat="1" ht="15" x14ac:dyDescent="0.25">
      <c r="A225" s="224"/>
      <c r="B225" s="225"/>
      <c r="C225" s="871" t="s">
        <v>400</v>
      </c>
      <c r="D225" s="871"/>
      <c r="E225" s="871"/>
      <c r="F225" s="871"/>
      <c r="G225" s="871"/>
      <c r="H225" s="871"/>
      <c r="I225" s="871"/>
      <c r="J225" s="871"/>
      <c r="K225" s="871"/>
      <c r="L225" s="871"/>
      <c r="M225" s="871"/>
      <c r="N225" s="871"/>
      <c r="O225" s="871"/>
      <c r="P225" s="258">
        <v>5534673.25</v>
      </c>
      <c r="Q225" s="253"/>
      <c r="R225" s="254"/>
      <c r="GO225" s="212"/>
      <c r="GP225" s="212"/>
      <c r="GQ225" s="223"/>
      <c r="GR225" s="223"/>
      <c r="GS225" s="223"/>
      <c r="GT225" s="223"/>
      <c r="GU225" s="223"/>
      <c r="GV225" s="223"/>
      <c r="GW225" s="173"/>
      <c r="GX225" s="223"/>
      <c r="GZ225" s="257"/>
      <c r="HA225" s="259" t="s">
        <v>400</v>
      </c>
      <c r="HB225" s="257"/>
    </row>
    <row r="226" spans="1:210" s="171" customFormat="1" ht="15" x14ac:dyDescent="0.25">
      <c r="A226" s="224"/>
      <c r="B226" s="225"/>
      <c r="C226" s="871" t="s">
        <v>401</v>
      </c>
      <c r="D226" s="871"/>
      <c r="E226" s="871"/>
      <c r="F226" s="871"/>
      <c r="G226" s="871"/>
      <c r="H226" s="871"/>
      <c r="I226" s="871"/>
      <c r="J226" s="871"/>
      <c r="K226" s="871"/>
      <c r="L226" s="871"/>
      <c r="M226" s="871"/>
      <c r="N226" s="871"/>
      <c r="O226" s="871"/>
      <c r="P226" s="260"/>
      <c r="Q226" s="253"/>
      <c r="R226" s="254"/>
      <c r="GO226" s="212"/>
      <c r="GP226" s="212"/>
      <c r="GQ226" s="223"/>
      <c r="GR226" s="223"/>
      <c r="GS226" s="223"/>
      <c r="GT226" s="223"/>
      <c r="GU226" s="223"/>
      <c r="GV226" s="223"/>
      <c r="GW226" s="173"/>
      <c r="GX226" s="223"/>
      <c r="GZ226" s="257"/>
      <c r="HA226" s="259" t="s">
        <v>401</v>
      </c>
      <c r="HB226" s="257"/>
    </row>
    <row r="227" spans="1:210" s="171" customFormat="1" ht="15" x14ac:dyDescent="0.25">
      <c r="A227" s="224"/>
      <c r="B227" s="225"/>
      <c r="C227" s="871" t="s">
        <v>402</v>
      </c>
      <c r="D227" s="871"/>
      <c r="E227" s="871"/>
      <c r="F227" s="871"/>
      <c r="G227" s="871"/>
      <c r="H227" s="871"/>
      <c r="I227" s="871"/>
      <c r="J227" s="871"/>
      <c r="K227" s="871"/>
      <c r="L227" s="871"/>
      <c r="M227" s="871"/>
      <c r="N227" s="871"/>
      <c r="O227" s="871"/>
      <c r="P227" s="258">
        <v>318389.84000000003</v>
      </c>
      <c r="Q227" s="253"/>
      <c r="R227" s="254"/>
      <c r="GO227" s="212"/>
      <c r="GP227" s="212"/>
      <c r="GQ227" s="223"/>
      <c r="GR227" s="223"/>
      <c r="GS227" s="223"/>
      <c r="GT227" s="223"/>
      <c r="GU227" s="223"/>
      <c r="GV227" s="223"/>
      <c r="GW227" s="173"/>
      <c r="GX227" s="223"/>
      <c r="GZ227" s="257"/>
      <c r="HA227" s="259" t="s">
        <v>402</v>
      </c>
      <c r="HB227" s="257"/>
    </row>
    <row r="228" spans="1:210" s="171" customFormat="1" ht="15" x14ac:dyDescent="0.25">
      <c r="A228" s="224"/>
      <c r="B228" s="225"/>
      <c r="C228" s="871" t="s">
        <v>403</v>
      </c>
      <c r="D228" s="871"/>
      <c r="E228" s="871"/>
      <c r="F228" s="871"/>
      <c r="G228" s="871"/>
      <c r="H228" s="871"/>
      <c r="I228" s="871"/>
      <c r="J228" s="871"/>
      <c r="K228" s="871"/>
      <c r="L228" s="871"/>
      <c r="M228" s="871"/>
      <c r="N228" s="871"/>
      <c r="O228" s="871"/>
      <c r="P228" s="258">
        <v>53759.05</v>
      </c>
      <c r="Q228" s="253"/>
      <c r="R228" s="254"/>
      <c r="GO228" s="212"/>
      <c r="GP228" s="212"/>
      <c r="GQ228" s="223"/>
      <c r="GR228" s="223"/>
      <c r="GS228" s="223"/>
      <c r="GT228" s="223"/>
      <c r="GU228" s="223"/>
      <c r="GV228" s="223"/>
      <c r="GW228" s="173"/>
      <c r="GX228" s="223"/>
      <c r="GZ228" s="257"/>
      <c r="HA228" s="259" t="s">
        <v>403</v>
      </c>
      <c r="HB228" s="257"/>
    </row>
    <row r="229" spans="1:210" s="171" customFormat="1" ht="15" x14ac:dyDescent="0.25">
      <c r="A229" s="224"/>
      <c r="B229" s="225"/>
      <c r="C229" s="871" t="s">
        <v>404</v>
      </c>
      <c r="D229" s="871"/>
      <c r="E229" s="871"/>
      <c r="F229" s="871"/>
      <c r="G229" s="871"/>
      <c r="H229" s="871"/>
      <c r="I229" s="871"/>
      <c r="J229" s="871"/>
      <c r="K229" s="871"/>
      <c r="L229" s="871"/>
      <c r="M229" s="871"/>
      <c r="N229" s="871"/>
      <c r="O229" s="871"/>
      <c r="P229" s="258">
        <v>52983.14</v>
      </c>
      <c r="Q229" s="253"/>
      <c r="R229" s="254"/>
      <c r="GO229" s="212"/>
      <c r="GP229" s="212"/>
      <c r="GQ229" s="223"/>
      <c r="GR229" s="223"/>
      <c r="GS229" s="223"/>
      <c r="GT229" s="223"/>
      <c r="GU229" s="223"/>
      <c r="GV229" s="223"/>
      <c r="GW229" s="173"/>
      <c r="GX229" s="223"/>
      <c r="GZ229" s="257"/>
      <c r="HA229" s="259" t="s">
        <v>404</v>
      </c>
      <c r="HB229" s="257"/>
    </row>
    <row r="230" spans="1:210" s="171" customFormat="1" ht="15" x14ac:dyDescent="0.25">
      <c r="A230" s="224"/>
      <c r="B230" s="225"/>
      <c r="C230" s="871" t="s">
        <v>616</v>
      </c>
      <c r="D230" s="871"/>
      <c r="E230" s="871"/>
      <c r="F230" s="871"/>
      <c r="G230" s="871"/>
      <c r="H230" s="871"/>
      <c r="I230" s="871"/>
      <c r="J230" s="871"/>
      <c r="K230" s="871"/>
      <c r="L230" s="871"/>
      <c r="M230" s="871"/>
      <c r="N230" s="871"/>
      <c r="O230" s="871"/>
      <c r="P230" s="258">
        <v>5109541.22</v>
      </c>
      <c r="Q230" s="253"/>
      <c r="R230" s="254"/>
      <c r="GO230" s="212"/>
      <c r="GP230" s="212"/>
      <c r="GQ230" s="223"/>
      <c r="GR230" s="223"/>
      <c r="GS230" s="223"/>
      <c r="GT230" s="223"/>
      <c r="GU230" s="223"/>
      <c r="GV230" s="223"/>
      <c r="GW230" s="173"/>
      <c r="GX230" s="223"/>
      <c r="GZ230" s="257"/>
      <c r="HA230" s="259" t="s">
        <v>616</v>
      </c>
      <c r="HB230" s="257"/>
    </row>
    <row r="231" spans="1:210" s="171" customFormat="1" ht="15" x14ac:dyDescent="0.25">
      <c r="A231" s="224"/>
      <c r="B231" s="225"/>
      <c r="C231" s="871" t="s">
        <v>406</v>
      </c>
      <c r="D231" s="871"/>
      <c r="E231" s="871"/>
      <c r="F231" s="871"/>
      <c r="G231" s="871"/>
      <c r="H231" s="871"/>
      <c r="I231" s="871"/>
      <c r="J231" s="871"/>
      <c r="K231" s="871"/>
      <c r="L231" s="871"/>
      <c r="M231" s="871"/>
      <c r="N231" s="871"/>
      <c r="O231" s="871"/>
      <c r="P231" s="258">
        <v>6033406.5999999996</v>
      </c>
      <c r="Q231" s="253"/>
      <c r="R231" s="254"/>
      <c r="GO231" s="212"/>
      <c r="GP231" s="212"/>
      <c r="GQ231" s="223"/>
      <c r="GR231" s="223"/>
      <c r="GS231" s="223"/>
      <c r="GT231" s="223"/>
      <c r="GU231" s="223"/>
      <c r="GV231" s="223"/>
      <c r="GW231" s="173"/>
      <c r="GX231" s="223"/>
      <c r="GZ231" s="257"/>
      <c r="HA231" s="259" t="s">
        <v>406</v>
      </c>
      <c r="HB231" s="257"/>
    </row>
    <row r="232" spans="1:210" s="171" customFormat="1" ht="15" x14ac:dyDescent="0.25">
      <c r="A232" s="224"/>
      <c r="B232" s="225"/>
      <c r="C232" s="871" t="s">
        <v>401</v>
      </c>
      <c r="D232" s="871"/>
      <c r="E232" s="871"/>
      <c r="F232" s="871"/>
      <c r="G232" s="871"/>
      <c r="H232" s="871"/>
      <c r="I232" s="871"/>
      <c r="J232" s="871"/>
      <c r="K232" s="871"/>
      <c r="L232" s="871"/>
      <c r="M232" s="871"/>
      <c r="N232" s="871"/>
      <c r="O232" s="871"/>
      <c r="P232" s="260"/>
      <c r="Q232" s="253"/>
      <c r="R232" s="254"/>
      <c r="GO232" s="212"/>
      <c r="GP232" s="212"/>
      <c r="GQ232" s="223"/>
      <c r="GR232" s="223"/>
      <c r="GS232" s="223"/>
      <c r="GT232" s="223"/>
      <c r="GU232" s="223"/>
      <c r="GV232" s="223"/>
      <c r="GW232" s="173"/>
      <c r="GX232" s="223"/>
      <c r="GZ232" s="257"/>
      <c r="HA232" s="259" t="s">
        <v>401</v>
      </c>
      <c r="HB232" s="257"/>
    </row>
    <row r="233" spans="1:210" s="171" customFormat="1" ht="15" x14ac:dyDescent="0.25">
      <c r="A233" s="224"/>
      <c r="B233" s="225"/>
      <c r="C233" s="871" t="s">
        <v>617</v>
      </c>
      <c r="D233" s="871"/>
      <c r="E233" s="871"/>
      <c r="F233" s="871"/>
      <c r="G233" s="871"/>
      <c r="H233" s="871"/>
      <c r="I233" s="871"/>
      <c r="J233" s="871"/>
      <c r="K233" s="871"/>
      <c r="L233" s="871"/>
      <c r="M233" s="871"/>
      <c r="N233" s="871"/>
      <c r="O233" s="871"/>
      <c r="P233" s="258">
        <v>318389.84000000003</v>
      </c>
      <c r="Q233" s="253"/>
      <c r="R233" s="254"/>
      <c r="GO233" s="212"/>
      <c r="GP233" s="212"/>
      <c r="GQ233" s="223"/>
      <c r="GR233" s="223"/>
      <c r="GS233" s="223"/>
      <c r="GT233" s="223"/>
      <c r="GU233" s="223"/>
      <c r="GV233" s="223"/>
      <c r="GW233" s="173"/>
      <c r="GX233" s="223"/>
      <c r="GZ233" s="257"/>
      <c r="HA233" s="259" t="s">
        <v>617</v>
      </c>
      <c r="HB233" s="257"/>
    </row>
    <row r="234" spans="1:210" s="171" customFormat="1" ht="15" x14ac:dyDescent="0.25">
      <c r="A234" s="224"/>
      <c r="B234" s="225"/>
      <c r="C234" s="871" t="s">
        <v>592</v>
      </c>
      <c r="D234" s="871"/>
      <c r="E234" s="871"/>
      <c r="F234" s="871"/>
      <c r="G234" s="871"/>
      <c r="H234" s="871"/>
      <c r="I234" s="871"/>
      <c r="J234" s="871"/>
      <c r="K234" s="871"/>
      <c r="L234" s="871"/>
      <c r="M234" s="871"/>
      <c r="N234" s="871"/>
      <c r="O234" s="871"/>
      <c r="P234" s="258">
        <v>53759.05</v>
      </c>
      <c r="Q234" s="253"/>
      <c r="R234" s="254"/>
      <c r="GO234" s="212"/>
      <c r="GP234" s="212"/>
      <c r="GQ234" s="223"/>
      <c r="GR234" s="223"/>
      <c r="GS234" s="223"/>
      <c r="GT234" s="223"/>
      <c r="GU234" s="223"/>
      <c r="GV234" s="223"/>
      <c r="GW234" s="173"/>
      <c r="GX234" s="223"/>
      <c r="GZ234" s="257"/>
      <c r="HA234" s="259" t="s">
        <v>592</v>
      </c>
      <c r="HB234" s="257"/>
    </row>
    <row r="235" spans="1:210" s="171" customFormat="1" ht="15" x14ac:dyDescent="0.25">
      <c r="A235" s="224"/>
      <c r="B235" s="225"/>
      <c r="C235" s="871" t="s">
        <v>593</v>
      </c>
      <c r="D235" s="871"/>
      <c r="E235" s="871"/>
      <c r="F235" s="871"/>
      <c r="G235" s="871"/>
      <c r="H235" s="871"/>
      <c r="I235" s="871"/>
      <c r="J235" s="871"/>
      <c r="K235" s="871"/>
      <c r="L235" s="871"/>
      <c r="M235" s="871"/>
      <c r="N235" s="871"/>
      <c r="O235" s="871"/>
      <c r="P235" s="258">
        <v>52983.14</v>
      </c>
      <c r="Q235" s="253"/>
      <c r="R235" s="254"/>
      <c r="GO235" s="212"/>
      <c r="GP235" s="212"/>
      <c r="GQ235" s="223"/>
      <c r="GR235" s="223"/>
      <c r="GS235" s="223"/>
      <c r="GT235" s="223"/>
      <c r="GU235" s="223"/>
      <c r="GV235" s="223"/>
      <c r="GW235" s="173"/>
      <c r="GX235" s="223"/>
      <c r="GZ235" s="257"/>
      <c r="HA235" s="259" t="s">
        <v>593</v>
      </c>
      <c r="HB235" s="257"/>
    </row>
    <row r="236" spans="1:210" s="171" customFormat="1" ht="15" x14ac:dyDescent="0.25">
      <c r="A236" s="224"/>
      <c r="B236" s="225"/>
      <c r="C236" s="871" t="s">
        <v>618</v>
      </c>
      <c r="D236" s="871"/>
      <c r="E236" s="871"/>
      <c r="F236" s="871"/>
      <c r="G236" s="871"/>
      <c r="H236" s="871"/>
      <c r="I236" s="871"/>
      <c r="J236" s="871"/>
      <c r="K236" s="871"/>
      <c r="L236" s="871"/>
      <c r="M236" s="871"/>
      <c r="N236" s="871"/>
      <c r="O236" s="871"/>
      <c r="P236" s="258">
        <v>5109541.22</v>
      </c>
      <c r="Q236" s="253"/>
      <c r="R236" s="254"/>
      <c r="GO236" s="212"/>
      <c r="GP236" s="212"/>
      <c r="GQ236" s="223"/>
      <c r="GR236" s="223"/>
      <c r="GS236" s="223"/>
      <c r="GT236" s="223"/>
      <c r="GU236" s="223"/>
      <c r="GV236" s="223"/>
      <c r="GW236" s="173"/>
      <c r="GX236" s="223"/>
      <c r="GZ236" s="257"/>
      <c r="HA236" s="259" t="s">
        <v>618</v>
      </c>
      <c r="HB236" s="257"/>
    </row>
    <row r="237" spans="1:210" s="171" customFormat="1" ht="15" x14ac:dyDescent="0.25">
      <c r="A237" s="224"/>
      <c r="B237" s="225"/>
      <c r="C237" s="871" t="s">
        <v>594</v>
      </c>
      <c r="D237" s="871"/>
      <c r="E237" s="871"/>
      <c r="F237" s="871"/>
      <c r="G237" s="871"/>
      <c r="H237" s="871"/>
      <c r="I237" s="871"/>
      <c r="J237" s="871"/>
      <c r="K237" s="871"/>
      <c r="L237" s="871"/>
      <c r="M237" s="871"/>
      <c r="N237" s="871"/>
      <c r="O237" s="871"/>
      <c r="P237" s="258">
        <v>333073.71000000002</v>
      </c>
      <c r="Q237" s="253"/>
      <c r="R237" s="254"/>
      <c r="GO237" s="212"/>
      <c r="GP237" s="212"/>
      <c r="GQ237" s="223"/>
      <c r="GR237" s="223"/>
      <c r="GS237" s="223"/>
      <c r="GT237" s="223"/>
      <c r="GU237" s="223"/>
      <c r="GV237" s="223"/>
      <c r="GW237" s="173"/>
      <c r="GX237" s="223"/>
      <c r="GZ237" s="257"/>
      <c r="HA237" s="259" t="s">
        <v>594</v>
      </c>
      <c r="HB237" s="257"/>
    </row>
    <row r="238" spans="1:210" s="171" customFormat="1" ht="15" x14ac:dyDescent="0.25">
      <c r="A238" s="224"/>
      <c r="B238" s="225"/>
      <c r="C238" s="871" t="s">
        <v>595</v>
      </c>
      <c r="D238" s="871"/>
      <c r="E238" s="871"/>
      <c r="F238" s="871"/>
      <c r="G238" s="871"/>
      <c r="H238" s="871"/>
      <c r="I238" s="871"/>
      <c r="J238" s="871"/>
      <c r="K238" s="871"/>
      <c r="L238" s="871"/>
      <c r="M238" s="871"/>
      <c r="N238" s="871"/>
      <c r="O238" s="871"/>
      <c r="P238" s="258">
        <v>165659.64000000001</v>
      </c>
      <c r="Q238" s="253"/>
      <c r="R238" s="254"/>
      <c r="GO238" s="212"/>
      <c r="GP238" s="212"/>
      <c r="GQ238" s="223"/>
      <c r="GR238" s="223"/>
      <c r="GS238" s="223"/>
      <c r="GT238" s="223"/>
      <c r="GU238" s="223"/>
      <c r="GV238" s="223"/>
      <c r="GW238" s="173"/>
      <c r="GX238" s="223"/>
      <c r="GZ238" s="257"/>
      <c r="HA238" s="259" t="s">
        <v>595</v>
      </c>
      <c r="HB238" s="257"/>
    </row>
    <row r="239" spans="1:210" s="171" customFormat="1" ht="15" x14ac:dyDescent="0.25">
      <c r="A239" s="224"/>
      <c r="B239" s="225"/>
      <c r="C239" s="871" t="s">
        <v>415</v>
      </c>
      <c r="D239" s="871"/>
      <c r="E239" s="871"/>
      <c r="F239" s="871"/>
      <c r="G239" s="871"/>
      <c r="H239" s="871"/>
      <c r="I239" s="871"/>
      <c r="J239" s="871"/>
      <c r="K239" s="871"/>
      <c r="L239" s="871"/>
      <c r="M239" s="871"/>
      <c r="N239" s="871"/>
      <c r="O239" s="871"/>
      <c r="P239" s="258">
        <v>371372.98</v>
      </c>
      <c r="Q239" s="253"/>
      <c r="R239" s="254"/>
      <c r="GO239" s="212"/>
      <c r="GP239" s="212"/>
      <c r="GQ239" s="223"/>
      <c r="GR239" s="223"/>
      <c r="GS239" s="223"/>
      <c r="GT239" s="223"/>
      <c r="GU239" s="223"/>
      <c r="GV239" s="223"/>
      <c r="GW239" s="173"/>
      <c r="GX239" s="223"/>
      <c r="GZ239" s="257"/>
      <c r="HA239" s="259" t="s">
        <v>415</v>
      </c>
      <c r="HB239" s="257"/>
    </row>
    <row r="240" spans="1:210" s="171" customFormat="1" ht="15" x14ac:dyDescent="0.25">
      <c r="A240" s="224"/>
      <c r="B240" s="225"/>
      <c r="C240" s="871" t="s">
        <v>416</v>
      </c>
      <c r="D240" s="871"/>
      <c r="E240" s="871"/>
      <c r="F240" s="871"/>
      <c r="G240" s="871"/>
      <c r="H240" s="871"/>
      <c r="I240" s="871"/>
      <c r="J240" s="871"/>
      <c r="K240" s="871"/>
      <c r="L240" s="871"/>
      <c r="M240" s="871"/>
      <c r="N240" s="871"/>
      <c r="O240" s="871"/>
      <c r="P240" s="258">
        <v>333073.71000000002</v>
      </c>
      <c r="Q240" s="253"/>
      <c r="R240" s="254"/>
      <c r="GO240" s="212"/>
      <c r="GP240" s="212"/>
      <c r="GQ240" s="223"/>
      <c r="GR240" s="223"/>
      <c r="GS240" s="223"/>
      <c r="GT240" s="223"/>
      <c r="GU240" s="223"/>
      <c r="GV240" s="223"/>
      <c r="GW240" s="173"/>
      <c r="GX240" s="223"/>
      <c r="GZ240" s="257"/>
      <c r="HA240" s="259" t="s">
        <v>416</v>
      </c>
      <c r="HB240" s="257"/>
    </row>
    <row r="241" spans="1:211" s="171" customFormat="1" ht="15" x14ac:dyDescent="0.25">
      <c r="A241" s="224"/>
      <c r="B241" s="225"/>
      <c r="C241" s="871" t="s">
        <v>417</v>
      </c>
      <c r="D241" s="871"/>
      <c r="E241" s="871"/>
      <c r="F241" s="871"/>
      <c r="G241" s="871"/>
      <c r="H241" s="871"/>
      <c r="I241" s="871"/>
      <c r="J241" s="871"/>
      <c r="K241" s="871"/>
      <c r="L241" s="871"/>
      <c r="M241" s="871"/>
      <c r="N241" s="871"/>
      <c r="O241" s="871"/>
      <c r="P241" s="258">
        <v>165659.64000000001</v>
      </c>
      <c r="Q241" s="253"/>
      <c r="R241" s="254"/>
      <c r="GO241" s="212"/>
      <c r="GP241" s="212"/>
      <c r="GQ241" s="223"/>
      <c r="GR241" s="223"/>
      <c r="GS241" s="223"/>
      <c r="GT241" s="223"/>
      <c r="GU241" s="223"/>
      <c r="GV241" s="223"/>
      <c r="GW241" s="173"/>
      <c r="GX241" s="223"/>
      <c r="GZ241" s="257"/>
      <c r="HA241" s="259" t="s">
        <v>417</v>
      </c>
      <c r="HB241" s="257"/>
    </row>
    <row r="242" spans="1:211" s="171" customFormat="1" ht="15" x14ac:dyDescent="0.25">
      <c r="A242" s="224"/>
      <c r="B242" s="255"/>
      <c r="C242" s="872" t="s">
        <v>684</v>
      </c>
      <c r="D242" s="872"/>
      <c r="E242" s="872"/>
      <c r="F242" s="872"/>
      <c r="G242" s="872"/>
      <c r="H242" s="872"/>
      <c r="I242" s="872"/>
      <c r="J242" s="872"/>
      <c r="K242" s="872"/>
      <c r="L242" s="872"/>
      <c r="M242" s="872"/>
      <c r="N242" s="872"/>
      <c r="O242" s="872"/>
      <c r="P242" s="261">
        <v>6033406.5999999996</v>
      </c>
      <c r="Q242" s="253"/>
      <c r="R242" s="254"/>
      <c r="GO242" s="212"/>
      <c r="GP242" s="212"/>
      <c r="GQ242" s="223"/>
      <c r="GR242" s="223"/>
      <c r="GS242" s="223"/>
      <c r="GT242" s="223"/>
      <c r="GU242" s="223"/>
      <c r="GV242" s="223"/>
      <c r="GW242" s="173"/>
      <c r="GX242" s="223"/>
      <c r="GZ242" s="257"/>
      <c r="HB242" s="257" t="s">
        <v>684</v>
      </c>
    </row>
    <row r="243" spans="1:211" s="171" customFormat="1" ht="15" x14ac:dyDescent="0.25">
      <c r="A243" s="224"/>
      <c r="B243" s="225"/>
      <c r="C243" s="871" t="s">
        <v>419</v>
      </c>
      <c r="D243" s="871"/>
      <c r="E243" s="871"/>
      <c r="F243" s="871"/>
      <c r="G243" s="871"/>
      <c r="H243" s="871"/>
      <c r="I243" s="871"/>
      <c r="J243" s="871"/>
      <c r="K243" s="871"/>
      <c r="L243" s="871"/>
      <c r="M243" s="871"/>
      <c r="N243" s="871"/>
      <c r="O243" s="871"/>
      <c r="P243" s="260"/>
      <c r="Q243" s="253"/>
      <c r="R243" s="254"/>
      <c r="GO243" s="212"/>
      <c r="GP243" s="212"/>
      <c r="GQ243" s="223"/>
      <c r="GR243" s="223"/>
      <c r="GS243" s="223"/>
      <c r="GT243" s="223"/>
      <c r="GU243" s="223"/>
      <c r="GV243" s="223"/>
      <c r="GW243" s="173"/>
      <c r="GX243" s="223"/>
      <c r="GZ243" s="257"/>
      <c r="HA243" s="259" t="s">
        <v>419</v>
      </c>
      <c r="HB243" s="257"/>
    </row>
    <row r="244" spans="1:211" s="171" customFormat="1" ht="15" x14ac:dyDescent="0.25">
      <c r="A244" s="224"/>
      <c r="B244" s="225"/>
      <c r="C244" s="871" t="s">
        <v>620</v>
      </c>
      <c r="D244" s="871"/>
      <c r="E244" s="871"/>
      <c r="F244" s="871"/>
      <c r="G244" s="871"/>
      <c r="H244" s="871"/>
      <c r="I244" s="871"/>
      <c r="J244" s="871"/>
      <c r="K244" s="871"/>
      <c r="L244" s="871"/>
      <c r="M244" s="871"/>
      <c r="N244" s="871"/>
      <c r="O244" s="871"/>
      <c r="P244" s="258">
        <v>5094105.54</v>
      </c>
      <c r="Q244" s="253"/>
      <c r="R244" s="254"/>
      <c r="GO244" s="212"/>
      <c r="GP244" s="212"/>
      <c r="GQ244" s="223"/>
      <c r="GR244" s="223"/>
      <c r="GS244" s="223"/>
      <c r="GT244" s="223"/>
      <c r="GU244" s="223"/>
      <c r="GV244" s="223"/>
      <c r="GW244" s="173"/>
      <c r="GX244" s="223"/>
      <c r="GZ244" s="257"/>
      <c r="HA244" s="259" t="s">
        <v>620</v>
      </c>
      <c r="HB244" s="257"/>
    </row>
    <row r="245" spans="1:211" s="171" customFormat="1" ht="15" x14ac:dyDescent="0.25">
      <c r="A245" s="224"/>
      <c r="B245" s="225"/>
      <c r="C245" s="871" t="s">
        <v>420</v>
      </c>
      <c r="D245" s="871"/>
      <c r="E245" s="871"/>
      <c r="F245" s="871"/>
      <c r="G245" s="871"/>
      <c r="H245" s="871"/>
      <c r="I245" s="871"/>
      <c r="J245" s="871"/>
      <c r="K245" s="262" t="s">
        <v>685</v>
      </c>
      <c r="L245" s="263"/>
      <c r="M245" s="263"/>
      <c r="O245" s="264"/>
      <c r="P245" s="260"/>
      <c r="Q245" s="253"/>
      <c r="R245" s="254"/>
      <c r="GO245" s="212"/>
      <c r="GP245" s="212"/>
      <c r="GQ245" s="223"/>
      <c r="GR245" s="223"/>
      <c r="GS245" s="223"/>
      <c r="GT245" s="223"/>
      <c r="GU245" s="223"/>
      <c r="GV245" s="223"/>
      <c r="GW245" s="173"/>
      <c r="GX245" s="223"/>
      <c r="GZ245" s="257"/>
      <c r="HB245" s="257"/>
      <c r="HC245" s="259" t="s">
        <v>420</v>
      </c>
    </row>
    <row r="246" spans="1:211" s="171" customFormat="1" ht="15" x14ac:dyDescent="0.25">
      <c r="A246" s="224"/>
      <c r="B246" s="225"/>
      <c r="C246" s="871" t="s">
        <v>422</v>
      </c>
      <c r="D246" s="871"/>
      <c r="E246" s="871"/>
      <c r="F246" s="871"/>
      <c r="G246" s="871"/>
      <c r="H246" s="871"/>
      <c r="I246" s="871"/>
      <c r="J246" s="871"/>
      <c r="K246" s="262" t="s">
        <v>686</v>
      </c>
      <c r="L246" s="263"/>
      <c r="M246" s="263"/>
      <c r="O246" s="264"/>
      <c r="P246" s="260"/>
      <c r="Q246" s="253"/>
      <c r="R246" s="254"/>
      <c r="GO246" s="212"/>
      <c r="GP246" s="212"/>
      <c r="GQ246" s="223"/>
      <c r="GR246" s="223"/>
      <c r="GS246" s="223"/>
      <c r="GT246" s="223"/>
      <c r="GU246" s="223"/>
      <c r="GV246" s="223"/>
      <c r="GW246" s="173"/>
      <c r="GX246" s="223"/>
      <c r="GZ246" s="257"/>
      <c r="HB246" s="257"/>
      <c r="HC246" s="259" t="s">
        <v>422</v>
      </c>
    </row>
    <row r="247" spans="1:211" s="171" customFormat="1" ht="15" x14ac:dyDescent="0.25">
      <c r="A247" s="881" t="s">
        <v>687</v>
      </c>
      <c r="B247" s="882"/>
      <c r="C247" s="882"/>
      <c r="D247" s="882"/>
      <c r="E247" s="882"/>
      <c r="F247" s="882"/>
      <c r="G247" s="882"/>
      <c r="H247" s="882"/>
      <c r="I247" s="882"/>
      <c r="J247" s="882"/>
      <c r="K247" s="882"/>
      <c r="L247" s="882"/>
      <c r="M247" s="882"/>
      <c r="N247" s="882"/>
      <c r="O247" s="882"/>
      <c r="P247" s="883"/>
      <c r="GO247" s="212" t="s">
        <v>687</v>
      </c>
      <c r="GP247" s="212"/>
      <c r="GQ247" s="223"/>
      <c r="GR247" s="223"/>
      <c r="GS247" s="223"/>
      <c r="GT247" s="223"/>
      <c r="GU247" s="223"/>
      <c r="GV247" s="223"/>
      <c r="GW247" s="173"/>
      <c r="GX247" s="223"/>
      <c r="GZ247" s="257"/>
      <c r="HB247" s="257"/>
    </row>
    <row r="248" spans="1:211" s="171" customFormat="1" ht="45" x14ac:dyDescent="0.25">
      <c r="A248" s="214" t="s">
        <v>479</v>
      </c>
      <c r="B248" s="215" t="s">
        <v>625</v>
      </c>
      <c r="C248" s="873" t="s">
        <v>626</v>
      </c>
      <c r="D248" s="873"/>
      <c r="E248" s="873"/>
      <c r="F248" s="873"/>
      <c r="G248" s="873"/>
      <c r="H248" s="216" t="s">
        <v>627</v>
      </c>
      <c r="I248" s="217">
        <v>34</v>
      </c>
      <c r="J248" s="218">
        <v>1</v>
      </c>
      <c r="K248" s="218">
        <v>34</v>
      </c>
      <c r="L248" s="220"/>
      <c r="M248" s="217"/>
      <c r="N248" s="221"/>
      <c r="O248" s="217"/>
      <c r="P248" s="222"/>
      <c r="GO248" s="212"/>
      <c r="GP248" s="212"/>
      <c r="GQ248" s="223" t="s">
        <v>626</v>
      </c>
      <c r="GR248" s="223" t="s">
        <v>4</v>
      </c>
      <c r="GS248" s="223" t="s">
        <v>4</v>
      </c>
      <c r="GT248" s="223" t="s">
        <v>4</v>
      </c>
      <c r="GU248" s="223" t="s">
        <v>4</v>
      </c>
      <c r="GV248" s="223"/>
      <c r="GW248" s="173"/>
      <c r="GX248" s="223"/>
      <c r="GZ248" s="257"/>
      <c r="HB248" s="257"/>
    </row>
    <row r="249" spans="1:211" s="171" customFormat="1" ht="15" x14ac:dyDescent="0.25">
      <c r="A249" s="224"/>
      <c r="B249" s="225"/>
      <c r="C249" s="874" t="s">
        <v>370</v>
      </c>
      <c r="D249" s="874"/>
      <c r="E249" s="874"/>
      <c r="F249" s="874"/>
      <c r="G249" s="874"/>
      <c r="H249" s="216"/>
      <c r="I249" s="217"/>
      <c r="J249" s="217"/>
      <c r="K249" s="217"/>
      <c r="L249" s="220"/>
      <c r="M249" s="217"/>
      <c r="N249" s="226"/>
      <c r="O249" s="217"/>
      <c r="P249" s="227">
        <v>377753.89</v>
      </c>
      <c r="Q249" s="228"/>
      <c r="R249" s="228"/>
      <c r="GO249" s="212"/>
      <c r="GP249" s="212"/>
      <c r="GQ249" s="223"/>
      <c r="GR249" s="223"/>
      <c r="GS249" s="223"/>
      <c r="GT249" s="223"/>
      <c r="GU249" s="223"/>
      <c r="GV249" s="223" t="s">
        <v>370</v>
      </c>
      <c r="GW249" s="173"/>
      <c r="GX249" s="223"/>
      <c r="GZ249" s="257"/>
      <c r="HB249" s="257"/>
    </row>
    <row r="250" spans="1:211" s="171" customFormat="1" ht="15" x14ac:dyDescent="0.25">
      <c r="A250" s="229"/>
      <c r="B250" s="230"/>
      <c r="C250" s="880" t="s">
        <v>371</v>
      </c>
      <c r="D250" s="880"/>
      <c r="E250" s="880"/>
      <c r="F250" s="880"/>
      <c r="G250" s="880"/>
      <c r="H250" s="231"/>
      <c r="I250" s="232"/>
      <c r="J250" s="232"/>
      <c r="K250" s="232"/>
      <c r="L250" s="233"/>
      <c r="M250" s="232"/>
      <c r="N250" s="233"/>
      <c r="O250" s="232"/>
      <c r="P250" s="245">
        <v>52486.7</v>
      </c>
      <c r="GO250" s="212"/>
      <c r="GP250" s="212"/>
      <c r="GQ250" s="223"/>
      <c r="GR250" s="223"/>
      <c r="GS250" s="223"/>
      <c r="GT250" s="223"/>
      <c r="GU250" s="223"/>
      <c r="GV250" s="223"/>
      <c r="GW250" s="173" t="s">
        <v>371</v>
      </c>
      <c r="GX250" s="223"/>
      <c r="GZ250" s="257"/>
      <c r="HB250" s="257"/>
    </row>
    <row r="251" spans="1:211" s="171" customFormat="1" ht="15" x14ac:dyDescent="0.25">
      <c r="A251" s="229"/>
      <c r="B251" s="230" t="s">
        <v>628</v>
      </c>
      <c r="C251" s="880" t="s">
        <v>629</v>
      </c>
      <c r="D251" s="880"/>
      <c r="E251" s="880"/>
      <c r="F251" s="880"/>
      <c r="G251" s="880"/>
      <c r="H251" s="231" t="s">
        <v>374</v>
      </c>
      <c r="I251" s="235">
        <v>94</v>
      </c>
      <c r="J251" s="232"/>
      <c r="K251" s="235">
        <v>94</v>
      </c>
      <c r="L251" s="233"/>
      <c r="M251" s="232"/>
      <c r="N251" s="233"/>
      <c r="O251" s="232"/>
      <c r="P251" s="245">
        <v>49337.5</v>
      </c>
      <c r="GO251" s="212"/>
      <c r="GP251" s="212"/>
      <c r="GQ251" s="223"/>
      <c r="GR251" s="223"/>
      <c r="GS251" s="223"/>
      <c r="GT251" s="223"/>
      <c r="GU251" s="223"/>
      <c r="GV251" s="223"/>
      <c r="GW251" s="173" t="s">
        <v>629</v>
      </c>
      <c r="GX251" s="223"/>
      <c r="GZ251" s="257"/>
      <c r="HB251" s="257"/>
    </row>
    <row r="252" spans="1:211" s="171" customFormat="1" ht="15" x14ac:dyDescent="0.25">
      <c r="A252" s="229"/>
      <c r="B252" s="230" t="s">
        <v>630</v>
      </c>
      <c r="C252" s="880" t="s">
        <v>631</v>
      </c>
      <c r="D252" s="880"/>
      <c r="E252" s="880"/>
      <c r="F252" s="880"/>
      <c r="G252" s="880"/>
      <c r="H252" s="231" t="s">
        <v>374</v>
      </c>
      <c r="I252" s="235">
        <v>52</v>
      </c>
      <c r="J252" s="232"/>
      <c r="K252" s="235">
        <v>52</v>
      </c>
      <c r="L252" s="233"/>
      <c r="M252" s="232"/>
      <c r="N252" s="233"/>
      <c r="O252" s="232"/>
      <c r="P252" s="245">
        <v>27293.08</v>
      </c>
      <c r="GO252" s="212"/>
      <c r="GP252" s="212"/>
      <c r="GQ252" s="223"/>
      <c r="GR252" s="223"/>
      <c r="GS252" s="223"/>
      <c r="GT252" s="223"/>
      <c r="GU252" s="223"/>
      <c r="GV252" s="223"/>
      <c r="GW252" s="173" t="s">
        <v>631</v>
      </c>
      <c r="GX252" s="223"/>
      <c r="GZ252" s="257"/>
      <c r="HB252" s="257"/>
    </row>
    <row r="253" spans="1:211" s="171" customFormat="1" ht="15" x14ac:dyDescent="0.25">
      <c r="A253" s="236"/>
      <c r="B253" s="237"/>
      <c r="C253" s="874" t="s">
        <v>377</v>
      </c>
      <c r="D253" s="874"/>
      <c r="E253" s="874"/>
      <c r="F253" s="874"/>
      <c r="G253" s="874"/>
      <c r="H253" s="216"/>
      <c r="I253" s="217"/>
      <c r="J253" s="217"/>
      <c r="K253" s="217"/>
      <c r="L253" s="220"/>
      <c r="M253" s="217"/>
      <c r="N253" s="226">
        <v>13364.25</v>
      </c>
      <c r="O253" s="217"/>
      <c r="P253" s="227">
        <v>454384.47</v>
      </c>
      <c r="GO253" s="212"/>
      <c r="GP253" s="212"/>
      <c r="GQ253" s="223"/>
      <c r="GR253" s="223"/>
      <c r="GS253" s="223"/>
      <c r="GT253" s="223"/>
      <c r="GU253" s="223"/>
      <c r="GV253" s="223"/>
      <c r="GW253" s="173"/>
      <c r="GX253" s="223" t="s">
        <v>377</v>
      </c>
      <c r="GZ253" s="257"/>
      <c r="HB253" s="257"/>
    </row>
    <row r="254" spans="1:211" s="171" customFormat="1" ht="15" x14ac:dyDescent="0.25">
      <c r="A254" s="214" t="s">
        <v>480</v>
      </c>
      <c r="B254" s="215" t="s">
        <v>632</v>
      </c>
      <c r="C254" s="873" t="s">
        <v>633</v>
      </c>
      <c r="D254" s="873"/>
      <c r="E254" s="873"/>
      <c r="F254" s="873"/>
      <c r="G254" s="873"/>
      <c r="H254" s="216" t="s">
        <v>614</v>
      </c>
      <c r="I254" s="217">
        <v>-0.19040000000000001</v>
      </c>
      <c r="J254" s="218">
        <v>1</v>
      </c>
      <c r="K254" s="298">
        <v>-0.19040000000000001</v>
      </c>
      <c r="L254" s="226">
        <v>14867.42</v>
      </c>
      <c r="M254" s="219">
        <v>1.7</v>
      </c>
      <c r="N254" s="240">
        <v>25274.61</v>
      </c>
      <c r="O254" s="217"/>
      <c r="P254" s="227">
        <v>-4812.29</v>
      </c>
      <c r="GO254" s="212"/>
      <c r="GP254" s="212"/>
      <c r="GQ254" s="223" t="s">
        <v>633</v>
      </c>
      <c r="GR254" s="223" t="s">
        <v>4</v>
      </c>
      <c r="GS254" s="223" t="s">
        <v>4</v>
      </c>
      <c r="GT254" s="223" t="s">
        <v>4</v>
      </c>
      <c r="GU254" s="223" t="s">
        <v>4</v>
      </c>
      <c r="GV254" s="223"/>
      <c r="GW254" s="173"/>
      <c r="GX254" s="223"/>
      <c r="GZ254" s="257"/>
      <c r="HB254" s="257"/>
    </row>
    <row r="255" spans="1:211" s="171" customFormat="1" ht="15" x14ac:dyDescent="0.25">
      <c r="A255" s="236"/>
      <c r="B255" s="237"/>
      <c r="C255" s="874" t="s">
        <v>377</v>
      </c>
      <c r="D255" s="874"/>
      <c r="E255" s="874"/>
      <c r="F255" s="874"/>
      <c r="G255" s="874"/>
      <c r="H255" s="216"/>
      <c r="I255" s="217"/>
      <c r="J255" s="217"/>
      <c r="K255" s="217"/>
      <c r="L255" s="220"/>
      <c r="M255" s="217"/>
      <c r="N255" s="220"/>
      <c r="O255" s="217"/>
      <c r="P255" s="227">
        <v>-4812.29</v>
      </c>
      <c r="GO255" s="212"/>
      <c r="GP255" s="212"/>
      <c r="GQ255" s="223"/>
      <c r="GR255" s="223"/>
      <c r="GS255" s="223"/>
      <c r="GT255" s="223"/>
      <c r="GU255" s="223"/>
      <c r="GV255" s="223"/>
      <c r="GW255" s="173"/>
      <c r="GX255" s="223" t="s">
        <v>377</v>
      </c>
      <c r="GZ255" s="257"/>
      <c r="HB255" s="257"/>
    </row>
    <row r="256" spans="1:211" s="171" customFormat="1" ht="15" x14ac:dyDescent="0.25">
      <c r="A256" s="214" t="s">
        <v>481</v>
      </c>
      <c r="B256" s="215" t="s">
        <v>634</v>
      </c>
      <c r="C256" s="873" t="s">
        <v>635</v>
      </c>
      <c r="D256" s="873"/>
      <c r="E256" s="873"/>
      <c r="F256" s="873"/>
      <c r="G256" s="873"/>
      <c r="H256" s="216" t="s">
        <v>369</v>
      </c>
      <c r="I256" s="217">
        <v>-0.68</v>
      </c>
      <c r="J256" s="218">
        <v>1</v>
      </c>
      <c r="K256" s="265">
        <v>-0.68</v>
      </c>
      <c r="L256" s="299">
        <v>35.71</v>
      </c>
      <c r="M256" s="265">
        <v>0.51</v>
      </c>
      <c r="N256" s="239">
        <v>18.21</v>
      </c>
      <c r="O256" s="217"/>
      <c r="P256" s="238">
        <v>-12.38</v>
      </c>
      <c r="GO256" s="212"/>
      <c r="GP256" s="212"/>
      <c r="GQ256" s="223" t="s">
        <v>635</v>
      </c>
      <c r="GR256" s="223" t="s">
        <v>4</v>
      </c>
      <c r="GS256" s="223" t="s">
        <v>4</v>
      </c>
      <c r="GT256" s="223" t="s">
        <v>4</v>
      </c>
      <c r="GU256" s="223" t="s">
        <v>4</v>
      </c>
      <c r="GV256" s="223"/>
      <c r="GW256" s="173"/>
      <c r="GX256" s="223"/>
      <c r="GZ256" s="257"/>
      <c r="HB256" s="257"/>
    </row>
    <row r="257" spans="1:210" s="171" customFormat="1" ht="15" x14ac:dyDescent="0.25">
      <c r="A257" s="236"/>
      <c r="B257" s="237"/>
      <c r="C257" s="874" t="s">
        <v>377</v>
      </c>
      <c r="D257" s="874"/>
      <c r="E257" s="874"/>
      <c r="F257" s="874"/>
      <c r="G257" s="874"/>
      <c r="H257" s="216"/>
      <c r="I257" s="217"/>
      <c r="J257" s="217"/>
      <c r="K257" s="217"/>
      <c r="L257" s="220"/>
      <c r="M257" s="217"/>
      <c r="N257" s="220"/>
      <c r="O257" s="217"/>
      <c r="P257" s="238">
        <v>-12.38</v>
      </c>
      <c r="GO257" s="212"/>
      <c r="GP257" s="212"/>
      <c r="GQ257" s="223"/>
      <c r="GR257" s="223"/>
      <c r="GS257" s="223"/>
      <c r="GT257" s="223"/>
      <c r="GU257" s="223"/>
      <c r="GV257" s="223"/>
      <c r="GW257" s="173"/>
      <c r="GX257" s="223" t="s">
        <v>377</v>
      </c>
      <c r="GZ257" s="257"/>
      <c r="HB257" s="257"/>
    </row>
    <row r="258" spans="1:210" s="171" customFormat="1" ht="22.5" x14ac:dyDescent="0.25">
      <c r="A258" s="214" t="s">
        <v>483</v>
      </c>
      <c r="B258" s="215" t="s">
        <v>636</v>
      </c>
      <c r="C258" s="873" t="s">
        <v>637</v>
      </c>
      <c r="D258" s="873"/>
      <c r="E258" s="873"/>
      <c r="F258" s="873"/>
      <c r="G258" s="873"/>
      <c r="H258" s="216" t="s">
        <v>386</v>
      </c>
      <c r="I258" s="217">
        <v>-0.20399999999999999</v>
      </c>
      <c r="J258" s="218">
        <v>1</v>
      </c>
      <c r="K258" s="241">
        <v>-0.20399999999999999</v>
      </c>
      <c r="L258" s="226">
        <v>4885.8500000000004</v>
      </c>
      <c r="M258" s="265">
        <v>1.81</v>
      </c>
      <c r="N258" s="240">
        <v>8843.39</v>
      </c>
      <c r="O258" s="217"/>
      <c r="P258" s="227">
        <v>-1804.05</v>
      </c>
      <c r="GO258" s="212"/>
      <c r="GP258" s="212"/>
      <c r="GQ258" s="223" t="s">
        <v>637</v>
      </c>
      <c r="GR258" s="223" t="s">
        <v>4</v>
      </c>
      <c r="GS258" s="223" t="s">
        <v>4</v>
      </c>
      <c r="GT258" s="223" t="s">
        <v>4</v>
      </c>
      <c r="GU258" s="223" t="s">
        <v>4</v>
      </c>
      <c r="GV258" s="223"/>
      <c r="GW258" s="173"/>
      <c r="GX258" s="223"/>
      <c r="GZ258" s="257"/>
      <c r="HB258" s="257"/>
    </row>
    <row r="259" spans="1:210" s="171" customFormat="1" ht="15" x14ac:dyDescent="0.25">
      <c r="A259" s="236"/>
      <c r="B259" s="237"/>
      <c r="C259" s="874" t="s">
        <v>377</v>
      </c>
      <c r="D259" s="874"/>
      <c r="E259" s="874"/>
      <c r="F259" s="874"/>
      <c r="G259" s="874"/>
      <c r="H259" s="216"/>
      <c r="I259" s="217"/>
      <c r="J259" s="217"/>
      <c r="K259" s="217"/>
      <c r="L259" s="220"/>
      <c r="M259" s="217"/>
      <c r="N259" s="220"/>
      <c r="O259" s="217"/>
      <c r="P259" s="227">
        <v>-1804.05</v>
      </c>
      <c r="GO259" s="212"/>
      <c r="GP259" s="212"/>
      <c r="GQ259" s="223"/>
      <c r="GR259" s="223"/>
      <c r="GS259" s="223"/>
      <c r="GT259" s="223"/>
      <c r="GU259" s="223"/>
      <c r="GV259" s="223"/>
      <c r="GW259" s="173"/>
      <c r="GX259" s="223" t="s">
        <v>377</v>
      </c>
      <c r="GZ259" s="257"/>
      <c r="HB259" s="257"/>
    </row>
    <row r="260" spans="1:210" s="171" customFormat="1" ht="22.5" x14ac:dyDescent="0.25">
      <c r="A260" s="214" t="s">
        <v>484</v>
      </c>
      <c r="B260" s="215" t="s">
        <v>638</v>
      </c>
      <c r="C260" s="873" t="s">
        <v>639</v>
      </c>
      <c r="D260" s="873"/>
      <c r="E260" s="873"/>
      <c r="F260" s="873"/>
      <c r="G260" s="873"/>
      <c r="H260" s="216" t="s">
        <v>640</v>
      </c>
      <c r="I260" s="217">
        <v>-0.57799999999999996</v>
      </c>
      <c r="J260" s="218">
        <v>1</v>
      </c>
      <c r="K260" s="241">
        <v>-0.57799999999999996</v>
      </c>
      <c r="L260" s="226">
        <v>3966.25</v>
      </c>
      <c r="M260" s="265">
        <v>1.04</v>
      </c>
      <c r="N260" s="240">
        <v>4124.8999999999996</v>
      </c>
      <c r="O260" s="217"/>
      <c r="P260" s="227">
        <v>-2384.19</v>
      </c>
      <c r="GO260" s="212"/>
      <c r="GP260" s="212"/>
      <c r="GQ260" s="223" t="s">
        <v>639</v>
      </c>
      <c r="GR260" s="223" t="s">
        <v>4</v>
      </c>
      <c r="GS260" s="223" t="s">
        <v>4</v>
      </c>
      <c r="GT260" s="223" t="s">
        <v>4</v>
      </c>
      <c r="GU260" s="223" t="s">
        <v>4</v>
      </c>
      <c r="GV260" s="223"/>
      <c r="GW260" s="173"/>
      <c r="GX260" s="223"/>
      <c r="GZ260" s="257"/>
      <c r="HB260" s="257"/>
    </row>
    <row r="261" spans="1:210" s="171" customFormat="1" ht="15" x14ac:dyDescent="0.25">
      <c r="A261" s="236"/>
      <c r="B261" s="237"/>
      <c r="C261" s="874" t="s">
        <v>377</v>
      </c>
      <c r="D261" s="874"/>
      <c r="E261" s="874"/>
      <c r="F261" s="874"/>
      <c r="G261" s="874"/>
      <c r="H261" s="216"/>
      <c r="I261" s="217"/>
      <c r="J261" s="217"/>
      <c r="K261" s="217"/>
      <c r="L261" s="220"/>
      <c r="M261" s="217"/>
      <c r="N261" s="220"/>
      <c r="O261" s="217"/>
      <c r="P261" s="227">
        <v>-2384.19</v>
      </c>
      <c r="GO261" s="212"/>
      <c r="GP261" s="212"/>
      <c r="GQ261" s="223"/>
      <c r="GR261" s="223"/>
      <c r="GS261" s="223"/>
      <c r="GT261" s="223"/>
      <c r="GU261" s="223"/>
      <c r="GV261" s="223"/>
      <c r="GW261" s="173"/>
      <c r="GX261" s="223" t="s">
        <v>377</v>
      </c>
      <c r="GZ261" s="257"/>
      <c r="HB261" s="257"/>
    </row>
    <row r="262" spans="1:210" s="171" customFormat="1" ht="22.5" x14ac:dyDescent="0.25">
      <c r="A262" s="214" t="s">
        <v>485</v>
      </c>
      <c r="B262" s="215" t="s">
        <v>641</v>
      </c>
      <c r="C262" s="873" t="s">
        <v>642</v>
      </c>
      <c r="D262" s="873"/>
      <c r="E262" s="873"/>
      <c r="F262" s="873"/>
      <c r="G262" s="873"/>
      <c r="H262" s="216" t="s">
        <v>611</v>
      </c>
      <c r="I262" s="217">
        <v>-26.86</v>
      </c>
      <c r="J262" s="218">
        <v>1</v>
      </c>
      <c r="K262" s="265">
        <v>-26.86</v>
      </c>
      <c r="L262" s="299">
        <v>88.7</v>
      </c>
      <c r="M262" s="265">
        <v>1.34</v>
      </c>
      <c r="N262" s="239">
        <v>118.86</v>
      </c>
      <c r="O262" s="217"/>
      <c r="P262" s="227">
        <v>-3192.58</v>
      </c>
      <c r="GO262" s="212"/>
      <c r="GP262" s="212"/>
      <c r="GQ262" s="223" t="s">
        <v>642</v>
      </c>
      <c r="GR262" s="223" t="s">
        <v>4</v>
      </c>
      <c r="GS262" s="223" t="s">
        <v>4</v>
      </c>
      <c r="GT262" s="223" t="s">
        <v>4</v>
      </c>
      <c r="GU262" s="223" t="s">
        <v>4</v>
      </c>
      <c r="GV262" s="223"/>
      <c r="GW262" s="173"/>
      <c r="GX262" s="223"/>
      <c r="GZ262" s="257"/>
      <c r="HB262" s="257"/>
    </row>
    <row r="263" spans="1:210" s="171" customFormat="1" ht="15" x14ac:dyDescent="0.25">
      <c r="A263" s="236"/>
      <c r="B263" s="237"/>
      <c r="C263" s="874" t="s">
        <v>377</v>
      </c>
      <c r="D263" s="874"/>
      <c r="E263" s="874"/>
      <c r="F263" s="874"/>
      <c r="G263" s="874"/>
      <c r="H263" s="216"/>
      <c r="I263" s="217"/>
      <c r="J263" s="217"/>
      <c r="K263" s="217"/>
      <c r="L263" s="220"/>
      <c r="M263" s="217"/>
      <c r="N263" s="220"/>
      <c r="O263" s="217"/>
      <c r="P263" s="227">
        <v>-3192.58</v>
      </c>
      <c r="GO263" s="212"/>
      <c r="GP263" s="212"/>
      <c r="GQ263" s="223"/>
      <c r="GR263" s="223"/>
      <c r="GS263" s="223"/>
      <c r="GT263" s="223"/>
      <c r="GU263" s="223"/>
      <c r="GV263" s="223"/>
      <c r="GW263" s="173"/>
      <c r="GX263" s="223" t="s">
        <v>377</v>
      </c>
      <c r="GZ263" s="257"/>
      <c r="HB263" s="257"/>
    </row>
    <row r="264" spans="1:210" s="171" customFormat="1" ht="45" x14ac:dyDescent="0.25">
      <c r="A264" s="214" t="s">
        <v>491</v>
      </c>
      <c r="B264" s="215" t="s">
        <v>643</v>
      </c>
      <c r="C264" s="873" t="s">
        <v>644</v>
      </c>
      <c r="D264" s="873"/>
      <c r="E264" s="873"/>
      <c r="F264" s="873"/>
      <c r="G264" s="873"/>
      <c r="H264" s="216" t="s">
        <v>627</v>
      </c>
      <c r="I264" s="217">
        <v>293</v>
      </c>
      <c r="J264" s="218">
        <v>1</v>
      </c>
      <c r="K264" s="218">
        <v>293</v>
      </c>
      <c r="L264" s="220"/>
      <c r="M264" s="217"/>
      <c r="N264" s="221"/>
      <c r="O264" s="217"/>
      <c r="P264" s="222"/>
      <c r="GO264" s="212"/>
      <c r="GP264" s="212"/>
      <c r="GQ264" s="223" t="s">
        <v>644</v>
      </c>
      <c r="GR264" s="223" t="s">
        <v>4</v>
      </c>
      <c r="GS264" s="223" t="s">
        <v>4</v>
      </c>
      <c r="GT264" s="223" t="s">
        <v>4</v>
      </c>
      <c r="GU264" s="223" t="s">
        <v>4</v>
      </c>
      <c r="GV264" s="223"/>
      <c r="GW264" s="173"/>
      <c r="GX264" s="223"/>
      <c r="GZ264" s="257"/>
      <c r="HB264" s="257"/>
    </row>
    <row r="265" spans="1:210" s="171" customFormat="1" ht="15" x14ac:dyDescent="0.25">
      <c r="A265" s="224"/>
      <c r="B265" s="225"/>
      <c r="C265" s="874" t="s">
        <v>370</v>
      </c>
      <c r="D265" s="874"/>
      <c r="E265" s="874"/>
      <c r="F265" s="874"/>
      <c r="G265" s="874"/>
      <c r="H265" s="216"/>
      <c r="I265" s="217"/>
      <c r="J265" s="217"/>
      <c r="K265" s="217"/>
      <c r="L265" s="220"/>
      <c r="M265" s="217"/>
      <c r="N265" s="226"/>
      <c r="O265" s="217"/>
      <c r="P265" s="227">
        <v>3611301.74</v>
      </c>
      <c r="Q265" s="228"/>
      <c r="R265" s="228"/>
      <c r="GO265" s="212"/>
      <c r="GP265" s="212"/>
      <c r="GQ265" s="223"/>
      <c r="GR265" s="223"/>
      <c r="GS265" s="223"/>
      <c r="GT265" s="223"/>
      <c r="GU265" s="223"/>
      <c r="GV265" s="223" t="s">
        <v>370</v>
      </c>
      <c r="GW265" s="173"/>
      <c r="GX265" s="223"/>
      <c r="GZ265" s="257"/>
      <c r="HB265" s="257"/>
    </row>
    <row r="266" spans="1:210" s="171" customFormat="1" ht="15" x14ac:dyDescent="0.25">
      <c r="A266" s="229"/>
      <c r="B266" s="230"/>
      <c r="C266" s="880" t="s">
        <v>371</v>
      </c>
      <c r="D266" s="880"/>
      <c r="E266" s="880"/>
      <c r="F266" s="880"/>
      <c r="G266" s="880"/>
      <c r="H266" s="231"/>
      <c r="I266" s="232"/>
      <c r="J266" s="232"/>
      <c r="K266" s="232"/>
      <c r="L266" s="233"/>
      <c r="M266" s="232"/>
      <c r="N266" s="233"/>
      <c r="O266" s="232"/>
      <c r="P266" s="245">
        <v>490783.72</v>
      </c>
      <c r="GO266" s="212"/>
      <c r="GP266" s="212"/>
      <c r="GQ266" s="223"/>
      <c r="GR266" s="223"/>
      <c r="GS266" s="223"/>
      <c r="GT266" s="223"/>
      <c r="GU266" s="223"/>
      <c r="GV266" s="223"/>
      <c r="GW266" s="173" t="s">
        <v>371</v>
      </c>
      <c r="GX266" s="223"/>
      <c r="GZ266" s="257"/>
      <c r="HB266" s="257"/>
    </row>
    <row r="267" spans="1:210" s="171" customFormat="1" ht="15" x14ac:dyDescent="0.25">
      <c r="A267" s="229"/>
      <c r="B267" s="230" t="s">
        <v>628</v>
      </c>
      <c r="C267" s="880" t="s">
        <v>629</v>
      </c>
      <c r="D267" s="880"/>
      <c r="E267" s="880"/>
      <c r="F267" s="880"/>
      <c r="G267" s="880"/>
      <c r="H267" s="231" t="s">
        <v>374</v>
      </c>
      <c r="I267" s="235">
        <v>94</v>
      </c>
      <c r="J267" s="232"/>
      <c r="K267" s="235">
        <v>94</v>
      </c>
      <c r="L267" s="233"/>
      <c r="M267" s="232"/>
      <c r="N267" s="233"/>
      <c r="O267" s="232"/>
      <c r="P267" s="245">
        <v>461336.7</v>
      </c>
      <c r="GO267" s="212"/>
      <c r="GP267" s="212"/>
      <c r="GQ267" s="223"/>
      <c r="GR267" s="223"/>
      <c r="GS267" s="223"/>
      <c r="GT267" s="223"/>
      <c r="GU267" s="223"/>
      <c r="GV267" s="223"/>
      <c r="GW267" s="173" t="s">
        <v>629</v>
      </c>
      <c r="GX267" s="223"/>
      <c r="GZ267" s="257"/>
      <c r="HB267" s="257"/>
    </row>
    <row r="268" spans="1:210" s="171" customFormat="1" ht="15" x14ac:dyDescent="0.25">
      <c r="A268" s="229"/>
      <c r="B268" s="230" t="s">
        <v>630</v>
      </c>
      <c r="C268" s="880" t="s">
        <v>631</v>
      </c>
      <c r="D268" s="880"/>
      <c r="E268" s="880"/>
      <c r="F268" s="880"/>
      <c r="G268" s="880"/>
      <c r="H268" s="231" t="s">
        <v>374</v>
      </c>
      <c r="I268" s="235">
        <v>52</v>
      </c>
      <c r="J268" s="232"/>
      <c r="K268" s="235">
        <v>52</v>
      </c>
      <c r="L268" s="233"/>
      <c r="M268" s="232"/>
      <c r="N268" s="233"/>
      <c r="O268" s="232"/>
      <c r="P268" s="245">
        <v>255207.53</v>
      </c>
      <c r="GO268" s="212"/>
      <c r="GP268" s="212"/>
      <c r="GQ268" s="223"/>
      <c r="GR268" s="223"/>
      <c r="GS268" s="223"/>
      <c r="GT268" s="223"/>
      <c r="GU268" s="223"/>
      <c r="GV268" s="223"/>
      <c r="GW268" s="173" t="s">
        <v>631</v>
      </c>
      <c r="GX268" s="223"/>
      <c r="GZ268" s="257"/>
      <c r="HB268" s="257"/>
    </row>
    <row r="269" spans="1:210" s="171" customFormat="1" ht="15" x14ac:dyDescent="0.25">
      <c r="A269" s="236"/>
      <c r="B269" s="237"/>
      <c r="C269" s="874" t="s">
        <v>377</v>
      </c>
      <c r="D269" s="874"/>
      <c r="E269" s="874"/>
      <c r="F269" s="874"/>
      <c r="G269" s="874"/>
      <c r="H269" s="216"/>
      <c r="I269" s="217"/>
      <c r="J269" s="217"/>
      <c r="K269" s="217"/>
      <c r="L269" s="220"/>
      <c r="M269" s="217"/>
      <c r="N269" s="226">
        <v>14770.81</v>
      </c>
      <c r="O269" s="217"/>
      <c r="P269" s="227">
        <v>4327845.97</v>
      </c>
      <c r="GO269" s="212"/>
      <c r="GP269" s="212"/>
      <c r="GQ269" s="223"/>
      <c r="GR269" s="223"/>
      <c r="GS269" s="223"/>
      <c r="GT269" s="223"/>
      <c r="GU269" s="223"/>
      <c r="GV269" s="223"/>
      <c r="GW269" s="173"/>
      <c r="GX269" s="223" t="s">
        <v>377</v>
      </c>
      <c r="GZ269" s="257"/>
      <c r="HB269" s="257"/>
    </row>
    <row r="270" spans="1:210" s="171" customFormat="1" ht="15" x14ac:dyDescent="0.25">
      <c r="A270" s="214" t="s">
        <v>492</v>
      </c>
      <c r="B270" s="215" t="s">
        <v>632</v>
      </c>
      <c r="C270" s="873" t="s">
        <v>633</v>
      </c>
      <c r="D270" s="873"/>
      <c r="E270" s="873"/>
      <c r="F270" s="873"/>
      <c r="G270" s="873"/>
      <c r="H270" s="216" t="s">
        <v>614</v>
      </c>
      <c r="I270" s="217">
        <v>-2.6956000000000002</v>
      </c>
      <c r="J270" s="218">
        <v>1</v>
      </c>
      <c r="K270" s="298">
        <v>-2.6956000000000002</v>
      </c>
      <c r="L270" s="226">
        <v>14867.42</v>
      </c>
      <c r="M270" s="219">
        <v>1.7</v>
      </c>
      <c r="N270" s="240">
        <v>25274.61</v>
      </c>
      <c r="O270" s="217"/>
      <c r="P270" s="227">
        <v>-68130.240000000005</v>
      </c>
      <c r="GO270" s="212"/>
      <c r="GP270" s="212"/>
      <c r="GQ270" s="223" t="s">
        <v>633</v>
      </c>
      <c r="GR270" s="223" t="s">
        <v>4</v>
      </c>
      <c r="GS270" s="223" t="s">
        <v>4</v>
      </c>
      <c r="GT270" s="223" t="s">
        <v>4</v>
      </c>
      <c r="GU270" s="223" t="s">
        <v>4</v>
      </c>
      <c r="GV270" s="223"/>
      <c r="GW270" s="173"/>
      <c r="GX270" s="223"/>
      <c r="GZ270" s="257"/>
      <c r="HB270" s="257"/>
    </row>
    <row r="271" spans="1:210" s="171" customFormat="1" ht="15" x14ac:dyDescent="0.25">
      <c r="A271" s="236"/>
      <c r="B271" s="237"/>
      <c r="C271" s="874" t="s">
        <v>377</v>
      </c>
      <c r="D271" s="874"/>
      <c r="E271" s="874"/>
      <c r="F271" s="874"/>
      <c r="G271" s="874"/>
      <c r="H271" s="216"/>
      <c r="I271" s="217"/>
      <c r="J271" s="217"/>
      <c r="K271" s="217"/>
      <c r="L271" s="220"/>
      <c r="M271" s="217"/>
      <c r="N271" s="220"/>
      <c r="O271" s="217"/>
      <c r="P271" s="227">
        <v>-68130.240000000005</v>
      </c>
      <c r="GO271" s="212"/>
      <c r="GP271" s="212"/>
      <c r="GQ271" s="223"/>
      <c r="GR271" s="223"/>
      <c r="GS271" s="223"/>
      <c r="GT271" s="223"/>
      <c r="GU271" s="223"/>
      <c r="GV271" s="223"/>
      <c r="GW271" s="173"/>
      <c r="GX271" s="223" t="s">
        <v>377</v>
      </c>
      <c r="GZ271" s="257"/>
      <c r="HB271" s="257"/>
    </row>
    <row r="272" spans="1:210" s="171" customFormat="1" ht="15" x14ac:dyDescent="0.25">
      <c r="A272" s="214" t="s">
        <v>493</v>
      </c>
      <c r="B272" s="215" t="s">
        <v>634</v>
      </c>
      <c r="C272" s="873" t="s">
        <v>635</v>
      </c>
      <c r="D272" s="873"/>
      <c r="E272" s="873"/>
      <c r="F272" s="873"/>
      <c r="G272" s="873"/>
      <c r="H272" s="216" t="s">
        <v>369</v>
      </c>
      <c r="I272" s="217">
        <v>-5.86</v>
      </c>
      <c r="J272" s="218">
        <v>1</v>
      </c>
      <c r="K272" s="265">
        <v>-5.86</v>
      </c>
      <c r="L272" s="299">
        <v>35.71</v>
      </c>
      <c r="M272" s="265">
        <v>0.51</v>
      </c>
      <c r="N272" s="239">
        <v>18.21</v>
      </c>
      <c r="O272" s="217"/>
      <c r="P272" s="238">
        <v>-106.71</v>
      </c>
      <c r="GO272" s="212"/>
      <c r="GP272" s="212"/>
      <c r="GQ272" s="223" t="s">
        <v>635</v>
      </c>
      <c r="GR272" s="223" t="s">
        <v>4</v>
      </c>
      <c r="GS272" s="223" t="s">
        <v>4</v>
      </c>
      <c r="GT272" s="223" t="s">
        <v>4</v>
      </c>
      <c r="GU272" s="223" t="s">
        <v>4</v>
      </c>
      <c r="GV272" s="223"/>
      <c r="GW272" s="173"/>
      <c r="GX272" s="223"/>
      <c r="GZ272" s="257"/>
      <c r="HB272" s="257"/>
    </row>
    <row r="273" spans="1:210" s="171" customFormat="1" ht="15" x14ac:dyDescent="0.25">
      <c r="A273" s="236"/>
      <c r="B273" s="237"/>
      <c r="C273" s="874" t="s">
        <v>377</v>
      </c>
      <c r="D273" s="874"/>
      <c r="E273" s="874"/>
      <c r="F273" s="874"/>
      <c r="G273" s="874"/>
      <c r="H273" s="216"/>
      <c r="I273" s="217"/>
      <c r="J273" s="217"/>
      <c r="K273" s="217"/>
      <c r="L273" s="220"/>
      <c r="M273" s="217"/>
      <c r="N273" s="220"/>
      <c r="O273" s="217"/>
      <c r="P273" s="238">
        <v>-106.71</v>
      </c>
      <c r="GO273" s="212"/>
      <c r="GP273" s="212"/>
      <c r="GQ273" s="223"/>
      <c r="GR273" s="223"/>
      <c r="GS273" s="223"/>
      <c r="GT273" s="223"/>
      <c r="GU273" s="223"/>
      <c r="GV273" s="223"/>
      <c r="GW273" s="173"/>
      <c r="GX273" s="223" t="s">
        <v>377</v>
      </c>
      <c r="GZ273" s="257"/>
      <c r="HB273" s="257"/>
    </row>
    <row r="274" spans="1:210" s="171" customFormat="1" ht="22.5" x14ac:dyDescent="0.25">
      <c r="A274" s="214" t="s">
        <v>494</v>
      </c>
      <c r="B274" s="215" t="s">
        <v>636</v>
      </c>
      <c r="C274" s="873" t="s">
        <v>637</v>
      </c>
      <c r="D274" s="873"/>
      <c r="E274" s="873"/>
      <c r="F274" s="873"/>
      <c r="G274" s="873"/>
      <c r="H274" s="216" t="s">
        <v>386</v>
      </c>
      <c r="I274" s="217">
        <v>-1.758</v>
      </c>
      <c r="J274" s="218">
        <v>1</v>
      </c>
      <c r="K274" s="241">
        <v>-1.758</v>
      </c>
      <c r="L274" s="226">
        <v>4885.8500000000004</v>
      </c>
      <c r="M274" s="265">
        <v>1.81</v>
      </c>
      <c r="N274" s="240">
        <v>8843.39</v>
      </c>
      <c r="O274" s="217"/>
      <c r="P274" s="227">
        <v>-15546.68</v>
      </c>
      <c r="GO274" s="212"/>
      <c r="GP274" s="212"/>
      <c r="GQ274" s="223" t="s">
        <v>637</v>
      </c>
      <c r="GR274" s="223" t="s">
        <v>4</v>
      </c>
      <c r="GS274" s="223" t="s">
        <v>4</v>
      </c>
      <c r="GT274" s="223" t="s">
        <v>4</v>
      </c>
      <c r="GU274" s="223" t="s">
        <v>4</v>
      </c>
      <c r="GV274" s="223"/>
      <c r="GW274" s="173"/>
      <c r="GX274" s="223"/>
      <c r="GZ274" s="257"/>
      <c r="HB274" s="257"/>
    </row>
    <row r="275" spans="1:210" s="171" customFormat="1" ht="15" x14ac:dyDescent="0.25">
      <c r="A275" s="236"/>
      <c r="B275" s="237"/>
      <c r="C275" s="874" t="s">
        <v>377</v>
      </c>
      <c r="D275" s="874"/>
      <c r="E275" s="874"/>
      <c r="F275" s="874"/>
      <c r="G275" s="874"/>
      <c r="H275" s="216"/>
      <c r="I275" s="217"/>
      <c r="J275" s="217"/>
      <c r="K275" s="217"/>
      <c r="L275" s="220"/>
      <c r="M275" s="217"/>
      <c r="N275" s="220"/>
      <c r="O275" s="217"/>
      <c r="P275" s="227">
        <v>-15546.68</v>
      </c>
      <c r="GO275" s="212"/>
      <c r="GP275" s="212"/>
      <c r="GQ275" s="223"/>
      <c r="GR275" s="223"/>
      <c r="GS275" s="223"/>
      <c r="GT275" s="223"/>
      <c r="GU275" s="223"/>
      <c r="GV275" s="223"/>
      <c r="GW275" s="173"/>
      <c r="GX275" s="223" t="s">
        <v>377</v>
      </c>
      <c r="GZ275" s="257"/>
      <c r="HB275" s="257"/>
    </row>
    <row r="276" spans="1:210" s="171" customFormat="1" ht="22.5" x14ac:dyDescent="0.25">
      <c r="A276" s="214" t="s">
        <v>495</v>
      </c>
      <c r="B276" s="215" t="s">
        <v>638</v>
      </c>
      <c r="C276" s="873" t="s">
        <v>639</v>
      </c>
      <c r="D276" s="873"/>
      <c r="E276" s="873"/>
      <c r="F276" s="873"/>
      <c r="G276" s="873"/>
      <c r="H276" s="216" t="s">
        <v>640</v>
      </c>
      <c r="I276" s="217">
        <v>-4.9809999999999999</v>
      </c>
      <c r="J276" s="218">
        <v>1</v>
      </c>
      <c r="K276" s="241">
        <v>-4.9809999999999999</v>
      </c>
      <c r="L276" s="226">
        <v>3966.25</v>
      </c>
      <c r="M276" s="265">
        <v>1.04</v>
      </c>
      <c r="N276" s="240">
        <v>4124.8999999999996</v>
      </c>
      <c r="O276" s="217"/>
      <c r="P276" s="227">
        <v>-20546.13</v>
      </c>
      <c r="GO276" s="212"/>
      <c r="GP276" s="212"/>
      <c r="GQ276" s="223" t="s">
        <v>639</v>
      </c>
      <c r="GR276" s="223" t="s">
        <v>4</v>
      </c>
      <c r="GS276" s="223" t="s">
        <v>4</v>
      </c>
      <c r="GT276" s="223" t="s">
        <v>4</v>
      </c>
      <c r="GU276" s="223" t="s">
        <v>4</v>
      </c>
      <c r="GV276" s="223"/>
      <c r="GW276" s="173"/>
      <c r="GX276" s="223"/>
      <c r="GZ276" s="257"/>
      <c r="HB276" s="257"/>
    </row>
    <row r="277" spans="1:210" s="171" customFormat="1" ht="15" x14ac:dyDescent="0.25">
      <c r="A277" s="236"/>
      <c r="B277" s="237"/>
      <c r="C277" s="874" t="s">
        <v>377</v>
      </c>
      <c r="D277" s="874"/>
      <c r="E277" s="874"/>
      <c r="F277" s="874"/>
      <c r="G277" s="874"/>
      <c r="H277" s="216"/>
      <c r="I277" s="217"/>
      <c r="J277" s="217"/>
      <c r="K277" s="217"/>
      <c r="L277" s="220"/>
      <c r="M277" s="217"/>
      <c r="N277" s="220"/>
      <c r="O277" s="217"/>
      <c r="P277" s="227">
        <v>-20546.13</v>
      </c>
      <c r="GO277" s="212"/>
      <c r="GP277" s="212"/>
      <c r="GQ277" s="223"/>
      <c r="GR277" s="223"/>
      <c r="GS277" s="223"/>
      <c r="GT277" s="223"/>
      <c r="GU277" s="223"/>
      <c r="GV277" s="223"/>
      <c r="GW277" s="173"/>
      <c r="GX277" s="223" t="s">
        <v>377</v>
      </c>
      <c r="GZ277" s="257"/>
      <c r="HB277" s="257"/>
    </row>
    <row r="278" spans="1:210" s="171" customFormat="1" ht="22.5" x14ac:dyDescent="0.25">
      <c r="A278" s="214" t="s">
        <v>497</v>
      </c>
      <c r="B278" s="215" t="s">
        <v>641</v>
      </c>
      <c r="C278" s="873" t="s">
        <v>642</v>
      </c>
      <c r="D278" s="873"/>
      <c r="E278" s="873"/>
      <c r="F278" s="873"/>
      <c r="G278" s="873"/>
      <c r="H278" s="216" t="s">
        <v>611</v>
      </c>
      <c r="I278" s="217">
        <v>-231.47</v>
      </c>
      <c r="J278" s="218">
        <v>1</v>
      </c>
      <c r="K278" s="265">
        <v>-231.47</v>
      </c>
      <c r="L278" s="299">
        <v>88.7</v>
      </c>
      <c r="M278" s="265">
        <v>1.34</v>
      </c>
      <c r="N278" s="239">
        <v>118.86</v>
      </c>
      <c r="O278" s="217"/>
      <c r="P278" s="227">
        <v>-27512.52</v>
      </c>
      <c r="GO278" s="212"/>
      <c r="GP278" s="212"/>
      <c r="GQ278" s="223" t="s">
        <v>642</v>
      </c>
      <c r="GR278" s="223" t="s">
        <v>4</v>
      </c>
      <c r="GS278" s="223" t="s">
        <v>4</v>
      </c>
      <c r="GT278" s="223" t="s">
        <v>4</v>
      </c>
      <c r="GU278" s="223" t="s">
        <v>4</v>
      </c>
      <c r="GV278" s="223"/>
      <c r="GW278" s="173"/>
      <c r="GX278" s="223"/>
      <c r="GZ278" s="257"/>
      <c r="HB278" s="257"/>
    </row>
    <row r="279" spans="1:210" s="171" customFormat="1" ht="15" x14ac:dyDescent="0.25">
      <c r="A279" s="236"/>
      <c r="B279" s="237"/>
      <c r="C279" s="874" t="s">
        <v>377</v>
      </c>
      <c r="D279" s="874"/>
      <c r="E279" s="874"/>
      <c r="F279" s="874"/>
      <c r="G279" s="874"/>
      <c r="H279" s="216"/>
      <c r="I279" s="217"/>
      <c r="J279" s="217"/>
      <c r="K279" s="217"/>
      <c r="L279" s="220"/>
      <c r="M279" s="217"/>
      <c r="N279" s="220"/>
      <c r="O279" s="217"/>
      <c r="P279" s="227">
        <v>-27512.52</v>
      </c>
      <c r="GO279" s="212"/>
      <c r="GP279" s="212"/>
      <c r="GQ279" s="223"/>
      <c r="GR279" s="223"/>
      <c r="GS279" s="223"/>
      <c r="GT279" s="223"/>
      <c r="GU279" s="223"/>
      <c r="GV279" s="223"/>
      <c r="GW279" s="173"/>
      <c r="GX279" s="223" t="s">
        <v>377</v>
      </c>
      <c r="GZ279" s="257"/>
      <c r="HB279" s="257"/>
    </row>
    <row r="280" spans="1:210" s="171" customFormat="1" ht="15" x14ac:dyDescent="0.25">
      <c r="A280" s="881" t="s">
        <v>688</v>
      </c>
      <c r="B280" s="882"/>
      <c r="C280" s="882"/>
      <c r="D280" s="882"/>
      <c r="E280" s="882"/>
      <c r="F280" s="882"/>
      <c r="G280" s="882"/>
      <c r="H280" s="882"/>
      <c r="I280" s="882"/>
      <c r="J280" s="882"/>
      <c r="K280" s="882"/>
      <c r="L280" s="882"/>
      <c r="M280" s="882"/>
      <c r="N280" s="882"/>
      <c r="O280" s="882"/>
      <c r="P280" s="883"/>
      <c r="GO280" s="212"/>
      <c r="GP280" s="212" t="s">
        <v>688</v>
      </c>
      <c r="GQ280" s="223"/>
      <c r="GR280" s="223"/>
      <c r="GS280" s="223"/>
      <c r="GT280" s="223"/>
      <c r="GU280" s="223"/>
      <c r="GV280" s="223"/>
      <c r="GW280" s="173"/>
      <c r="GX280" s="223"/>
      <c r="GZ280" s="257"/>
      <c r="HB280" s="257"/>
    </row>
    <row r="281" spans="1:210" s="171" customFormat="1" ht="15" x14ac:dyDescent="0.25">
      <c r="A281" s="214" t="s">
        <v>498</v>
      </c>
      <c r="B281" s="215" t="s">
        <v>646</v>
      </c>
      <c r="C281" s="873" t="s">
        <v>647</v>
      </c>
      <c r="D281" s="873"/>
      <c r="E281" s="873"/>
      <c r="F281" s="873"/>
      <c r="G281" s="873"/>
      <c r="H281" s="216" t="s">
        <v>386</v>
      </c>
      <c r="I281" s="217">
        <v>11.087999999999999</v>
      </c>
      <c r="J281" s="218">
        <v>1</v>
      </c>
      <c r="K281" s="241">
        <v>11.087999999999999</v>
      </c>
      <c r="L281" s="226">
        <v>5015.96</v>
      </c>
      <c r="M281" s="265">
        <v>1.81</v>
      </c>
      <c r="N281" s="240">
        <v>9078.89</v>
      </c>
      <c r="O281" s="217"/>
      <c r="P281" s="227">
        <v>100666.73</v>
      </c>
      <c r="GO281" s="212"/>
      <c r="GP281" s="212"/>
      <c r="GQ281" s="223" t="s">
        <v>647</v>
      </c>
      <c r="GR281" s="223" t="s">
        <v>4</v>
      </c>
      <c r="GS281" s="223" t="s">
        <v>4</v>
      </c>
      <c r="GT281" s="223" t="s">
        <v>4</v>
      </c>
      <c r="GU281" s="223" t="s">
        <v>4</v>
      </c>
      <c r="GV281" s="223"/>
      <c r="GW281" s="173"/>
      <c r="GX281" s="223"/>
      <c r="GZ281" s="257"/>
      <c r="HB281" s="257"/>
    </row>
    <row r="282" spans="1:210" s="171" customFormat="1" ht="15" x14ac:dyDescent="0.25">
      <c r="A282" s="236"/>
      <c r="B282" s="237"/>
      <c r="C282" s="874" t="s">
        <v>377</v>
      </c>
      <c r="D282" s="874"/>
      <c r="E282" s="874"/>
      <c r="F282" s="874"/>
      <c r="G282" s="874"/>
      <c r="H282" s="216"/>
      <c r="I282" s="217"/>
      <c r="J282" s="217"/>
      <c r="K282" s="217"/>
      <c r="L282" s="220"/>
      <c r="M282" s="217"/>
      <c r="N282" s="220"/>
      <c r="O282" s="217"/>
      <c r="P282" s="227">
        <v>100666.73</v>
      </c>
      <c r="GO282" s="212"/>
      <c r="GP282" s="212"/>
      <c r="GQ282" s="223"/>
      <c r="GR282" s="223"/>
      <c r="GS282" s="223"/>
      <c r="GT282" s="223"/>
      <c r="GU282" s="223"/>
      <c r="GV282" s="223"/>
      <c r="GW282" s="173"/>
      <c r="GX282" s="223" t="s">
        <v>377</v>
      </c>
      <c r="GZ282" s="257"/>
      <c r="HB282" s="257"/>
    </row>
    <row r="283" spans="1:210" s="171" customFormat="1" ht="15" x14ac:dyDescent="0.25">
      <c r="A283" s="214" t="s">
        <v>499</v>
      </c>
      <c r="B283" s="215" t="s">
        <v>648</v>
      </c>
      <c r="C283" s="873" t="s">
        <v>635</v>
      </c>
      <c r="D283" s="873"/>
      <c r="E283" s="873"/>
      <c r="F283" s="873"/>
      <c r="G283" s="873"/>
      <c r="H283" s="216" t="s">
        <v>369</v>
      </c>
      <c r="I283" s="217">
        <v>7.76</v>
      </c>
      <c r="J283" s="218">
        <v>1</v>
      </c>
      <c r="K283" s="265">
        <v>7.76</v>
      </c>
      <c r="L283" s="299">
        <v>35.71</v>
      </c>
      <c r="M283" s="265">
        <v>0.51</v>
      </c>
      <c r="N283" s="239">
        <v>18.21</v>
      </c>
      <c r="O283" s="217"/>
      <c r="P283" s="238">
        <v>141.31</v>
      </c>
      <c r="GO283" s="212"/>
      <c r="GP283" s="212"/>
      <c r="GQ283" s="223" t="s">
        <v>635</v>
      </c>
      <c r="GR283" s="223" t="s">
        <v>4</v>
      </c>
      <c r="GS283" s="223" t="s">
        <v>4</v>
      </c>
      <c r="GT283" s="223" t="s">
        <v>4</v>
      </c>
      <c r="GU283" s="223" t="s">
        <v>4</v>
      </c>
      <c r="GV283" s="223"/>
      <c r="GW283" s="173"/>
      <c r="GX283" s="223"/>
      <c r="GZ283" s="257"/>
      <c r="HB283" s="257"/>
    </row>
    <row r="284" spans="1:210" s="171" customFormat="1" ht="15" x14ac:dyDescent="0.25">
      <c r="A284" s="236"/>
      <c r="B284" s="237"/>
      <c r="C284" s="874" t="s">
        <v>377</v>
      </c>
      <c r="D284" s="874"/>
      <c r="E284" s="874"/>
      <c r="F284" s="874"/>
      <c r="G284" s="874"/>
      <c r="H284" s="216"/>
      <c r="I284" s="217"/>
      <c r="J284" s="217"/>
      <c r="K284" s="217"/>
      <c r="L284" s="220"/>
      <c r="M284" s="217"/>
      <c r="N284" s="220"/>
      <c r="O284" s="217"/>
      <c r="P284" s="238">
        <v>141.31</v>
      </c>
      <c r="GO284" s="212"/>
      <c r="GP284" s="212"/>
      <c r="GQ284" s="223"/>
      <c r="GR284" s="223"/>
      <c r="GS284" s="223"/>
      <c r="GT284" s="223"/>
      <c r="GU284" s="223"/>
      <c r="GV284" s="223"/>
      <c r="GW284" s="173"/>
      <c r="GX284" s="223" t="s">
        <v>377</v>
      </c>
      <c r="GZ284" s="257"/>
      <c r="HB284" s="257"/>
    </row>
    <row r="285" spans="1:210" s="171" customFormat="1" ht="22.5" x14ac:dyDescent="0.25">
      <c r="A285" s="214" t="s">
        <v>506</v>
      </c>
      <c r="B285" s="215" t="s">
        <v>649</v>
      </c>
      <c r="C285" s="873" t="s">
        <v>650</v>
      </c>
      <c r="D285" s="873"/>
      <c r="E285" s="873"/>
      <c r="F285" s="873"/>
      <c r="G285" s="873"/>
      <c r="H285" s="216" t="s">
        <v>614</v>
      </c>
      <c r="I285" s="217">
        <v>168</v>
      </c>
      <c r="J285" s="218">
        <v>1</v>
      </c>
      <c r="K285" s="218">
        <v>168</v>
      </c>
      <c r="L285" s="220"/>
      <c r="M285" s="217"/>
      <c r="N285" s="240">
        <v>1009.33</v>
      </c>
      <c r="O285" s="217"/>
      <c r="P285" s="227">
        <v>169567.44</v>
      </c>
      <c r="GO285" s="212"/>
      <c r="GP285" s="212"/>
      <c r="GQ285" s="223" t="s">
        <v>650</v>
      </c>
      <c r="GR285" s="223" t="s">
        <v>4</v>
      </c>
      <c r="GS285" s="223" t="s">
        <v>4</v>
      </c>
      <c r="GT285" s="223" t="s">
        <v>4</v>
      </c>
      <c r="GU285" s="223" t="s">
        <v>4</v>
      </c>
      <c r="GV285" s="223"/>
      <c r="GW285" s="173"/>
      <c r="GX285" s="223"/>
      <c r="GZ285" s="257"/>
      <c r="HB285" s="257"/>
    </row>
    <row r="286" spans="1:210" s="171" customFormat="1" ht="15" x14ac:dyDescent="0.25">
      <c r="A286" s="236"/>
      <c r="B286" s="237"/>
      <c r="C286" s="874" t="s">
        <v>377</v>
      </c>
      <c r="D286" s="874"/>
      <c r="E286" s="874"/>
      <c r="F286" s="874"/>
      <c r="G286" s="874"/>
      <c r="H286" s="216"/>
      <c r="I286" s="217"/>
      <c r="J286" s="217"/>
      <c r="K286" s="217"/>
      <c r="L286" s="220"/>
      <c r="M286" s="217"/>
      <c r="N286" s="220"/>
      <c r="O286" s="217"/>
      <c r="P286" s="227">
        <v>169567.44</v>
      </c>
      <c r="GO286" s="212"/>
      <c r="GP286" s="212"/>
      <c r="GQ286" s="223"/>
      <c r="GR286" s="223"/>
      <c r="GS286" s="223"/>
      <c r="GT286" s="223"/>
      <c r="GU286" s="223"/>
      <c r="GV286" s="223"/>
      <c r="GW286" s="173"/>
      <c r="GX286" s="223" t="s">
        <v>377</v>
      </c>
      <c r="GZ286" s="257"/>
      <c r="HB286" s="257"/>
    </row>
    <row r="287" spans="1:210" s="171" customFormat="1" ht="22.5" x14ac:dyDescent="0.25">
      <c r="A287" s="214" t="s">
        <v>508</v>
      </c>
      <c r="B287" s="215" t="s">
        <v>651</v>
      </c>
      <c r="C287" s="873" t="s">
        <v>652</v>
      </c>
      <c r="D287" s="873"/>
      <c r="E287" s="873"/>
      <c r="F287" s="873"/>
      <c r="G287" s="873"/>
      <c r="H287" s="216" t="s">
        <v>614</v>
      </c>
      <c r="I287" s="217">
        <v>22</v>
      </c>
      <c r="J287" s="218">
        <v>1</v>
      </c>
      <c r="K287" s="218">
        <v>22</v>
      </c>
      <c r="L287" s="220"/>
      <c r="M287" s="217"/>
      <c r="N287" s="239">
        <v>782.49</v>
      </c>
      <c r="O287" s="217"/>
      <c r="P287" s="227">
        <v>17214.78</v>
      </c>
      <c r="GO287" s="212"/>
      <c r="GP287" s="212"/>
      <c r="GQ287" s="223" t="s">
        <v>652</v>
      </c>
      <c r="GR287" s="223" t="s">
        <v>4</v>
      </c>
      <c r="GS287" s="223" t="s">
        <v>4</v>
      </c>
      <c r="GT287" s="223" t="s">
        <v>4</v>
      </c>
      <c r="GU287" s="223" t="s">
        <v>4</v>
      </c>
      <c r="GV287" s="223"/>
      <c r="GW287" s="173"/>
      <c r="GX287" s="223"/>
      <c r="GZ287" s="257"/>
      <c r="HB287" s="257"/>
    </row>
    <row r="288" spans="1:210" s="171" customFormat="1" ht="15" x14ac:dyDescent="0.25">
      <c r="A288" s="236"/>
      <c r="B288" s="237"/>
      <c r="C288" s="874" t="s">
        <v>377</v>
      </c>
      <c r="D288" s="874"/>
      <c r="E288" s="874"/>
      <c r="F288" s="874"/>
      <c r="G288" s="874"/>
      <c r="H288" s="216"/>
      <c r="I288" s="217"/>
      <c r="J288" s="217"/>
      <c r="K288" s="217"/>
      <c r="L288" s="220"/>
      <c r="M288" s="217"/>
      <c r="N288" s="220"/>
      <c r="O288" s="217"/>
      <c r="P288" s="227">
        <v>17214.78</v>
      </c>
      <c r="GO288" s="212"/>
      <c r="GP288" s="212"/>
      <c r="GQ288" s="223"/>
      <c r="GR288" s="223"/>
      <c r="GS288" s="223"/>
      <c r="GT288" s="223"/>
      <c r="GU288" s="223"/>
      <c r="GV288" s="223"/>
      <c r="GW288" s="173"/>
      <c r="GX288" s="223" t="s">
        <v>377</v>
      </c>
      <c r="GZ288" s="257"/>
      <c r="HB288" s="257"/>
    </row>
    <row r="289" spans="1:210" s="171" customFormat="1" ht="22.5" x14ac:dyDescent="0.25">
      <c r="A289" s="214" t="s">
        <v>509</v>
      </c>
      <c r="B289" s="215" t="s">
        <v>653</v>
      </c>
      <c r="C289" s="873" t="s">
        <v>654</v>
      </c>
      <c r="D289" s="873"/>
      <c r="E289" s="873"/>
      <c r="F289" s="873"/>
      <c r="G289" s="873"/>
      <c r="H289" s="216" t="s">
        <v>614</v>
      </c>
      <c r="I289" s="217">
        <v>22</v>
      </c>
      <c r="J289" s="218">
        <v>1</v>
      </c>
      <c r="K289" s="218">
        <v>22</v>
      </c>
      <c r="L289" s="220"/>
      <c r="M289" s="217"/>
      <c r="N289" s="239">
        <v>248.5</v>
      </c>
      <c r="O289" s="217"/>
      <c r="P289" s="227">
        <v>5467</v>
      </c>
      <c r="GO289" s="212"/>
      <c r="GP289" s="212"/>
      <c r="GQ289" s="223" t="s">
        <v>654</v>
      </c>
      <c r="GR289" s="223" t="s">
        <v>4</v>
      </c>
      <c r="GS289" s="223" t="s">
        <v>4</v>
      </c>
      <c r="GT289" s="223" t="s">
        <v>4</v>
      </c>
      <c r="GU289" s="223" t="s">
        <v>4</v>
      </c>
      <c r="GV289" s="223"/>
      <c r="GW289" s="173"/>
      <c r="GX289" s="223"/>
      <c r="GZ289" s="257"/>
      <c r="HB289" s="257"/>
    </row>
    <row r="290" spans="1:210" s="171" customFormat="1" ht="15" x14ac:dyDescent="0.25">
      <c r="A290" s="236"/>
      <c r="B290" s="237"/>
      <c r="C290" s="874" t="s">
        <v>377</v>
      </c>
      <c r="D290" s="874"/>
      <c r="E290" s="874"/>
      <c r="F290" s="874"/>
      <c r="G290" s="874"/>
      <c r="H290" s="216"/>
      <c r="I290" s="217"/>
      <c r="J290" s="217"/>
      <c r="K290" s="217"/>
      <c r="L290" s="220"/>
      <c r="M290" s="217"/>
      <c r="N290" s="220"/>
      <c r="O290" s="217"/>
      <c r="P290" s="227">
        <v>5467</v>
      </c>
      <c r="GO290" s="212"/>
      <c r="GP290" s="212"/>
      <c r="GQ290" s="223"/>
      <c r="GR290" s="223"/>
      <c r="GS290" s="223"/>
      <c r="GT290" s="223"/>
      <c r="GU290" s="223"/>
      <c r="GV290" s="223"/>
      <c r="GW290" s="173"/>
      <c r="GX290" s="223" t="s">
        <v>377</v>
      </c>
      <c r="GZ290" s="257"/>
      <c r="HB290" s="257"/>
    </row>
    <row r="291" spans="1:210" s="171" customFormat="1" ht="22.5" x14ac:dyDescent="0.25">
      <c r="A291" s="214" t="s">
        <v>510</v>
      </c>
      <c r="B291" s="215" t="s">
        <v>655</v>
      </c>
      <c r="C291" s="873" t="s">
        <v>656</v>
      </c>
      <c r="D291" s="873"/>
      <c r="E291" s="873"/>
      <c r="F291" s="873"/>
      <c r="G291" s="873"/>
      <c r="H291" s="216" t="s">
        <v>614</v>
      </c>
      <c r="I291" s="217">
        <v>22</v>
      </c>
      <c r="J291" s="218">
        <v>1</v>
      </c>
      <c r="K291" s="218">
        <v>22</v>
      </c>
      <c r="L291" s="220"/>
      <c r="M291" s="217"/>
      <c r="N291" s="240">
        <v>1216.55</v>
      </c>
      <c r="O291" s="217"/>
      <c r="P291" s="227">
        <v>26764.1</v>
      </c>
      <c r="GO291" s="212"/>
      <c r="GP291" s="212"/>
      <c r="GQ291" s="223" t="s">
        <v>656</v>
      </c>
      <c r="GR291" s="223" t="s">
        <v>4</v>
      </c>
      <c r="GS291" s="223" t="s">
        <v>4</v>
      </c>
      <c r="GT291" s="223" t="s">
        <v>4</v>
      </c>
      <c r="GU291" s="223" t="s">
        <v>4</v>
      </c>
      <c r="GV291" s="223"/>
      <c r="GW291" s="173"/>
      <c r="GX291" s="223"/>
      <c r="GZ291" s="257"/>
      <c r="HB291" s="257"/>
    </row>
    <row r="292" spans="1:210" s="171" customFormat="1" ht="15" x14ac:dyDescent="0.25">
      <c r="A292" s="236"/>
      <c r="B292" s="237"/>
      <c r="C292" s="874" t="s">
        <v>377</v>
      </c>
      <c r="D292" s="874"/>
      <c r="E292" s="874"/>
      <c r="F292" s="874"/>
      <c r="G292" s="874"/>
      <c r="H292" s="216"/>
      <c r="I292" s="217"/>
      <c r="J292" s="217"/>
      <c r="K292" s="217"/>
      <c r="L292" s="220"/>
      <c r="M292" s="217"/>
      <c r="N292" s="220"/>
      <c r="O292" s="217"/>
      <c r="P292" s="227">
        <v>26764.1</v>
      </c>
      <c r="GO292" s="212"/>
      <c r="GP292" s="212"/>
      <c r="GQ292" s="223"/>
      <c r="GR292" s="223"/>
      <c r="GS292" s="223"/>
      <c r="GT292" s="223"/>
      <c r="GU292" s="223"/>
      <c r="GV292" s="223"/>
      <c r="GW292" s="173"/>
      <c r="GX292" s="223" t="s">
        <v>377</v>
      </c>
      <c r="GZ292" s="257"/>
      <c r="HB292" s="257"/>
    </row>
    <row r="293" spans="1:210" s="171" customFormat="1" ht="22.5" x14ac:dyDescent="0.25">
      <c r="A293" s="214" t="s">
        <v>517</v>
      </c>
      <c r="B293" s="215" t="s">
        <v>657</v>
      </c>
      <c r="C293" s="873" t="s">
        <v>658</v>
      </c>
      <c r="D293" s="873"/>
      <c r="E293" s="873"/>
      <c r="F293" s="873"/>
      <c r="G293" s="873"/>
      <c r="H293" s="216" t="s">
        <v>614</v>
      </c>
      <c r="I293" s="217">
        <v>110</v>
      </c>
      <c r="J293" s="218">
        <v>1</v>
      </c>
      <c r="K293" s="218">
        <v>110</v>
      </c>
      <c r="L293" s="220"/>
      <c r="M293" s="217"/>
      <c r="N293" s="239">
        <v>325.60000000000002</v>
      </c>
      <c r="O293" s="217"/>
      <c r="P293" s="227">
        <v>35816</v>
      </c>
      <c r="GO293" s="212"/>
      <c r="GP293" s="212"/>
      <c r="GQ293" s="223" t="s">
        <v>658</v>
      </c>
      <c r="GR293" s="223" t="s">
        <v>4</v>
      </c>
      <c r="GS293" s="223" t="s">
        <v>4</v>
      </c>
      <c r="GT293" s="223" t="s">
        <v>4</v>
      </c>
      <c r="GU293" s="223" t="s">
        <v>4</v>
      </c>
      <c r="GV293" s="223"/>
      <c r="GW293" s="173"/>
      <c r="GX293" s="223"/>
      <c r="GZ293" s="257"/>
      <c r="HB293" s="257"/>
    </row>
    <row r="294" spans="1:210" s="171" customFormat="1" ht="15" x14ac:dyDescent="0.25">
      <c r="A294" s="236"/>
      <c r="B294" s="237"/>
      <c r="C294" s="874" t="s">
        <v>377</v>
      </c>
      <c r="D294" s="874"/>
      <c r="E294" s="874"/>
      <c r="F294" s="874"/>
      <c r="G294" s="874"/>
      <c r="H294" s="216"/>
      <c r="I294" s="217"/>
      <c r="J294" s="217"/>
      <c r="K294" s="217"/>
      <c r="L294" s="220"/>
      <c r="M294" s="217"/>
      <c r="N294" s="220"/>
      <c r="O294" s="217"/>
      <c r="P294" s="227">
        <v>35816</v>
      </c>
      <c r="GO294" s="212"/>
      <c r="GP294" s="212"/>
      <c r="GQ294" s="223"/>
      <c r="GR294" s="223"/>
      <c r="GS294" s="223"/>
      <c r="GT294" s="223"/>
      <c r="GU294" s="223"/>
      <c r="GV294" s="223"/>
      <c r="GW294" s="173"/>
      <c r="GX294" s="223" t="s">
        <v>377</v>
      </c>
      <c r="GZ294" s="257"/>
      <c r="HB294" s="257"/>
    </row>
    <row r="295" spans="1:210" s="171" customFormat="1" ht="22.5" x14ac:dyDescent="0.25">
      <c r="A295" s="214" t="s">
        <v>519</v>
      </c>
      <c r="B295" s="215" t="s">
        <v>659</v>
      </c>
      <c r="C295" s="873" t="s">
        <v>660</v>
      </c>
      <c r="D295" s="873"/>
      <c r="E295" s="873"/>
      <c r="F295" s="873"/>
      <c r="G295" s="873"/>
      <c r="H295" s="216" t="s">
        <v>614</v>
      </c>
      <c r="I295" s="217">
        <v>44</v>
      </c>
      <c r="J295" s="218">
        <v>1</v>
      </c>
      <c r="K295" s="218">
        <v>44</v>
      </c>
      <c r="L295" s="220"/>
      <c r="M295" s="217"/>
      <c r="N295" s="239">
        <v>221.25</v>
      </c>
      <c r="O295" s="217"/>
      <c r="P295" s="227">
        <v>9735</v>
      </c>
      <c r="GO295" s="212"/>
      <c r="GP295" s="212"/>
      <c r="GQ295" s="223" t="s">
        <v>660</v>
      </c>
      <c r="GR295" s="223" t="s">
        <v>4</v>
      </c>
      <c r="GS295" s="223" t="s">
        <v>4</v>
      </c>
      <c r="GT295" s="223" t="s">
        <v>4</v>
      </c>
      <c r="GU295" s="223" t="s">
        <v>4</v>
      </c>
      <c r="GV295" s="223"/>
      <c r="GW295" s="173"/>
      <c r="GX295" s="223"/>
      <c r="GZ295" s="257"/>
      <c r="HB295" s="257"/>
    </row>
    <row r="296" spans="1:210" s="171" customFormat="1" ht="15" x14ac:dyDescent="0.25">
      <c r="A296" s="236"/>
      <c r="B296" s="237"/>
      <c r="C296" s="874" t="s">
        <v>377</v>
      </c>
      <c r="D296" s="874"/>
      <c r="E296" s="874"/>
      <c r="F296" s="874"/>
      <c r="G296" s="874"/>
      <c r="H296" s="216"/>
      <c r="I296" s="217"/>
      <c r="J296" s="217"/>
      <c r="K296" s="217"/>
      <c r="L296" s="220"/>
      <c r="M296" s="217"/>
      <c r="N296" s="220"/>
      <c r="O296" s="217"/>
      <c r="P296" s="227">
        <v>9735</v>
      </c>
      <c r="GO296" s="212"/>
      <c r="GP296" s="212"/>
      <c r="GQ296" s="223"/>
      <c r="GR296" s="223"/>
      <c r="GS296" s="223"/>
      <c r="GT296" s="223"/>
      <c r="GU296" s="223"/>
      <c r="GV296" s="223"/>
      <c r="GW296" s="173"/>
      <c r="GX296" s="223" t="s">
        <v>377</v>
      </c>
      <c r="GZ296" s="257"/>
      <c r="HB296" s="257"/>
    </row>
    <row r="297" spans="1:210" s="171" customFormat="1" ht="22.5" x14ac:dyDescent="0.25">
      <c r="A297" s="214" t="s">
        <v>520</v>
      </c>
      <c r="B297" s="215" t="s">
        <v>661</v>
      </c>
      <c r="C297" s="873" t="s">
        <v>662</v>
      </c>
      <c r="D297" s="873"/>
      <c r="E297" s="873"/>
      <c r="F297" s="873"/>
      <c r="G297" s="873"/>
      <c r="H297" s="216" t="s">
        <v>614</v>
      </c>
      <c r="I297" s="217">
        <v>22</v>
      </c>
      <c r="J297" s="218">
        <v>1</v>
      </c>
      <c r="K297" s="218">
        <v>22</v>
      </c>
      <c r="L297" s="220"/>
      <c r="M297" s="217"/>
      <c r="N297" s="240">
        <v>1022.44</v>
      </c>
      <c r="O297" s="217"/>
      <c r="P297" s="227">
        <v>22493.68</v>
      </c>
      <c r="GO297" s="212"/>
      <c r="GP297" s="212"/>
      <c r="GQ297" s="223" t="s">
        <v>662</v>
      </c>
      <c r="GR297" s="223" t="s">
        <v>4</v>
      </c>
      <c r="GS297" s="223" t="s">
        <v>4</v>
      </c>
      <c r="GT297" s="223" t="s">
        <v>4</v>
      </c>
      <c r="GU297" s="223" t="s">
        <v>4</v>
      </c>
      <c r="GV297" s="223"/>
      <c r="GW297" s="173"/>
      <c r="GX297" s="223"/>
      <c r="GZ297" s="257"/>
      <c r="HB297" s="257"/>
    </row>
    <row r="298" spans="1:210" s="171" customFormat="1" ht="15" x14ac:dyDescent="0.25">
      <c r="A298" s="236"/>
      <c r="B298" s="237"/>
      <c r="C298" s="874" t="s">
        <v>377</v>
      </c>
      <c r="D298" s="874"/>
      <c r="E298" s="874"/>
      <c r="F298" s="874"/>
      <c r="G298" s="874"/>
      <c r="H298" s="216"/>
      <c r="I298" s="217"/>
      <c r="J298" s="217"/>
      <c r="K298" s="217"/>
      <c r="L298" s="220"/>
      <c r="M298" s="217"/>
      <c r="N298" s="220"/>
      <c r="O298" s="217"/>
      <c r="P298" s="227">
        <v>22493.68</v>
      </c>
      <c r="GO298" s="212"/>
      <c r="GP298" s="212"/>
      <c r="GQ298" s="223"/>
      <c r="GR298" s="223"/>
      <c r="GS298" s="223"/>
      <c r="GT298" s="223"/>
      <c r="GU298" s="223"/>
      <c r="GV298" s="223"/>
      <c r="GW298" s="173"/>
      <c r="GX298" s="223" t="s">
        <v>377</v>
      </c>
      <c r="GZ298" s="257"/>
      <c r="HB298" s="257"/>
    </row>
    <row r="299" spans="1:210" s="171" customFormat="1" ht="33.75" x14ac:dyDescent="0.25">
      <c r="A299" s="214" t="s">
        <v>521</v>
      </c>
      <c r="B299" s="215" t="s">
        <v>663</v>
      </c>
      <c r="C299" s="873" t="s">
        <v>664</v>
      </c>
      <c r="D299" s="873"/>
      <c r="E299" s="873"/>
      <c r="F299" s="873"/>
      <c r="G299" s="873"/>
      <c r="H299" s="216" t="s">
        <v>607</v>
      </c>
      <c r="I299" s="217">
        <v>5.7200000000000001E-2</v>
      </c>
      <c r="J299" s="218">
        <v>1</v>
      </c>
      <c r="K299" s="298">
        <v>5.7200000000000001E-2</v>
      </c>
      <c r="L299" s="220"/>
      <c r="M299" s="217"/>
      <c r="N299" s="221"/>
      <c r="O299" s="217"/>
      <c r="P299" s="222"/>
      <c r="GO299" s="212"/>
      <c r="GP299" s="212"/>
      <c r="GQ299" s="223" t="s">
        <v>664</v>
      </c>
      <c r="GR299" s="223" t="s">
        <v>4</v>
      </c>
      <c r="GS299" s="223" t="s">
        <v>4</v>
      </c>
      <c r="GT299" s="223" t="s">
        <v>4</v>
      </c>
      <c r="GU299" s="223" t="s">
        <v>4</v>
      </c>
      <c r="GV299" s="223"/>
      <c r="GW299" s="173"/>
      <c r="GX299" s="223"/>
      <c r="GZ299" s="257"/>
      <c r="HB299" s="257"/>
    </row>
    <row r="300" spans="1:210" s="171" customFormat="1" ht="15" x14ac:dyDescent="0.25">
      <c r="A300" s="242"/>
      <c r="B300" s="243"/>
      <c r="C300" s="878" t="s">
        <v>689</v>
      </c>
      <c r="D300" s="878"/>
      <c r="E300" s="878"/>
      <c r="F300" s="878"/>
      <c r="G300" s="878"/>
      <c r="H300" s="878"/>
      <c r="I300" s="878"/>
      <c r="J300" s="878"/>
      <c r="K300" s="878"/>
      <c r="L300" s="878"/>
      <c r="M300" s="878"/>
      <c r="N300" s="878"/>
      <c r="O300" s="878"/>
      <c r="P300" s="879"/>
      <c r="GO300" s="212"/>
      <c r="GP300" s="212"/>
      <c r="GQ300" s="223"/>
      <c r="GR300" s="223"/>
      <c r="GS300" s="223"/>
      <c r="GT300" s="223"/>
      <c r="GU300" s="223"/>
      <c r="GV300" s="223"/>
      <c r="GW300" s="173"/>
      <c r="GX300" s="223"/>
      <c r="GY300" s="244" t="s">
        <v>689</v>
      </c>
      <c r="GZ300" s="257"/>
      <c r="HB300" s="257"/>
    </row>
    <row r="301" spans="1:210" s="171" customFormat="1" ht="15" x14ac:dyDescent="0.25">
      <c r="A301" s="224"/>
      <c r="B301" s="225"/>
      <c r="C301" s="874" t="s">
        <v>370</v>
      </c>
      <c r="D301" s="874"/>
      <c r="E301" s="874"/>
      <c r="F301" s="874"/>
      <c r="G301" s="874"/>
      <c r="H301" s="216"/>
      <c r="I301" s="217"/>
      <c r="J301" s="217"/>
      <c r="K301" s="217"/>
      <c r="L301" s="220"/>
      <c r="M301" s="217"/>
      <c r="N301" s="226"/>
      <c r="O301" s="217"/>
      <c r="P301" s="227">
        <v>1375.83</v>
      </c>
      <c r="Q301" s="228"/>
      <c r="R301" s="228"/>
      <c r="GO301" s="212"/>
      <c r="GP301" s="212"/>
      <c r="GQ301" s="223"/>
      <c r="GR301" s="223"/>
      <c r="GS301" s="223"/>
      <c r="GT301" s="223"/>
      <c r="GU301" s="223"/>
      <c r="GV301" s="223" t="s">
        <v>370</v>
      </c>
      <c r="GW301" s="173"/>
      <c r="GX301" s="223"/>
      <c r="GZ301" s="257"/>
      <c r="HB301" s="257"/>
    </row>
    <row r="302" spans="1:210" s="171" customFormat="1" ht="15" x14ac:dyDescent="0.25">
      <c r="A302" s="229"/>
      <c r="B302" s="230"/>
      <c r="C302" s="880" t="s">
        <v>371</v>
      </c>
      <c r="D302" s="880"/>
      <c r="E302" s="880"/>
      <c r="F302" s="880"/>
      <c r="G302" s="880"/>
      <c r="H302" s="231"/>
      <c r="I302" s="232"/>
      <c r="J302" s="232"/>
      <c r="K302" s="232"/>
      <c r="L302" s="233"/>
      <c r="M302" s="232"/>
      <c r="N302" s="233"/>
      <c r="O302" s="232"/>
      <c r="P302" s="234">
        <v>57.21</v>
      </c>
      <c r="GO302" s="212"/>
      <c r="GP302" s="212"/>
      <c r="GQ302" s="223"/>
      <c r="GR302" s="223"/>
      <c r="GS302" s="223"/>
      <c r="GT302" s="223"/>
      <c r="GU302" s="223"/>
      <c r="GV302" s="223"/>
      <c r="GW302" s="173" t="s">
        <v>371</v>
      </c>
      <c r="GX302" s="223"/>
      <c r="GZ302" s="257"/>
      <c r="HB302" s="257"/>
    </row>
    <row r="303" spans="1:210" s="171" customFormat="1" ht="22.5" x14ac:dyDescent="0.25">
      <c r="A303" s="229"/>
      <c r="B303" s="230" t="s">
        <v>666</v>
      </c>
      <c r="C303" s="880" t="s">
        <v>667</v>
      </c>
      <c r="D303" s="880"/>
      <c r="E303" s="880"/>
      <c r="F303" s="880"/>
      <c r="G303" s="880"/>
      <c r="H303" s="231" t="s">
        <v>374</v>
      </c>
      <c r="I303" s="235">
        <v>94</v>
      </c>
      <c r="J303" s="232"/>
      <c r="K303" s="235">
        <v>94</v>
      </c>
      <c r="L303" s="233"/>
      <c r="M303" s="232"/>
      <c r="N303" s="233"/>
      <c r="O303" s="232"/>
      <c r="P303" s="234">
        <v>53.78</v>
      </c>
      <c r="GO303" s="212"/>
      <c r="GP303" s="212"/>
      <c r="GQ303" s="223"/>
      <c r="GR303" s="223"/>
      <c r="GS303" s="223"/>
      <c r="GT303" s="223"/>
      <c r="GU303" s="223"/>
      <c r="GV303" s="223"/>
      <c r="GW303" s="173" t="s">
        <v>667</v>
      </c>
      <c r="GX303" s="223"/>
      <c r="GZ303" s="257"/>
      <c r="HB303" s="257"/>
    </row>
    <row r="304" spans="1:210" s="171" customFormat="1" ht="22.5" x14ac:dyDescent="0.25">
      <c r="A304" s="229"/>
      <c r="B304" s="230" t="s">
        <v>668</v>
      </c>
      <c r="C304" s="880" t="s">
        <v>669</v>
      </c>
      <c r="D304" s="880"/>
      <c r="E304" s="880"/>
      <c r="F304" s="880"/>
      <c r="G304" s="880"/>
      <c r="H304" s="231" t="s">
        <v>374</v>
      </c>
      <c r="I304" s="235">
        <v>51</v>
      </c>
      <c r="J304" s="232"/>
      <c r="K304" s="235">
        <v>51</v>
      </c>
      <c r="L304" s="233"/>
      <c r="M304" s="232"/>
      <c r="N304" s="233"/>
      <c r="O304" s="232"/>
      <c r="P304" s="234">
        <v>29.18</v>
      </c>
      <c r="GO304" s="212"/>
      <c r="GP304" s="212"/>
      <c r="GQ304" s="223"/>
      <c r="GR304" s="223"/>
      <c r="GS304" s="223"/>
      <c r="GT304" s="223"/>
      <c r="GU304" s="223"/>
      <c r="GV304" s="223"/>
      <c r="GW304" s="173" t="s">
        <v>669</v>
      </c>
      <c r="GX304" s="223"/>
      <c r="GZ304" s="257"/>
      <c r="HB304" s="257"/>
    </row>
    <row r="305" spans="1:210" s="171" customFormat="1" ht="15" x14ac:dyDescent="0.25">
      <c r="A305" s="236"/>
      <c r="B305" s="237"/>
      <c r="C305" s="874" t="s">
        <v>377</v>
      </c>
      <c r="D305" s="874"/>
      <c r="E305" s="874"/>
      <c r="F305" s="874"/>
      <c r="G305" s="874"/>
      <c r="H305" s="216"/>
      <c r="I305" s="217"/>
      <c r="J305" s="217"/>
      <c r="K305" s="217"/>
      <c r="L305" s="220"/>
      <c r="M305" s="217"/>
      <c r="N305" s="226">
        <v>25503.32</v>
      </c>
      <c r="O305" s="217"/>
      <c r="P305" s="227">
        <v>1458.79</v>
      </c>
      <c r="GO305" s="212"/>
      <c r="GP305" s="212"/>
      <c r="GQ305" s="223"/>
      <c r="GR305" s="223"/>
      <c r="GS305" s="223"/>
      <c r="GT305" s="223"/>
      <c r="GU305" s="223"/>
      <c r="GV305" s="223"/>
      <c r="GW305" s="173"/>
      <c r="GX305" s="223" t="s">
        <v>377</v>
      </c>
      <c r="GZ305" s="257"/>
      <c r="HB305" s="257"/>
    </row>
    <row r="306" spans="1:210" s="171" customFormat="1" ht="33.75" x14ac:dyDescent="0.25">
      <c r="A306" s="214" t="s">
        <v>528</v>
      </c>
      <c r="B306" s="215" t="s">
        <v>670</v>
      </c>
      <c r="C306" s="873" t="s">
        <v>671</v>
      </c>
      <c r="D306" s="873"/>
      <c r="E306" s="873"/>
      <c r="F306" s="873"/>
      <c r="G306" s="873"/>
      <c r="H306" s="216" t="s">
        <v>672</v>
      </c>
      <c r="I306" s="217">
        <v>-1.8704400000000001</v>
      </c>
      <c r="J306" s="218">
        <v>1</v>
      </c>
      <c r="K306" s="302">
        <v>-1.8704400000000001</v>
      </c>
      <c r="L306" s="299">
        <v>537.96</v>
      </c>
      <c r="M306" s="219">
        <v>1.3</v>
      </c>
      <c r="N306" s="239">
        <v>699.35</v>
      </c>
      <c r="O306" s="217"/>
      <c r="P306" s="227">
        <v>-1308.0899999999999</v>
      </c>
      <c r="GO306" s="212"/>
      <c r="GP306" s="212"/>
      <c r="GQ306" s="223" t="s">
        <v>671</v>
      </c>
      <c r="GR306" s="223" t="s">
        <v>4</v>
      </c>
      <c r="GS306" s="223" t="s">
        <v>4</v>
      </c>
      <c r="GT306" s="223" t="s">
        <v>4</v>
      </c>
      <c r="GU306" s="223" t="s">
        <v>4</v>
      </c>
      <c r="GV306" s="223"/>
      <c r="GW306" s="173"/>
      <c r="GX306" s="223"/>
      <c r="GZ306" s="257"/>
      <c r="HB306" s="257"/>
    </row>
    <row r="307" spans="1:210" s="171" customFormat="1" ht="15" x14ac:dyDescent="0.25">
      <c r="A307" s="236"/>
      <c r="B307" s="237"/>
      <c r="C307" s="874" t="s">
        <v>377</v>
      </c>
      <c r="D307" s="874"/>
      <c r="E307" s="874"/>
      <c r="F307" s="874"/>
      <c r="G307" s="874"/>
      <c r="H307" s="216"/>
      <c r="I307" s="217"/>
      <c r="J307" s="217"/>
      <c r="K307" s="217"/>
      <c r="L307" s="220"/>
      <c r="M307" s="217"/>
      <c r="N307" s="220"/>
      <c r="O307" s="217"/>
      <c r="P307" s="227">
        <v>-1308.0899999999999</v>
      </c>
      <c r="GO307" s="212"/>
      <c r="GP307" s="212"/>
      <c r="GQ307" s="223"/>
      <c r="GR307" s="223"/>
      <c r="GS307" s="223"/>
      <c r="GT307" s="223"/>
      <c r="GU307" s="223"/>
      <c r="GV307" s="223"/>
      <c r="GW307" s="173"/>
      <c r="GX307" s="223" t="s">
        <v>377</v>
      </c>
      <c r="GZ307" s="257"/>
      <c r="HB307" s="257"/>
    </row>
    <row r="308" spans="1:210" s="171" customFormat="1" ht="33.75" x14ac:dyDescent="0.25">
      <c r="A308" s="214" t="s">
        <v>529</v>
      </c>
      <c r="B308" s="215" t="s">
        <v>673</v>
      </c>
      <c r="C308" s="873" t="s">
        <v>674</v>
      </c>
      <c r="D308" s="873"/>
      <c r="E308" s="873"/>
      <c r="F308" s="873"/>
      <c r="G308" s="873"/>
      <c r="H308" s="216" t="s">
        <v>672</v>
      </c>
      <c r="I308" s="217">
        <v>3.43</v>
      </c>
      <c r="J308" s="218">
        <v>1</v>
      </c>
      <c r="K308" s="265">
        <v>3.43</v>
      </c>
      <c r="L308" s="299">
        <v>323.43</v>
      </c>
      <c r="M308" s="265">
        <v>1.85</v>
      </c>
      <c r="N308" s="239">
        <v>598.35</v>
      </c>
      <c r="O308" s="217"/>
      <c r="P308" s="227">
        <v>2052.34</v>
      </c>
      <c r="GO308" s="212"/>
      <c r="GP308" s="212"/>
      <c r="GQ308" s="223" t="s">
        <v>674</v>
      </c>
      <c r="GR308" s="223" t="s">
        <v>4</v>
      </c>
      <c r="GS308" s="223" t="s">
        <v>4</v>
      </c>
      <c r="GT308" s="223" t="s">
        <v>4</v>
      </c>
      <c r="GU308" s="223" t="s">
        <v>4</v>
      </c>
      <c r="GV308" s="223"/>
      <c r="GW308" s="173"/>
      <c r="GX308" s="223"/>
      <c r="GZ308" s="257"/>
      <c r="HB308" s="257"/>
    </row>
    <row r="309" spans="1:210" s="171" customFormat="1" ht="15" x14ac:dyDescent="0.25">
      <c r="A309" s="236"/>
      <c r="B309" s="237"/>
      <c r="C309" s="874" t="s">
        <v>377</v>
      </c>
      <c r="D309" s="874"/>
      <c r="E309" s="874"/>
      <c r="F309" s="874"/>
      <c r="G309" s="874"/>
      <c r="H309" s="216"/>
      <c r="I309" s="217"/>
      <c r="J309" s="217"/>
      <c r="K309" s="217"/>
      <c r="L309" s="220"/>
      <c r="M309" s="217"/>
      <c r="N309" s="220"/>
      <c r="O309" s="217"/>
      <c r="P309" s="227">
        <v>2052.34</v>
      </c>
      <c r="GO309" s="212"/>
      <c r="GP309" s="212"/>
      <c r="GQ309" s="223"/>
      <c r="GR309" s="223"/>
      <c r="GS309" s="223"/>
      <c r="GT309" s="223"/>
      <c r="GU309" s="223"/>
      <c r="GV309" s="223"/>
      <c r="GW309" s="173"/>
      <c r="GX309" s="223" t="s">
        <v>377</v>
      </c>
      <c r="GZ309" s="257"/>
      <c r="HB309" s="257"/>
    </row>
    <row r="310" spans="1:210" s="171" customFormat="1" ht="15" x14ac:dyDescent="0.25">
      <c r="A310" s="881" t="s">
        <v>690</v>
      </c>
      <c r="B310" s="882"/>
      <c r="C310" s="882"/>
      <c r="D310" s="882"/>
      <c r="E310" s="882"/>
      <c r="F310" s="882"/>
      <c r="G310" s="882"/>
      <c r="H310" s="882"/>
      <c r="I310" s="882"/>
      <c r="J310" s="882"/>
      <c r="K310" s="882"/>
      <c r="L310" s="882"/>
      <c r="M310" s="882"/>
      <c r="N310" s="882"/>
      <c r="O310" s="882"/>
      <c r="P310" s="883"/>
      <c r="GO310" s="212"/>
      <c r="GP310" s="212" t="s">
        <v>690</v>
      </c>
      <c r="GQ310" s="223"/>
      <c r="GR310" s="223"/>
      <c r="GS310" s="223"/>
      <c r="GT310" s="223"/>
      <c r="GU310" s="223"/>
      <c r="GV310" s="223"/>
      <c r="GW310" s="173"/>
      <c r="GX310" s="223"/>
      <c r="GZ310" s="257"/>
      <c r="HB310" s="257"/>
    </row>
    <row r="311" spans="1:210" s="171" customFormat="1" ht="15" x14ac:dyDescent="0.25">
      <c r="A311" s="214" t="s">
        <v>530</v>
      </c>
      <c r="B311" s="215" t="s">
        <v>646</v>
      </c>
      <c r="C311" s="873" t="s">
        <v>647</v>
      </c>
      <c r="D311" s="873"/>
      <c r="E311" s="873"/>
      <c r="F311" s="873"/>
      <c r="G311" s="873"/>
      <c r="H311" s="216" t="s">
        <v>386</v>
      </c>
      <c r="I311" s="217">
        <v>3.36</v>
      </c>
      <c r="J311" s="218">
        <v>1</v>
      </c>
      <c r="K311" s="265">
        <v>3.36</v>
      </c>
      <c r="L311" s="226">
        <v>5015.96</v>
      </c>
      <c r="M311" s="265">
        <v>1.81</v>
      </c>
      <c r="N311" s="240">
        <v>9078.89</v>
      </c>
      <c r="O311" s="217"/>
      <c r="P311" s="227">
        <v>30505.07</v>
      </c>
      <c r="GO311" s="212"/>
      <c r="GP311" s="212"/>
      <c r="GQ311" s="223" t="s">
        <v>647</v>
      </c>
      <c r="GR311" s="223" t="s">
        <v>4</v>
      </c>
      <c r="GS311" s="223" t="s">
        <v>4</v>
      </c>
      <c r="GT311" s="223" t="s">
        <v>4</v>
      </c>
      <c r="GU311" s="223" t="s">
        <v>4</v>
      </c>
      <c r="GV311" s="223"/>
      <c r="GW311" s="173"/>
      <c r="GX311" s="223"/>
      <c r="GZ311" s="257"/>
      <c r="HB311" s="257"/>
    </row>
    <row r="312" spans="1:210" s="171" customFormat="1" ht="15" x14ac:dyDescent="0.25">
      <c r="A312" s="236"/>
      <c r="B312" s="237"/>
      <c r="C312" s="874" t="s">
        <v>377</v>
      </c>
      <c r="D312" s="874"/>
      <c r="E312" s="874"/>
      <c r="F312" s="874"/>
      <c r="G312" s="874"/>
      <c r="H312" s="216"/>
      <c r="I312" s="217"/>
      <c r="J312" s="217"/>
      <c r="K312" s="217"/>
      <c r="L312" s="220"/>
      <c r="M312" s="217"/>
      <c r="N312" s="220"/>
      <c r="O312" s="217"/>
      <c r="P312" s="227">
        <v>30505.07</v>
      </c>
      <c r="GO312" s="212"/>
      <c r="GP312" s="212"/>
      <c r="GQ312" s="223"/>
      <c r="GR312" s="223"/>
      <c r="GS312" s="223"/>
      <c r="GT312" s="223"/>
      <c r="GU312" s="223"/>
      <c r="GV312" s="223"/>
      <c r="GW312" s="173"/>
      <c r="GX312" s="223" t="s">
        <v>377</v>
      </c>
      <c r="GZ312" s="257"/>
      <c r="HB312" s="257"/>
    </row>
    <row r="313" spans="1:210" s="171" customFormat="1" ht="15" x14ac:dyDescent="0.25">
      <c r="A313" s="214" t="s">
        <v>531</v>
      </c>
      <c r="B313" s="215" t="s">
        <v>648</v>
      </c>
      <c r="C313" s="873" t="s">
        <v>635</v>
      </c>
      <c r="D313" s="873"/>
      <c r="E313" s="873"/>
      <c r="F313" s="873"/>
      <c r="G313" s="873"/>
      <c r="H313" s="216" t="s">
        <v>369</v>
      </c>
      <c r="I313" s="217">
        <v>2.3519999999999999</v>
      </c>
      <c r="J313" s="218">
        <v>1</v>
      </c>
      <c r="K313" s="241">
        <v>2.3519999999999999</v>
      </c>
      <c r="L313" s="299">
        <v>35.71</v>
      </c>
      <c r="M313" s="265">
        <v>0.51</v>
      </c>
      <c r="N313" s="239">
        <v>18.21</v>
      </c>
      <c r="O313" s="217"/>
      <c r="P313" s="238">
        <v>42.83</v>
      </c>
      <c r="GO313" s="212"/>
      <c r="GP313" s="212"/>
      <c r="GQ313" s="223" t="s">
        <v>635</v>
      </c>
      <c r="GR313" s="223" t="s">
        <v>4</v>
      </c>
      <c r="GS313" s="223" t="s">
        <v>4</v>
      </c>
      <c r="GT313" s="223" t="s">
        <v>4</v>
      </c>
      <c r="GU313" s="223" t="s">
        <v>4</v>
      </c>
      <c r="GV313" s="223"/>
      <c r="GW313" s="173"/>
      <c r="GX313" s="223"/>
      <c r="GZ313" s="257"/>
      <c r="HB313" s="257"/>
    </row>
    <row r="314" spans="1:210" s="171" customFormat="1" ht="15" x14ac:dyDescent="0.25">
      <c r="A314" s="236"/>
      <c r="B314" s="237"/>
      <c r="C314" s="874" t="s">
        <v>377</v>
      </c>
      <c r="D314" s="874"/>
      <c r="E314" s="874"/>
      <c r="F314" s="874"/>
      <c r="G314" s="874"/>
      <c r="H314" s="216"/>
      <c r="I314" s="217"/>
      <c r="J314" s="217"/>
      <c r="K314" s="217"/>
      <c r="L314" s="220"/>
      <c r="M314" s="217"/>
      <c r="N314" s="220"/>
      <c r="O314" s="217"/>
      <c r="P314" s="238">
        <v>42.83</v>
      </c>
      <c r="GO314" s="212"/>
      <c r="GP314" s="212"/>
      <c r="GQ314" s="223"/>
      <c r="GR314" s="223"/>
      <c r="GS314" s="223"/>
      <c r="GT314" s="223"/>
      <c r="GU314" s="223"/>
      <c r="GV314" s="223"/>
      <c r="GW314" s="173"/>
      <c r="GX314" s="223" t="s">
        <v>377</v>
      </c>
      <c r="GZ314" s="257"/>
      <c r="HB314" s="257"/>
    </row>
    <row r="315" spans="1:210" s="171" customFormat="1" ht="22.5" x14ac:dyDescent="0.25">
      <c r="A315" s="214" t="s">
        <v>533</v>
      </c>
      <c r="B315" s="215" t="s">
        <v>649</v>
      </c>
      <c r="C315" s="873" t="s">
        <v>650</v>
      </c>
      <c r="D315" s="873"/>
      <c r="E315" s="873"/>
      <c r="F315" s="873"/>
      <c r="G315" s="873"/>
      <c r="H315" s="216" t="s">
        <v>614</v>
      </c>
      <c r="I315" s="217">
        <v>40</v>
      </c>
      <c r="J315" s="218">
        <v>1</v>
      </c>
      <c r="K315" s="218">
        <v>40</v>
      </c>
      <c r="L315" s="220"/>
      <c r="M315" s="217"/>
      <c r="N315" s="240">
        <v>1009.33</v>
      </c>
      <c r="O315" s="217"/>
      <c r="P315" s="227">
        <v>40373.199999999997</v>
      </c>
      <c r="GO315" s="212"/>
      <c r="GP315" s="212"/>
      <c r="GQ315" s="223" t="s">
        <v>650</v>
      </c>
      <c r="GR315" s="223" t="s">
        <v>4</v>
      </c>
      <c r="GS315" s="223" t="s">
        <v>4</v>
      </c>
      <c r="GT315" s="223" t="s">
        <v>4</v>
      </c>
      <c r="GU315" s="223" t="s">
        <v>4</v>
      </c>
      <c r="GV315" s="223"/>
      <c r="GW315" s="173"/>
      <c r="GX315" s="223"/>
      <c r="GZ315" s="257"/>
      <c r="HB315" s="257"/>
    </row>
    <row r="316" spans="1:210" s="171" customFormat="1" ht="15" x14ac:dyDescent="0.25">
      <c r="A316" s="236"/>
      <c r="B316" s="237"/>
      <c r="C316" s="874" t="s">
        <v>377</v>
      </c>
      <c r="D316" s="874"/>
      <c r="E316" s="874"/>
      <c r="F316" s="874"/>
      <c r="G316" s="874"/>
      <c r="H316" s="216"/>
      <c r="I316" s="217"/>
      <c r="J316" s="217"/>
      <c r="K316" s="217"/>
      <c r="L316" s="220"/>
      <c r="M316" s="217"/>
      <c r="N316" s="220"/>
      <c r="O316" s="217"/>
      <c r="P316" s="227">
        <v>40373.199999999997</v>
      </c>
      <c r="GO316" s="212"/>
      <c r="GP316" s="212"/>
      <c r="GQ316" s="223"/>
      <c r="GR316" s="223"/>
      <c r="GS316" s="223"/>
      <c r="GT316" s="223"/>
      <c r="GU316" s="223"/>
      <c r="GV316" s="223"/>
      <c r="GW316" s="173"/>
      <c r="GX316" s="223" t="s">
        <v>377</v>
      </c>
      <c r="GZ316" s="257"/>
      <c r="HB316" s="257"/>
    </row>
    <row r="317" spans="1:210" s="171" customFormat="1" ht="22.5" x14ac:dyDescent="0.25">
      <c r="A317" s="214" t="s">
        <v>534</v>
      </c>
      <c r="B317" s="215" t="s">
        <v>651</v>
      </c>
      <c r="C317" s="873" t="s">
        <v>652</v>
      </c>
      <c r="D317" s="873"/>
      <c r="E317" s="873"/>
      <c r="F317" s="873"/>
      <c r="G317" s="873"/>
      <c r="H317" s="216" t="s">
        <v>614</v>
      </c>
      <c r="I317" s="217">
        <v>20</v>
      </c>
      <c r="J317" s="218">
        <v>1</v>
      </c>
      <c r="K317" s="218">
        <v>20</v>
      </c>
      <c r="L317" s="220"/>
      <c r="M317" s="217"/>
      <c r="N317" s="239">
        <v>782.49</v>
      </c>
      <c r="O317" s="217"/>
      <c r="P317" s="227">
        <v>15649.8</v>
      </c>
      <c r="GO317" s="212"/>
      <c r="GP317" s="212"/>
      <c r="GQ317" s="223" t="s">
        <v>652</v>
      </c>
      <c r="GR317" s="223" t="s">
        <v>4</v>
      </c>
      <c r="GS317" s="223" t="s">
        <v>4</v>
      </c>
      <c r="GT317" s="223" t="s">
        <v>4</v>
      </c>
      <c r="GU317" s="223" t="s">
        <v>4</v>
      </c>
      <c r="GV317" s="223"/>
      <c r="GW317" s="173"/>
      <c r="GX317" s="223"/>
      <c r="GZ317" s="257"/>
      <c r="HB317" s="257"/>
    </row>
    <row r="318" spans="1:210" s="171" customFormat="1" ht="15" x14ac:dyDescent="0.25">
      <c r="A318" s="236"/>
      <c r="B318" s="237"/>
      <c r="C318" s="874" t="s">
        <v>377</v>
      </c>
      <c r="D318" s="874"/>
      <c r="E318" s="874"/>
      <c r="F318" s="874"/>
      <c r="G318" s="874"/>
      <c r="H318" s="216"/>
      <c r="I318" s="217"/>
      <c r="J318" s="217"/>
      <c r="K318" s="217"/>
      <c r="L318" s="220"/>
      <c r="M318" s="217"/>
      <c r="N318" s="220"/>
      <c r="O318" s="217"/>
      <c r="P318" s="227">
        <v>15649.8</v>
      </c>
      <c r="GO318" s="212"/>
      <c r="GP318" s="212"/>
      <c r="GQ318" s="223"/>
      <c r="GR318" s="223"/>
      <c r="GS318" s="223"/>
      <c r="GT318" s="223"/>
      <c r="GU318" s="223"/>
      <c r="GV318" s="223"/>
      <c r="GW318" s="173"/>
      <c r="GX318" s="223" t="s">
        <v>377</v>
      </c>
      <c r="GZ318" s="257"/>
      <c r="HB318" s="257"/>
    </row>
    <row r="319" spans="1:210" s="171" customFormat="1" ht="22.5" x14ac:dyDescent="0.25">
      <c r="A319" s="214" t="s">
        <v>535</v>
      </c>
      <c r="B319" s="215" t="s">
        <v>653</v>
      </c>
      <c r="C319" s="873" t="s">
        <v>654</v>
      </c>
      <c r="D319" s="873"/>
      <c r="E319" s="873"/>
      <c r="F319" s="873"/>
      <c r="G319" s="873"/>
      <c r="H319" s="216" t="s">
        <v>614</v>
      </c>
      <c r="I319" s="217">
        <v>20</v>
      </c>
      <c r="J319" s="218">
        <v>1</v>
      </c>
      <c r="K319" s="218">
        <v>20</v>
      </c>
      <c r="L319" s="220"/>
      <c r="M319" s="217"/>
      <c r="N319" s="239">
        <v>248.5</v>
      </c>
      <c r="O319" s="217"/>
      <c r="P319" s="227">
        <v>4970</v>
      </c>
      <c r="GO319" s="212"/>
      <c r="GP319" s="212"/>
      <c r="GQ319" s="223" t="s">
        <v>654</v>
      </c>
      <c r="GR319" s="223" t="s">
        <v>4</v>
      </c>
      <c r="GS319" s="223" t="s">
        <v>4</v>
      </c>
      <c r="GT319" s="223" t="s">
        <v>4</v>
      </c>
      <c r="GU319" s="223" t="s">
        <v>4</v>
      </c>
      <c r="GV319" s="223"/>
      <c r="GW319" s="173"/>
      <c r="GX319" s="223"/>
      <c r="GZ319" s="257"/>
      <c r="HB319" s="257"/>
    </row>
    <row r="320" spans="1:210" s="171" customFormat="1" ht="15" x14ac:dyDescent="0.25">
      <c r="A320" s="236"/>
      <c r="B320" s="237"/>
      <c r="C320" s="874" t="s">
        <v>377</v>
      </c>
      <c r="D320" s="874"/>
      <c r="E320" s="874"/>
      <c r="F320" s="874"/>
      <c r="G320" s="874"/>
      <c r="H320" s="216"/>
      <c r="I320" s="217"/>
      <c r="J320" s="217"/>
      <c r="K320" s="217"/>
      <c r="L320" s="220"/>
      <c r="M320" s="217"/>
      <c r="N320" s="220"/>
      <c r="O320" s="217"/>
      <c r="P320" s="227">
        <v>4970</v>
      </c>
      <c r="GO320" s="212"/>
      <c r="GP320" s="212"/>
      <c r="GQ320" s="223"/>
      <c r="GR320" s="223"/>
      <c r="GS320" s="223"/>
      <c r="GT320" s="223"/>
      <c r="GU320" s="223"/>
      <c r="GV320" s="223"/>
      <c r="GW320" s="173"/>
      <c r="GX320" s="223" t="s">
        <v>377</v>
      </c>
      <c r="GZ320" s="257"/>
      <c r="HB320" s="257"/>
    </row>
    <row r="321" spans="1:210" s="171" customFormat="1" ht="22.5" x14ac:dyDescent="0.25">
      <c r="A321" s="214" t="s">
        <v>541</v>
      </c>
      <c r="B321" s="215" t="s">
        <v>655</v>
      </c>
      <c r="C321" s="873" t="s">
        <v>656</v>
      </c>
      <c r="D321" s="873"/>
      <c r="E321" s="873"/>
      <c r="F321" s="873"/>
      <c r="G321" s="873"/>
      <c r="H321" s="216" t="s">
        <v>614</v>
      </c>
      <c r="I321" s="217">
        <v>20</v>
      </c>
      <c r="J321" s="218">
        <v>1</v>
      </c>
      <c r="K321" s="218">
        <v>20</v>
      </c>
      <c r="L321" s="220"/>
      <c r="M321" s="217"/>
      <c r="N321" s="240">
        <v>1216.55</v>
      </c>
      <c r="O321" s="217"/>
      <c r="P321" s="227">
        <v>24331</v>
      </c>
      <c r="GO321" s="212"/>
      <c r="GP321" s="212"/>
      <c r="GQ321" s="223" t="s">
        <v>656</v>
      </c>
      <c r="GR321" s="223" t="s">
        <v>4</v>
      </c>
      <c r="GS321" s="223" t="s">
        <v>4</v>
      </c>
      <c r="GT321" s="223" t="s">
        <v>4</v>
      </c>
      <c r="GU321" s="223" t="s">
        <v>4</v>
      </c>
      <c r="GV321" s="223"/>
      <c r="GW321" s="173"/>
      <c r="GX321" s="223"/>
      <c r="GZ321" s="257"/>
      <c r="HB321" s="257"/>
    </row>
    <row r="322" spans="1:210" s="171" customFormat="1" ht="15" x14ac:dyDescent="0.25">
      <c r="A322" s="236"/>
      <c r="B322" s="237"/>
      <c r="C322" s="874" t="s">
        <v>377</v>
      </c>
      <c r="D322" s="874"/>
      <c r="E322" s="874"/>
      <c r="F322" s="874"/>
      <c r="G322" s="874"/>
      <c r="H322" s="216"/>
      <c r="I322" s="217"/>
      <c r="J322" s="217"/>
      <c r="K322" s="217"/>
      <c r="L322" s="220"/>
      <c r="M322" s="217"/>
      <c r="N322" s="220"/>
      <c r="O322" s="217"/>
      <c r="P322" s="227">
        <v>24331</v>
      </c>
      <c r="GO322" s="212"/>
      <c r="GP322" s="212"/>
      <c r="GQ322" s="223"/>
      <c r="GR322" s="223"/>
      <c r="GS322" s="223"/>
      <c r="GT322" s="223"/>
      <c r="GU322" s="223"/>
      <c r="GV322" s="223"/>
      <c r="GW322" s="173"/>
      <c r="GX322" s="223" t="s">
        <v>377</v>
      </c>
      <c r="GZ322" s="257"/>
      <c r="HB322" s="257"/>
    </row>
    <row r="323" spans="1:210" s="171" customFormat="1" ht="22.5" x14ac:dyDescent="0.25">
      <c r="A323" s="214" t="s">
        <v>542</v>
      </c>
      <c r="B323" s="215" t="s">
        <v>657</v>
      </c>
      <c r="C323" s="873" t="s">
        <v>658</v>
      </c>
      <c r="D323" s="873"/>
      <c r="E323" s="873"/>
      <c r="F323" s="873"/>
      <c r="G323" s="873"/>
      <c r="H323" s="216" t="s">
        <v>614</v>
      </c>
      <c r="I323" s="217">
        <v>20</v>
      </c>
      <c r="J323" s="218">
        <v>1</v>
      </c>
      <c r="K323" s="218">
        <v>20</v>
      </c>
      <c r="L323" s="220"/>
      <c r="M323" s="217"/>
      <c r="N323" s="239">
        <v>325.60000000000002</v>
      </c>
      <c r="O323" s="217"/>
      <c r="P323" s="227">
        <v>6512</v>
      </c>
      <c r="GO323" s="212"/>
      <c r="GP323" s="212"/>
      <c r="GQ323" s="223" t="s">
        <v>658</v>
      </c>
      <c r="GR323" s="223" t="s">
        <v>4</v>
      </c>
      <c r="GS323" s="223" t="s">
        <v>4</v>
      </c>
      <c r="GT323" s="223" t="s">
        <v>4</v>
      </c>
      <c r="GU323" s="223" t="s">
        <v>4</v>
      </c>
      <c r="GV323" s="223"/>
      <c r="GW323" s="173"/>
      <c r="GX323" s="223"/>
      <c r="GZ323" s="257"/>
      <c r="HB323" s="257"/>
    </row>
    <row r="324" spans="1:210" s="171" customFormat="1" ht="15" x14ac:dyDescent="0.25">
      <c r="A324" s="236"/>
      <c r="B324" s="237"/>
      <c r="C324" s="874" t="s">
        <v>377</v>
      </c>
      <c r="D324" s="874"/>
      <c r="E324" s="874"/>
      <c r="F324" s="874"/>
      <c r="G324" s="874"/>
      <c r="H324" s="216"/>
      <c r="I324" s="217"/>
      <c r="J324" s="217"/>
      <c r="K324" s="217"/>
      <c r="L324" s="220"/>
      <c r="M324" s="217"/>
      <c r="N324" s="220"/>
      <c r="O324" s="217"/>
      <c r="P324" s="227">
        <v>6512</v>
      </c>
      <c r="GO324" s="212"/>
      <c r="GP324" s="212"/>
      <c r="GQ324" s="223"/>
      <c r="GR324" s="223"/>
      <c r="GS324" s="223"/>
      <c r="GT324" s="223"/>
      <c r="GU324" s="223"/>
      <c r="GV324" s="223"/>
      <c r="GW324" s="173"/>
      <c r="GX324" s="223" t="s">
        <v>377</v>
      </c>
      <c r="GZ324" s="257"/>
      <c r="HB324" s="257"/>
    </row>
    <row r="325" spans="1:210" s="171" customFormat="1" ht="22.5" x14ac:dyDescent="0.25">
      <c r="A325" s="214" t="s">
        <v>543</v>
      </c>
      <c r="B325" s="215" t="s">
        <v>659</v>
      </c>
      <c r="C325" s="873" t="s">
        <v>660</v>
      </c>
      <c r="D325" s="873"/>
      <c r="E325" s="873"/>
      <c r="F325" s="873"/>
      <c r="G325" s="873"/>
      <c r="H325" s="216" t="s">
        <v>614</v>
      </c>
      <c r="I325" s="217">
        <v>20</v>
      </c>
      <c r="J325" s="218">
        <v>1</v>
      </c>
      <c r="K325" s="218">
        <v>20</v>
      </c>
      <c r="L325" s="220"/>
      <c r="M325" s="217"/>
      <c r="N325" s="239">
        <v>221.25</v>
      </c>
      <c r="O325" s="217"/>
      <c r="P325" s="227">
        <v>4425</v>
      </c>
      <c r="GO325" s="212"/>
      <c r="GP325" s="212"/>
      <c r="GQ325" s="223" t="s">
        <v>660</v>
      </c>
      <c r="GR325" s="223" t="s">
        <v>4</v>
      </c>
      <c r="GS325" s="223" t="s">
        <v>4</v>
      </c>
      <c r="GT325" s="223" t="s">
        <v>4</v>
      </c>
      <c r="GU325" s="223" t="s">
        <v>4</v>
      </c>
      <c r="GV325" s="223"/>
      <c r="GW325" s="173"/>
      <c r="GX325" s="223"/>
      <c r="GZ325" s="257"/>
      <c r="HB325" s="257"/>
    </row>
    <row r="326" spans="1:210" s="171" customFormat="1" ht="15" x14ac:dyDescent="0.25">
      <c r="A326" s="236"/>
      <c r="B326" s="237"/>
      <c r="C326" s="874" t="s">
        <v>377</v>
      </c>
      <c r="D326" s="874"/>
      <c r="E326" s="874"/>
      <c r="F326" s="874"/>
      <c r="G326" s="874"/>
      <c r="H326" s="216"/>
      <c r="I326" s="217"/>
      <c r="J326" s="217"/>
      <c r="K326" s="217"/>
      <c r="L326" s="220"/>
      <c r="M326" s="217"/>
      <c r="N326" s="220"/>
      <c r="O326" s="217"/>
      <c r="P326" s="227">
        <v>4425</v>
      </c>
      <c r="GO326" s="212"/>
      <c r="GP326" s="212"/>
      <c r="GQ326" s="223"/>
      <c r="GR326" s="223"/>
      <c r="GS326" s="223"/>
      <c r="GT326" s="223"/>
      <c r="GU326" s="223"/>
      <c r="GV326" s="223"/>
      <c r="GW326" s="173"/>
      <c r="GX326" s="223" t="s">
        <v>377</v>
      </c>
      <c r="GZ326" s="257"/>
      <c r="HB326" s="257"/>
    </row>
    <row r="327" spans="1:210" s="171" customFormat="1" ht="22.5" x14ac:dyDescent="0.25">
      <c r="A327" s="214" t="s">
        <v>544</v>
      </c>
      <c r="B327" s="215" t="s">
        <v>661</v>
      </c>
      <c r="C327" s="873" t="s">
        <v>662</v>
      </c>
      <c r="D327" s="873"/>
      <c r="E327" s="873"/>
      <c r="F327" s="873"/>
      <c r="G327" s="873"/>
      <c r="H327" s="216" t="s">
        <v>614</v>
      </c>
      <c r="I327" s="217">
        <v>20</v>
      </c>
      <c r="J327" s="218">
        <v>1</v>
      </c>
      <c r="K327" s="218">
        <v>20</v>
      </c>
      <c r="L327" s="220"/>
      <c r="M327" s="217"/>
      <c r="N327" s="240">
        <v>1022.44</v>
      </c>
      <c r="O327" s="217"/>
      <c r="P327" s="227">
        <v>20448.8</v>
      </c>
      <c r="GO327" s="212"/>
      <c r="GP327" s="212"/>
      <c r="GQ327" s="223" t="s">
        <v>662</v>
      </c>
      <c r="GR327" s="223" t="s">
        <v>4</v>
      </c>
      <c r="GS327" s="223" t="s">
        <v>4</v>
      </c>
      <c r="GT327" s="223" t="s">
        <v>4</v>
      </c>
      <c r="GU327" s="223" t="s">
        <v>4</v>
      </c>
      <c r="GV327" s="223"/>
      <c r="GW327" s="173"/>
      <c r="GX327" s="223"/>
      <c r="GZ327" s="257"/>
      <c r="HB327" s="257"/>
    </row>
    <row r="328" spans="1:210" s="171" customFormat="1" ht="15" x14ac:dyDescent="0.25">
      <c r="A328" s="236"/>
      <c r="B328" s="237"/>
      <c r="C328" s="874" t="s">
        <v>377</v>
      </c>
      <c r="D328" s="874"/>
      <c r="E328" s="874"/>
      <c r="F328" s="874"/>
      <c r="G328" s="874"/>
      <c r="H328" s="216"/>
      <c r="I328" s="217"/>
      <c r="J328" s="217"/>
      <c r="K328" s="217"/>
      <c r="L328" s="220"/>
      <c r="M328" s="217"/>
      <c r="N328" s="220"/>
      <c r="O328" s="217"/>
      <c r="P328" s="227">
        <v>20448.8</v>
      </c>
      <c r="GO328" s="212"/>
      <c r="GP328" s="212"/>
      <c r="GQ328" s="223"/>
      <c r="GR328" s="223"/>
      <c r="GS328" s="223"/>
      <c r="GT328" s="223"/>
      <c r="GU328" s="223"/>
      <c r="GV328" s="223"/>
      <c r="GW328" s="173"/>
      <c r="GX328" s="223" t="s">
        <v>377</v>
      </c>
      <c r="GZ328" s="257"/>
      <c r="HB328" s="257"/>
    </row>
    <row r="329" spans="1:210" s="171" customFormat="1" ht="33.75" x14ac:dyDescent="0.25">
      <c r="A329" s="214" t="s">
        <v>545</v>
      </c>
      <c r="B329" s="215" t="s">
        <v>663</v>
      </c>
      <c r="C329" s="873" t="s">
        <v>664</v>
      </c>
      <c r="D329" s="873"/>
      <c r="E329" s="873"/>
      <c r="F329" s="873"/>
      <c r="G329" s="873"/>
      <c r="H329" s="216" t="s">
        <v>607</v>
      </c>
      <c r="I329" s="217">
        <v>5.1999999999999998E-2</v>
      </c>
      <c r="J329" s="218">
        <v>1</v>
      </c>
      <c r="K329" s="241">
        <v>5.1999999999999998E-2</v>
      </c>
      <c r="L329" s="220"/>
      <c r="M329" s="217"/>
      <c r="N329" s="221"/>
      <c r="O329" s="217"/>
      <c r="P329" s="222"/>
      <c r="GO329" s="212"/>
      <c r="GP329" s="212"/>
      <c r="GQ329" s="223" t="s">
        <v>664</v>
      </c>
      <c r="GR329" s="223" t="s">
        <v>4</v>
      </c>
      <c r="GS329" s="223" t="s">
        <v>4</v>
      </c>
      <c r="GT329" s="223" t="s">
        <v>4</v>
      </c>
      <c r="GU329" s="223" t="s">
        <v>4</v>
      </c>
      <c r="GV329" s="223"/>
      <c r="GW329" s="173"/>
      <c r="GX329" s="223"/>
      <c r="GZ329" s="257"/>
      <c r="HB329" s="257"/>
    </row>
    <row r="330" spans="1:210" s="171" customFormat="1" ht="15" x14ac:dyDescent="0.25">
      <c r="A330" s="242"/>
      <c r="B330" s="243"/>
      <c r="C330" s="878" t="s">
        <v>691</v>
      </c>
      <c r="D330" s="878"/>
      <c r="E330" s="878"/>
      <c r="F330" s="878"/>
      <c r="G330" s="878"/>
      <c r="H330" s="878"/>
      <c r="I330" s="878"/>
      <c r="J330" s="878"/>
      <c r="K330" s="878"/>
      <c r="L330" s="878"/>
      <c r="M330" s="878"/>
      <c r="N330" s="878"/>
      <c r="O330" s="878"/>
      <c r="P330" s="879"/>
      <c r="GO330" s="212"/>
      <c r="GP330" s="212"/>
      <c r="GQ330" s="223"/>
      <c r="GR330" s="223"/>
      <c r="GS330" s="223"/>
      <c r="GT330" s="223"/>
      <c r="GU330" s="223"/>
      <c r="GV330" s="223"/>
      <c r="GW330" s="173"/>
      <c r="GX330" s="223"/>
      <c r="GY330" s="244" t="s">
        <v>691</v>
      </c>
      <c r="GZ330" s="257"/>
      <c r="HB330" s="257"/>
    </row>
    <row r="331" spans="1:210" s="171" customFormat="1" ht="15" x14ac:dyDescent="0.25">
      <c r="A331" s="224"/>
      <c r="B331" s="225"/>
      <c r="C331" s="874" t="s">
        <v>370</v>
      </c>
      <c r="D331" s="874"/>
      <c r="E331" s="874"/>
      <c r="F331" s="874"/>
      <c r="G331" s="874"/>
      <c r="H331" s="216"/>
      <c r="I331" s="217"/>
      <c r="J331" s="217"/>
      <c r="K331" s="217"/>
      <c r="L331" s="220"/>
      <c r="M331" s="217"/>
      <c r="N331" s="226"/>
      <c r="O331" s="217"/>
      <c r="P331" s="227">
        <v>1250.75</v>
      </c>
      <c r="Q331" s="228"/>
      <c r="R331" s="228"/>
      <c r="GO331" s="212"/>
      <c r="GP331" s="212"/>
      <c r="GQ331" s="223"/>
      <c r="GR331" s="223"/>
      <c r="GS331" s="223"/>
      <c r="GT331" s="223"/>
      <c r="GU331" s="223"/>
      <c r="GV331" s="223" t="s">
        <v>370</v>
      </c>
      <c r="GW331" s="173"/>
      <c r="GX331" s="223"/>
      <c r="GZ331" s="257"/>
      <c r="HB331" s="257"/>
    </row>
    <row r="332" spans="1:210" s="171" customFormat="1" ht="15" x14ac:dyDescent="0.25">
      <c r="A332" s="229"/>
      <c r="B332" s="230"/>
      <c r="C332" s="880" t="s">
        <v>371</v>
      </c>
      <c r="D332" s="880"/>
      <c r="E332" s="880"/>
      <c r="F332" s="880"/>
      <c r="G332" s="880"/>
      <c r="H332" s="231"/>
      <c r="I332" s="232"/>
      <c r="J332" s="232"/>
      <c r="K332" s="232"/>
      <c r="L332" s="233"/>
      <c r="M332" s="232"/>
      <c r="N332" s="233"/>
      <c r="O332" s="232"/>
      <c r="P332" s="234">
        <v>52.01</v>
      </c>
      <c r="GO332" s="212"/>
      <c r="GP332" s="212"/>
      <c r="GQ332" s="223"/>
      <c r="GR332" s="223"/>
      <c r="GS332" s="223"/>
      <c r="GT332" s="223"/>
      <c r="GU332" s="223"/>
      <c r="GV332" s="223"/>
      <c r="GW332" s="173" t="s">
        <v>371</v>
      </c>
      <c r="GX332" s="223"/>
      <c r="GZ332" s="257"/>
      <c r="HB332" s="257"/>
    </row>
    <row r="333" spans="1:210" s="171" customFormat="1" ht="22.5" x14ac:dyDescent="0.25">
      <c r="A333" s="229"/>
      <c r="B333" s="230" t="s">
        <v>666</v>
      </c>
      <c r="C333" s="880" t="s">
        <v>667</v>
      </c>
      <c r="D333" s="880"/>
      <c r="E333" s="880"/>
      <c r="F333" s="880"/>
      <c r="G333" s="880"/>
      <c r="H333" s="231" t="s">
        <v>374</v>
      </c>
      <c r="I333" s="235">
        <v>94</v>
      </c>
      <c r="J333" s="232"/>
      <c r="K333" s="235">
        <v>94</v>
      </c>
      <c r="L333" s="233"/>
      <c r="M333" s="232"/>
      <c r="N333" s="233"/>
      <c r="O333" s="232"/>
      <c r="P333" s="234">
        <v>48.89</v>
      </c>
      <c r="GO333" s="212"/>
      <c r="GP333" s="212"/>
      <c r="GQ333" s="223"/>
      <c r="GR333" s="223"/>
      <c r="GS333" s="223"/>
      <c r="GT333" s="223"/>
      <c r="GU333" s="223"/>
      <c r="GV333" s="223"/>
      <c r="GW333" s="173" t="s">
        <v>667</v>
      </c>
      <c r="GX333" s="223"/>
      <c r="GZ333" s="257"/>
      <c r="HB333" s="257"/>
    </row>
    <row r="334" spans="1:210" s="171" customFormat="1" ht="22.5" x14ac:dyDescent="0.25">
      <c r="A334" s="229"/>
      <c r="B334" s="230" t="s">
        <v>668</v>
      </c>
      <c r="C334" s="880" t="s">
        <v>669</v>
      </c>
      <c r="D334" s="880"/>
      <c r="E334" s="880"/>
      <c r="F334" s="880"/>
      <c r="G334" s="880"/>
      <c r="H334" s="231" t="s">
        <v>374</v>
      </c>
      <c r="I334" s="235">
        <v>51</v>
      </c>
      <c r="J334" s="232"/>
      <c r="K334" s="235">
        <v>51</v>
      </c>
      <c r="L334" s="233"/>
      <c r="M334" s="232"/>
      <c r="N334" s="233"/>
      <c r="O334" s="232"/>
      <c r="P334" s="234">
        <v>26.53</v>
      </c>
      <c r="GO334" s="212"/>
      <c r="GP334" s="212"/>
      <c r="GQ334" s="223"/>
      <c r="GR334" s="223"/>
      <c r="GS334" s="223"/>
      <c r="GT334" s="223"/>
      <c r="GU334" s="223"/>
      <c r="GV334" s="223"/>
      <c r="GW334" s="173" t="s">
        <v>669</v>
      </c>
      <c r="GX334" s="223"/>
      <c r="GZ334" s="257"/>
      <c r="HB334" s="257"/>
    </row>
    <row r="335" spans="1:210" s="171" customFormat="1" ht="15" x14ac:dyDescent="0.25">
      <c r="A335" s="236"/>
      <c r="B335" s="237"/>
      <c r="C335" s="874" t="s">
        <v>377</v>
      </c>
      <c r="D335" s="874"/>
      <c r="E335" s="874"/>
      <c r="F335" s="874"/>
      <c r="G335" s="874"/>
      <c r="H335" s="216"/>
      <c r="I335" s="217"/>
      <c r="J335" s="217"/>
      <c r="K335" s="217"/>
      <c r="L335" s="220"/>
      <c r="M335" s="217"/>
      <c r="N335" s="226">
        <v>25503.27</v>
      </c>
      <c r="O335" s="217"/>
      <c r="P335" s="227">
        <v>1326.17</v>
      </c>
      <c r="GO335" s="212"/>
      <c r="GP335" s="212"/>
      <c r="GQ335" s="223"/>
      <c r="GR335" s="223"/>
      <c r="GS335" s="223"/>
      <c r="GT335" s="223"/>
      <c r="GU335" s="223"/>
      <c r="GV335" s="223"/>
      <c r="GW335" s="173"/>
      <c r="GX335" s="223" t="s">
        <v>377</v>
      </c>
      <c r="GZ335" s="257"/>
      <c r="HB335" s="257"/>
    </row>
    <row r="336" spans="1:210" s="171" customFormat="1" ht="33.75" x14ac:dyDescent="0.25">
      <c r="A336" s="214" t="s">
        <v>547</v>
      </c>
      <c r="B336" s="215" t="s">
        <v>670</v>
      </c>
      <c r="C336" s="873" t="s">
        <v>671</v>
      </c>
      <c r="D336" s="873"/>
      <c r="E336" s="873"/>
      <c r="F336" s="873"/>
      <c r="G336" s="873"/>
      <c r="H336" s="216" t="s">
        <v>672</v>
      </c>
      <c r="I336" s="217">
        <v>-1.7003999999999999</v>
      </c>
      <c r="J336" s="218">
        <v>1</v>
      </c>
      <c r="K336" s="298">
        <v>-1.7003999999999999</v>
      </c>
      <c r="L336" s="299">
        <v>537.96</v>
      </c>
      <c r="M336" s="219">
        <v>1.3</v>
      </c>
      <c r="N336" s="239">
        <v>699.35</v>
      </c>
      <c r="O336" s="217"/>
      <c r="P336" s="227">
        <v>-1189.17</v>
      </c>
      <c r="GO336" s="212"/>
      <c r="GP336" s="212"/>
      <c r="GQ336" s="223" t="s">
        <v>671</v>
      </c>
      <c r="GR336" s="223" t="s">
        <v>4</v>
      </c>
      <c r="GS336" s="223" t="s">
        <v>4</v>
      </c>
      <c r="GT336" s="223" t="s">
        <v>4</v>
      </c>
      <c r="GU336" s="223" t="s">
        <v>4</v>
      </c>
      <c r="GV336" s="223"/>
      <c r="GW336" s="173"/>
      <c r="GX336" s="223"/>
      <c r="GZ336" s="257"/>
      <c r="HB336" s="257"/>
    </row>
    <row r="337" spans="1:210" s="171" customFormat="1" ht="15" x14ac:dyDescent="0.25">
      <c r="A337" s="236"/>
      <c r="B337" s="237"/>
      <c r="C337" s="874" t="s">
        <v>377</v>
      </c>
      <c r="D337" s="874"/>
      <c r="E337" s="874"/>
      <c r="F337" s="874"/>
      <c r="G337" s="874"/>
      <c r="H337" s="216"/>
      <c r="I337" s="217"/>
      <c r="J337" s="217"/>
      <c r="K337" s="217"/>
      <c r="L337" s="220"/>
      <c r="M337" s="217"/>
      <c r="N337" s="220"/>
      <c r="O337" s="217"/>
      <c r="P337" s="227">
        <v>-1189.17</v>
      </c>
      <c r="GO337" s="212"/>
      <c r="GP337" s="212"/>
      <c r="GQ337" s="223"/>
      <c r="GR337" s="223"/>
      <c r="GS337" s="223"/>
      <c r="GT337" s="223"/>
      <c r="GU337" s="223"/>
      <c r="GV337" s="223"/>
      <c r="GW337" s="173"/>
      <c r="GX337" s="223" t="s">
        <v>377</v>
      </c>
      <c r="GZ337" s="257"/>
      <c r="HB337" s="257"/>
    </row>
    <row r="338" spans="1:210" s="171" customFormat="1" ht="33.75" x14ac:dyDescent="0.25">
      <c r="A338" s="214" t="s">
        <v>548</v>
      </c>
      <c r="B338" s="215" t="s">
        <v>673</v>
      </c>
      <c r="C338" s="873" t="s">
        <v>674</v>
      </c>
      <c r="D338" s="873"/>
      <c r="E338" s="873"/>
      <c r="F338" s="873"/>
      <c r="G338" s="873"/>
      <c r="H338" s="216" t="s">
        <v>672</v>
      </c>
      <c r="I338" s="217">
        <v>3.12</v>
      </c>
      <c r="J338" s="218">
        <v>1</v>
      </c>
      <c r="K338" s="265">
        <v>3.12</v>
      </c>
      <c r="L338" s="299">
        <v>323.43</v>
      </c>
      <c r="M338" s="265">
        <v>1.85</v>
      </c>
      <c r="N338" s="239">
        <v>598.35</v>
      </c>
      <c r="O338" s="217"/>
      <c r="P338" s="227">
        <v>1866.85</v>
      </c>
      <c r="GO338" s="212"/>
      <c r="GP338" s="212"/>
      <c r="GQ338" s="223" t="s">
        <v>674</v>
      </c>
      <c r="GR338" s="223" t="s">
        <v>4</v>
      </c>
      <c r="GS338" s="223" t="s">
        <v>4</v>
      </c>
      <c r="GT338" s="223" t="s">
        <v>4</v>
      </c>
      <c r="GU338" s="223" t="s">
        <v>4</v>
      </c>
      <c r="GV338" s="223"/>
      <c r="GW338" s="173"/>
      <c r="GX338" s="223"/>
      <c r="GZ338" s="257"/>
      <c r="HB338" s="257"/>
    </row>
    <row r="339" spans="1:210" s="171" customFormat="1" ht="15" x14ac:dyDescent="0.25">
      <c r="A339" s="236"/>
      <c r="B339" s="237"/>
      <c r="C339" s="874" t="s">
        <v>377</v>
      </c>
      <c r="D339" s="874"/>
      <c r="E339" s="874"/>
      <c r="F339" s="874"/>
      <c r="G339" s="874"/>
      <c r="H339" s="216"/>
      <c r="I339" s="217"/>
      <c r="J339" s="217"/>
      <c r="K339" s="217"/>
      <c r="L339" s="220"/>
      <c r="M339" s="217"/>
      <c r="N339" s="220"/>
      <c r="O339" s="217"/>
      <c r="P339" s="227">
        <v>1866.85</v>
      </c>
      <c r="GO339" s="212"/>
      <c r="GP339" s="212"/>
      <c r="GQ339" s="223"/>
      <c r="GR339" s="223"/>
      <c r="GS339" s="223"/>
      <c r="GT339" s="223"/>
      <c r="GU339" s="223"/>
      <c r="GV339" s="223"/>
      <c r="GW339" s="173"/>
      <c r="GX339" s="223" t="s">
        <v>377</v>
      </c>
      <c r="GZ339" s="257"/>
      <c r="HB339" s="257"/>
    </row>
    <row r="340" spans="1:210" s="171" customFormat="1" ht="1.5" customHeight="1" x14ac:dyDescent="0.25">
      <c r="A340" s="246"/>
      <c r="B340" s="247"/>
      <c r="C340" s="247"/>
      <c r="D340" s="247"/>
      <c r="E340" s="247"/>
      <c r="F340" s="248"/>
      <c r="G340" s="248"/>
      <c r="H340" s="248"/>
      <c r="I340" s="248"/>
      <c r="J340" s="249"/>
      <c r="K340" s="248"/>
      <c r="L340" s="249"/>
      <c r="M340" s="250"/>
      <c r="N340" s="249"/>
      <c r="O340" s="251"/>
      <c r="P340" s="252"/>
      <c r="Q340" s="253"/>
      <c r="R340" s="254"/>
      <c r="GO340" s="212"/>
      <c r="GP340" s="212"/>
      <c r="GQ340" s="223"/>
      <c r="GR340" s="223"/>
      <c r="GS340" s="223"/>
      <c r="GT340" s="223"/>
      <c r="GU340" s="223"/>
      <c r="GV340" s="223"/>
      <c r="GW340" s="173"/>
      <c r="GX340" s="223"/>
      <c r="GZ340" s="257"/>
      <c r="HB340" s="257"/>
    </row>
    <row r="341" spans="1:210" s="171" customFormat="1" ht="15" x14ac:dyDescent="0.25">
      <c r="A341" s="224"/>
      <c r="B341" s="255"/>
      <c r="C341" s="872" t="s">
        <v>692</v>
      </c>
      <c r="D341" s="872"/>
      <c r="E341" s="872"/>
      <c r="F341" s="872"/>
      <c r="G341" s="872"/>
      <c r="H341" s="872"/>
      <c r="I341" s="872"/>
      <c r="J341" s="872"/>
      <c r="K341" s="872"/>
      <c r="L341" s="872"/>
      <c r="M341" s="872"/>
      <c r="N341" s="872"/>
      <c r="O341" s="872"/>
      <c r="P341" s="256"/>
      <c r="Q341" s="253"/>
      <c r="R341" s="254"/>
      <c r="GO341" s="212"/>
      <c r="GP341" s="212"/>
      <c r="GQ341" s="223"/>
      <c r="GR341" s="223"/>
      <c r="GS341" s="223"/>
      <c r="GT341" s="223"/>
      <c r="GU341" s="223"/>
      <c r="GV341" s="223"/>
      <c r="GW341" s="173"/>
      <c r="GX341" s="223"/>
      <c r="GZ341" s="257" t="s">
        <v>692</v>
      </c>
      <c r="HB341" s="257"/>
    </row>
    <row r="342" spans="1:210" s="171" customFormat="1" ht="15" x14ac:dyDescent="0.25">
      <c r="A342" s="224"/>
      <c r="B342" s="225"/>
      <c r="C342" s="871" t="s">
        <v>400</v>
      </c>
      <c r="D342" s="871"/>
      <c r="E342" s="871"/>
      <c r="F342" s="871"/>
      <c r="G342" s="871"/>
      <c r="H342" s="871"/>
      <c r="I342" s="871"/>
      <c r="J342" s="871"/>
      <c r="K342" s="871"/>
      <c r="L342" s="871"/>
      <c r="M342" s="871"/>
      <c r="N342" s="871"/>
      <c r="O342" s="871"/>
      <c r="P342" s="258">
        <v>4384180.1100000003</v>
      </c>
      <c r="Q342" s="253"/>
      <c r="R342" s="254"/>
      <c r="GO342" s="212"/>
      <c r="GP342" s="212"/>
      <c r="GQ342" s="223"/>
      <c r="GR342" s="223"/>
      <c r="GS342" s="223"/>
      <c r="GT342" s="223"/>
      <c r="GU342" s="223"/>
      <c r="GV342" s="223"/>
      <c r="GW342" s="173"/>
      <c r="GX342" s="223"/>
      <c r="GZ342" s="257"/>
      <c r="HA342" s="259" t="s">
        <v>400</v>
      </c>
      <c r="HB342" s="257"/>
    </row>
    <row r="343" spans="1:210" s="171" customFormat="1" ht="15" x14ac:dyDescent="0.25">
      <c r="A343" s="224"/>
      <c r="B343" s="225"/>
      <c r="C343" s="871" t="s">
        <v>401</v>
      </c>
      <c r="D343" s="871"/>
      <c r="E343" s="871"/>
      <c r="F343" s="871"/>
      <c r="G343" s="871"/>
      <c r="H343" s="871"/>
      <c r="I343" s="871"/>
      <c r="J343" s="871"/>
      <c r="K343" s="871"/>
      <c r="L343" s="871"/>
      <c r="M343" s="871"/>
      <c r="N343" s="871"/>
      <c r="O343" s="871"/>
      <c r="P343" s="260"/>
      <c r="Q343" s="253"/>
      <c r="R343" s="254"/>
      <c r="GO343" s="212"/>
      <c r="GP343" s="212"/>
      <c r="GQ343" s="223"/>
      <c r="GR343" s="223"/>
      <c r="GS343" s="223"/>
      <c r="GT343" s="223"/>
      <c r="GU343" s="223"/>
      <c r="GV343" s="223"/>
      <c r="GW343" s="173"/>
      <c r="GX343" s="223"/>
      <c r="GZ343" s="257"/>
      <c r="HA343" s="259" t="s">
        <v>401</v>
      </c>
      <c r="HB343" s="257"/>
    </row>
    <row r="344" spans="1:210" s="171" customFormat="1" ht="15" x14ac:dyDescent="0.25">
      <c r="A344" s="224"/>
      <c r="B344" s="225"/>
      <c r="C344" s="871" t="s">
        <v>402</v>
      </c>
      <c r="D344" s="871"/>
      <c r="E344" s="871"/>
      <c r="F344" s="871"/>
      <c r="G344" s="871"/>
      <c r="H344" s="871"/>
      <c r="I344" s="871"/>
      <c r="J344" s="871"/>
      <c r="K344" s="871"/>
      <c r="L344" s="871"/>
      <c r="M344" s="871"/>
      <c r="N344" s="871"/>
      <c r="O344" s="871"/>
      <c r="P344" s="258">
        <v>322193.28000000003</v>
      </c>
      <c r="Q344" s="253"/>
      <c r="R344" s="254"/>
      <c r="GO344" s="212"/>
      <c r="GP344" s="212"/>
      <c r="GQ344" s="223"/>
      <c r="GR344" s="223"/>
      <c r="GS344" s="223"/>
      <c r="GT344" s="223"/>
      <c r="GU344" s="223"/>
      <c r="GV344" s="223"/>
      <c r="GW344" s="173"/>
      <c r="GX344" s="223"/>
      <c r="GZ344" s="257"/>
      <c r="HA344" s="259" t="s">
        <v>402</v>
      </c>
      <c r="HB344" s="257"/>
    </row>
    <row r="345" spans="1:210" s="171" customFormat="1" ht="15" x14ac:dyDescent="0.25">
      <c r="A345" s="224"/>
      <c r="B345" s="225"/>
      <c r="C345" s="871" t="s">
        <v>403</v>
      </c>
      <c r="D345" s="871"/>
      <c r="E345" s="871"/>
      <c r="F345" s="871"/>
      <c r="G345" s="871"/>
      <c r="H345" s="871"/>
      <c r="I345" s="871"/>
      <c r="J345" s="871"/>
      <c r="K345" s="871"/>
      <c r="L345" s="871"/>
      <c r="M345" s="871"/>
      <c r="N345" s="871"/>
      <c r="O345" s="871"/>
      <c r="P345" s="258">
        <v>3285167.24</v>
      </c>
      <c r="Q345" s="253"/>
      <c r="R345" s="254"/>
      <c r="GO345" s="212"/>
      <c r="GP345" s="212"/>
      <c r="GQ345" s="223"/>
      <c r="GR345" s="223"/>
      <c r="GS345" s="223"/>
      <c r="GT345" s="223"/>
      <c r="GU345" s="223"/>
      <c r="GV345" s="223"/>
      <c r="GW345" s="173"/>
      <c r="GX345" s="223"/>
      <c r="GZ345" s="257"/>
      <c r="HA345" s="259" t="s">
        <v>403</v>
      </c>
      <c r="HB345" s="257"/>
    </row>
    <row r="346" spans="1:210" s="171" customFormat="1" ht="15" x14ac:dyDescent="0.25">
      <c r="A346" s="224"/>
      <c r="B346" s="225"/>
      <c r="C346" s="871" t="s">
        <v>404</v>
      </c>
      <c r="D346" s="871"/>
      <c r="E346" s="871"/>
      <c r="F346" s="871"/>
      <c r="G346" s="871"/>
      <c r="H346" s="871"/>
      <c r="I346" s="871"/>
      <c r="J346" s="871"/>
      <c r="K346" s="871"/>
      <c r="L346" s="871"/>
      <c r="M346" s="871"/>
      <c r="N346" s="871"/>
      <c r="O346" s="871"/>
      <c r="P346" s="258">
        <v>221186.36</v>
      </c>
      <c r="Q346" s="253"/>
      <c r="R346" s="254"/>
      <c r="GO346" s="212"/>
      <c r="GP346" s="212"/>
      <c r="GQ346" s="223"/>
      <c r="GR346" s="223"/>
      <c r="GS346" s="223"/>
      <c r="GT346" s="223"/>
      <c r="GU346" s="223"/>
      <c r="GV346" s="223"/>
      <c r="GW346" s="173"/>
      <c r="GX346" s="223"/>
      <c r="GZ346" s="257"/>
      <c r="HA346" s="259" t="s">
        <v>404</v>
      </c>
      <c r="HB346" s="257"/>
    </row>
    <row r="347" spans="1:210" s="171" customFormat="1" ht="15" x14ac:dyDescent="0.25">
      <c r="A347" s="224"/>
      <c r="B347" s="225"/>
      <c r="C347" s="871" t="s">
        <v>616</v>
      </c>
      <c r="D347" s="871"/>
      <c r="E347" s="871"/>
      <c r="F347" s="871"/>
      <c r="G347" s="871"/>
      <c r="H347" s="871"/>
      <c r="I347" s="871"/>
      <c r="J347" s="871"/>
      <c r="K347" s="871"/>
      <c r="L347" s="871"/>
      <c r="M347" s="871"/>
      <c r="N347" s="871"/>
      <c r="O347" s="871"/>
      <c r="P347" s="258">
        <v>555633.23</v>
      </c>
      <c r="Q347" s="253"/>
      <c r="R347" s="254"/>
      <c r="GO347" s="212"/>
      <c r="GP347" s="212"/>
      <c r="GQ347" s="223"/>
      <c r="GR347" s="223"/>
      <c r="GS347" s="223"/>
      <c r="GT347" s="223"/>
      <c r="GU347" s="223"/>
      <c r="GV347" s="223"/>
      <c r="GW347" s="173"/>
      <c r="GX347" s="223"/>
      <c r="GZ347" s="257"/>
      <c r="HA347" s="259" t="s">
        <v>616</v>
      </c>
      <c r="HB347" s="257"/>
    </row>
    <row r="348" spans="1:210" s="171" customFormat="1" ht="15" x14ac:dyDescent="0.25">
      <c r="A348" s="224"/>
      <c r="B348" s="225"/>
      <c r="C348" s="871" t="s">
        <v>406</v>
      </c>
      <c r="D348" s="871"/>
      <c r="E348" s="871"/>
      <c r="F348" s="871"/>
      <c r="G348" s="871"/>
      <c r="H348" s="871"/>
      <c r="I348" s="871"/>
      <c r="J348" s="871"/>
      <c r="K348" s="871"/>
      <c r="L348" s="871"/>
      <c r="M348" s="871"/>
      <c r="N348" s="871"/>
      <c r="O348" s="871"/>
      <c r="P348" s="258">
        <v>5177513.3</v>
      </c>
      <c r="Q348" s="253"/>
      <c r="R348" s="254"/>
      <c r="GO348" s="212"/>
      <c r="GP348" s="212"/>
      <c r="GQ348" s="223"/>
      <c r="GR348" s="223"/>
      <c r="GS348" s="223"/>
      <c r="GT348" s="223"/>
      <c r="GU348" s="223"/>
      <c r="GV348" s="223"/>
      <c r="GW348" s="173"/>
      <c r="GX348" s="223"/>
      <c r="GZ348" s="257"/>
      <c r="HA348" s="259" t="s">
        <v>406</v>
      </c>
      <c r="HB348" s="257"/>
    </row>
    <row r="349" spans="1:210" s="171" customFormat="1" ht="15" x14ac:dyDescent="0.25">
      <c r="A349" s="224"/>
      <c r="B349" s="225"/>
      <c r="C349" s="871" t="s">
        <v>401</v>
      </c>
      <c r="D349" s="871"/>
      <c r="E349" s="871"/>
      <c r="F349" s="871"/>
      <c r="G349" s="871"/>
      <c r="H349" s="871"/>
      <c r="I349" s="871"/>
      <c r="J349" s="871"/>
      <c r="K349" s="871"/>
      <c r="L349" s="871"/>
      <c r="M349" s="871"/>
      <c r="N349" s="871"/>
      <c r="O349" s="871"/>
      <c r="P349" s="260"/>
      <c r="Q349" s="253"/>
      <c r="R349" s="254"/>
      <c r="GO349" s="212"/>
      <c r="GP349" s="212"/>
      <c r="GQ349" s="223"/>
      <c r="GR349" s="223"/>
      <c r="GS349" s="223"/>
      <c r="GT349" s="223"/>
      <c r="GU349" s="223"/>
      <c r="GV349" s="223"/>
      <c r="GW349" s="173"/>
      <c r="GX349" s="223"/>
      <c r="GZ349" s="257"/>
      <c r="HA349" s="259" t="s">
        <v>401</v>
      </c>
      <c r="HB349" s="257"/>
    </row>
    <row r="350" spans="1:210" s="171" customFormat="1" ht="15" x14ac:dyDescent="0.25">
      <c r="A350" s="224"/>
      <c r="B350" s="225"/>
      <c r="C350" s="871" t="s">
        <v>617</v>
      </c>
      <c r="D350" s="871"/>
      <c r="E350" s="871"/>
      <c r="F350" s="871"/>
      <c r="G350" s="871"/>
      <c r="H350" s="871"/>
      <c r="I350" s="871"/>
      <c r="J350" s="871"/>
      <c r="K350" s="871"/>
      <c r="L350" s="871"/>
      <c r="M350" s="871"/>
      <c r="N350" s="871"/>
      <c r="O350" s="871"/>
      <c r="P350" s="258">
        <v>322193.28000000003</v>
      </c>
      <c r="Q350" s="253"/>
      <c r="R350" s="254"/>
      <c r="GO350" s="212"/>
      <c r="GP350" s="212"/>
      <c r="GQ350" s="223"/>
      <c r="GR350" s="223"/>
      <c r="GS350" s="223"/>
      <c r="GT350" s="223"/>
      <c r="GU350" s="223"/>
      <c r="GV350" s="223"/>
      <c r="GW350" s="173"/>
      <c r="GX350" s="223"/>
      <c r="GZ350" s="257"/>
      <c r="HA350" s="259" t="s">
        <v>617</v>
      </c>
      <c r="HB350" s="257"/>
    </row>
    <row r="351" spans="1:210" s="171" customFormat="1" ht="15" x14ac:dyDescent="0.25">
      <c r="A351" s="224"/>
      <c r="B351" s="225"/>
      <c r="C351" s="871" t="s">
        <v>592</v>
      </c>
      <c r="D351" s="871"/>
      <c r="E351" s="871"/>
      <c r="F351" s="871"/>
      <c r="G351" s="871"/>
      <c r="H351" s="871"/>
      <c r="I351" s="871"/>
      <c r="J351" s="871"/>
      <c r="K351" s="871"/>
      <c r="L351" s="871"/>
      <c r="M351" s="871"/>
      <c r="N351" s="871"/>
      <c r="O351" s="871"/>
      <c r="P351" s="258">
        <v>3285167.24</v>
      </c>
      <c r="Q351" s="253"/>
      <c r="R351" s="254"/>
      <c r="GO351" s="212"/>
      <c r="GP351" s="212"/>
      <c r="GQ351" s="223"/>
      <c r="GR351" s="223"/>
      <c r="GS351" s="223"/>
      <c r="GT351" s="223"/>
      <c r="GU351" s="223"/>
      <c r="GV351" s="223"/>
      <c r="GW351" s="173"/>
      <c r="GX351" s="223"/>
      <c r="GZ351" s="257"/>
      <c r="HA351" s="259" t="s">
        <v>592</v>
      </c>
      <c r="HB351" s="257"/>
    </row>
    <row r="352" spans="1:210" s="171" customFormat="1" ht="15" x14ac:dyDescent="0.25">
      <c r="A352" s="224"/>
      <c r="B352" s="225"/>
      <c r="C352" s="871" t="s">
        <v>593</v>
      </c>
      <c r="D352" s="871"/>
      <c r="E352" s="871"/>
      <c r="F352" s="871"/>
      <c r="G352" s="871"/>
      <c r="H352" s="871"/>
      <c r="I352" s="871"/>
      <c r="J352" s="871"/>
      <c r="K352" s="871"/>
      <c r="L352" s="871"/>
      <c r="M352" s="871"/>
      <c r="N352" s="871"/>
      <c r="O352" s="871"/>
      <c r="P352" s="258">
        <v>221186.36</v>
      </c>
      <c r="Q352" s="253"/>
      <c r="R352" s="254"/>
      <c r="GO352" s="212"/>
      <c r="GP352" s="212"/>
      <c r="GQ352" s="223"/>
      <c r="GR352" s="223"/>
      <c r="GS352" s="223"/>
      <c r="GT352" s="223"/>
      <c r="GU352" s="223"/>
      <c r="GV352" s="223"/>
      <c r="GW352" s="173"/>
      <c r="GX352" s="223"/>
      <c r="GZ352" s="257"/>
      <c r="HA352" s="259" t="s">
        <v>593</v>
      </c>
      <c r="HB352" s="257"/>
    </row>
    <row r="353" spans="1:211" s="171" customFormat="1" ht="15" x14ac:dyDescent="0.25">
      <c r="A353" s="224"/>
      <c r="B353" s="225"/>
      <c r="C353" s="871" t="s">
        <v>618</v>
      </c>
      <c r="D353" s="871"/>
      <c r="E353" s="871"/>
      <c r="F353" s="871"/>
      <c r="G353" s="871"/>
      <c r="H353" s="871"/>
      <c r="I353" s="871"/>
      <c r="J353" s="871"/>
      <c r="K353" s="871"/>
      <c r="L353" s="871"/>
      <c r="M353" s="871"/>
      <c r="N353" s="871"/>
      <c r="O353" s="871"/>
      <c r="P353" s="258">
        <v>555633.23</v>
      </c>
      <c r="Q353" s="253"/>
      <c r="R353" s="254"/>
      <c r="GO353" s="212"/>
      <c r="GP353" s="212"/>
      <c r="GQ353" s="223"/>
      <c r="GR353" s="223"/>
      <c r="GS353" s="223"/>
      <c r="GT353" s="223"/>
      <c r="GU353" s="223"/>
      <c r="GV353" s="223"/>
      <c r="GW353" s="173"/>
      <c r="GX353" s="223"/>
      <c r="GZ353" s="257"/>
      <c r="HA353" s="259" t="s">
        <v>618</v>
      </c>
      <c r="HB353" s="257"/>
    </row>
    <row r="354" spans="1:211" s="171" customFormat="1" ht="15" x14ac:dyDescent="0.25">
      <c r="A354" s="224"/>
      <c r="B354" s="225"/>
      <c r="C354" s="871" t="s">
        <v>594</v>
      </c>
      <c r="D354" s="871"/>
      <c r="E354" s="871"/>
      <c r="F354" s="871"/>
      <c r="G354" s="871"/>
      <c r="H354" s="871"/>
      <c r="I354" s="871"/>
      <c r="J354" s="871"/>
      <c r="K354" s="871"/>
      <c r="L354" s="871"/>
      <c r="M354" s="871"/>
      <c r="N354" s="871"/>
      <c r="O354" s="871"/>
      <c r="P354" s="258">
        <v>510776.87</v>
      </c>
      <c r="Q354" s="253"/>
      <c r="R354" s="254"/>
      <c r="GO354" s="212"/>
      <c r="GP354" s="212"/>
      <c r="GQ354" s="223"/>
      <c r="GR354" s="223"/>
      <c r="GS354" s="223"/>
      <c r="GT354" s="223"/>
      <c r="GU354" s="223"/>
      <c r="GV354" s="223"/>
      <c r="GW354" s="173"/>
      <c r="GX354" s="223"/>
      <c r="GZ354" s="257"/>
      <c r="HA354" s="259" t="s">
        <v>594</v>
      </c>
      <c r="HB354" s="257"/>
    </row>
    <row r="355" spans="1:211" s="171" customFormat="1" ht="15" x14ac:dyDescent="0.25">
      <c r="A355" s="224"/>
      <c r="B355" s="225"/>
      <c r="C355" s="871" t="s">
        <v>595</v>
      </c>
      <c r="D355" s="871"/>
      <c r="E355" s="871"/>
      <c r="F355" s="871"/>
      <c r="G355" s="871"/>
      <c r="H355" s="871"/>
      <c r="I355" s="871"/>
      <c r="J355" s="871"/>
      <c r="K355" s="871"/>
      <c r="L355" s="871"/>
      <c r="M355" s="871"/>
      <c r="N355" s="871"/>
      <c r="O355" s="871"/>
      <c r="P355" s="258">
        <v>282556.32</v>
      </c>
      <c r="Q355" s="253"/>
      <c r="R355" s="254"/>
      <c r="GO355" s="212"/>
      <c r="GP355" s="212"/>
      <c r="GQ355" s="223"/>
      <c r="GR355" s="223"/>
      <c r="GS355" s="223"/>
      <c r="GT355" s="223"/>
      <c r="GU355" s="223"/>
      <c r="GV355" s="223"/>
      <c r="GW355" s="173"/>
      <c r="GX355" s="223"/>
      <c r="GZ355" s="257"/>
      <c r="HA355" s="259" t="s">
        <v>595</v>
      </c>
      <c r="HB355" s="257"/>
    </row>
    <row r="356" spans="1:211" s="171" customFormat="1" ht="15" x14ac:dyDescent="0.25">
      <c r="A356" s="224"/>
      <c r="B356" s="225"/>
      <c r="C356" s="871" t="s">
        <v>415</v>
      </c>
      <c r="D356" s="871"/>
      <c r="E356" s="871"/>
      <c r="F356" s="871"/>
      <c r="G356" s="871"/>
      <c r="H356" s="871"/>
      <c r="I356" s="871"/>
      <c r="J356" s="871"/>
      <c r="K356" s="871"/>
      <c r="L356" s="871"/>
      <c r="M356" s="871"/>
      <c r="N356" s="871"/>
      <c r="O356" s="871"/>
      <c r="P356" s="258">
        <v>543379.64</v>
      </c>
      <c r="Q356" s="253"/>
      <c r="R356" s="254"/>
      <c r="GO356" s="212"/>
      <c r="GP356" s="212"/>
      <c r="GQ356" s="223"/>
      <c r="GR356" s="223"/>
      <c r="GS356" s="223"/>
      <c r="GT356" s="223"/>
      <c r="GU356" s="223"/>
      <c r="GV356" s="223"/>
      <c r="GW356" s="173"/>
      <c r="GX356" s="223"/>
      <c r="GZ356" s="257"/>
      <c r="HA356" s="259" t="s">
        <v>415</v>
      </c>
      <c r="HB356" s="257"/>
    </row>
    <row r="357" spans="1:211" s="171" customFormat="1" ht="15" x14ac:dyDescent="0.25">
      <c r="A357" s="224"/>
      <c r="B357" s="225"/>
      <c r="C357" s="871" t="s">
        <v>416</v>
      </c>
      <c r="D357" s="871"/>
      <c r="E357" s="871"/>
      <c r="F357" s="871"/>
      <c r="G357" s="871"/>
      <c r="H357" s="871"/>
      <c r="I357" s="871"/>
      <c r="J357" s="871"/>
      <c r="K357" s="871"/>
      <c r="L357" s="871"/>
      <c r="M357" s="871"/>
      <c r="N357" s="871"/>
      <c r="O357" s="871"/>
      <c r="P357" s="258">
        <v>510776.87</v>
      </c>
      <c r="Q357" s="253"/>
      <c r="R357" s="254"/>
      <c r="GO357" s="212"/>
      <c r="GP357" s="212"/>
      <c r="GQ357" s="223"/>
      <c r="GR357" s="223"/>
      <c r="GS357" s="223"/>
      <c r="GT357" s="223"/>
      <c r="GU357" s="223"/>
      <c r="GV357" s="223"/>
      <c r="GW357" s="173"/>
      <c r="GX357" s="223"/>
      <c r="GZ357" s="257"/>
      <c r="HA357" s="259" t="s">
        <v>416</v>
      </c>
      <c r="HB357" s="257"/>
    </row>
    <row r="358" spans="1:211" s="171" customFormat="1" ht="15" x14ac:dyDescent="0.25">
      <c r="A358" s="224"/>
      <c r="B358" s="225"/>
      <c r="C358" s="871" t="s">
        <v>417</v>
      </c>
      <c r="D358" s="871"/>
      <c r="E358" s="871"/>
      <c r="F358" s="871"/>
      <c r="G358" s="871"/>
      <c r="H358" s="871"/>
      <c r="I358" s="871"/>
      <c r="J358" s="871"/>
      <c r="K358" s="871"/>
      <c r="L358" s="871"/>
      <c r="M358" s="871"/>
      <c r="N358" s="871"/>
      <c r="O358" s="871"/>
      <c r="P358" s="258">
        <v>282556.32</v>
      </c>
      <c r="Q358" s="253"/>
      <c r="R358" s="254"/>
      <c r="GO358" s="212"/>
      <c r="GP358" s="212"/>
      <c r="GQ358" s="223"/>
      <c r="GR358" s="223"/>
      <c r="GS358" s="223"/>
      <c r="GT358" s="223"/>
      <c r="GU358" s="223"/>
      <c r="GV358" s="223"/>
      <c r="GW358" s="173"/>
      <c r="GX358" s="223"/>
      <c r="GZ358" s="257"/>
      <c r="HA358" s="259" t="s">
        <v>417</v>
      </c>
      <c r="HB358" s="257"/>
    </row>
    <row r="359" spans="1:211" s="171" customFormat="1" ht="15" x14ac:dyDescent="0.25">
      <c r="A359" s="224"/>
      <c r="B359" s="255"/>
      <c r="C359" s="872" t="s">
        <v>693</v>
      </c>
      <c r="D359" s="872"/>
      <c r="E359" s="872"/>
      <c r="F359" s="872"/>
      <c r="G359" s="872"/>
      <c r="H359" s="872"/>
      <c r="I359" s="872"/>
      <c r="J359" s="872"/>
      <c r="K359" s="872"/>
      <c r="L359" s="872"/>
      <c r="M359" s="872"/>
      <c r="N359" s="872"/>
      <c r="O359" s="872"/>
      <c r="P359" s="261">
        <v>5177513.3</v>
      </c>
      <c r="Q359" s="253"/>
      <c r="R359" s="254"/>
      <c r="GO359" s="212"/>
      <c r="GP359" s="212"/>
      <c r="GQ359" s="223"/>
      <c r="GR359" s="223"/>
      <c r="GS359" s="223"/>
      <c r="GT359" s="223"/>
      <c r="GU359" s="223"/>
      <c r="GV359" s="223"/>
      <c r="GW359" s="173"/>
      <c r="GX359" s="223"/>
      <c r="GZ359" s="257"/>
      <c r="HB359" s="257" t="s">
        <v>693</v>
      </c>
    </row>
    <row r="360" spans="1:211" s="171" customFormat="1" ht="15" x14ac:dyDescent="0.25">
      <c r="A360" s="224"/>
      <c r="B360" s="225"/>
      <c r="C360" s="871" t="s">
        <v>419</v>
      </c>
      <c r="D360" s="871"/>
      <c r="E360" s="871"/>
      <c r="F360" s="871"/>
      <c r="G360" s="871"/>
      <c r="H360" s="871"/>
      <c r="I360" s="871"/>
      <c r="J360" s="871"/>
      <c r="K360" s="871"/>
      <c r="L360" s="871"/>
      <c r="M360" s="871"/>
      <c r="N360" s="871"/>
      <c r="O360" s="871"/>
      <c r="P360" s="260"/>
      <c r="Q360" s="253"/>
      <c r="R360" s="254"/>
      <c r="GO360" s="212"/>
      <c r="GP360" s="212"/>
      <c r="GQ360" s="223"/>
      <c r="GR360" s="223"/>
      <c r="GS360" s="223"/>
      <c r="GT360" s="223"/>
      <c r="GU360" s="223"/>
      <c r="GV360" s="223"/>
      <c r="GW360" s="173"/>
      <c r="GX360" s="223"/>
      <c r="GZ360" s="257"/>
      <c r="HA360" s="259" t="s">
        <v>419</v>
      </c>
      <c r="HB360" s="257"/>
    </row>
    <row r="361" spans="1:211" s="171" customFormat="1" ht="15" x14ac:dyDescent="0.25">
      <c r="A361" s="224"/>
      <c r="B361" s="225"/>
      <c r="C361" s="871" t="s">
        <v>620</v>
      </c>
      <c r="D361" s="871"/>
      <c r="E361" s="871"/>
      <c r="F361" s="871"/>
      <c r="G361" s="871"/>
      <c r="H361" s="871"/>
      <c r="I361" s="871"/>
      <c r="J361" s="871"/>
      <c r="K361" s="871"/>
      <c r="L361" s="871"/>
      <c r="M361" s="871"/>
      <c r="N361" s="871"/>
      <c r="O361" s="871"/>
      <c r="P361" s="258">
        <v>403767.8</v>
      </c>
      <c r="Q361" s="253"/>
      <c r="R361" s="254"/>
      <c r="GO361" s="212"/>
      <c r="GP361" s="212"/>
      <c r="GQ361" s="223"/>
      <c r="GR361" s="223"/>
      <c r="GS361" s="223"/>
      <c r="GT361" s="223"/>
      <c r="GU361" s="223"/>
      <c r="GV361" s="223"/>
      <c r="GW361" s="173"/>
      <c r="GX361" s="223"/>
      <c r="GZ361" s="257"/>
      <c r="HA361" s="259" t="s">
        <v>620</v>
      </c>
      <c r="HB361" s="257"/>
    </row>
    <row r="362" spans="1:211" s="171" customFormat="1" ht="15" x14ac:dyDescent="0.25">
      <c r="A362" s="224"/>
      <c r="B362" s="225"/>
      <c r="C362" s="871" t="s">
        <v>420</v>
      </c>
      <c r="D362" s="871"/>
      <c r="E362" s="871"/>
      <c r="F362" s="871"/>
      <c r="G362" s="871"/>
      <c r="H362" s="871"/>
      <c r="I362" s="871"/>
      <c r="J362" s="871"/>
      <c r="K362" s="262" t="s">
        <v>694</v>
      </c>
      <c r="L362" s="263"/>
      <c r="M362" s="263"/>
      <c r="O362" s="264"/>
      <c r="P362" s="260"/>
      <c r="Q362" s="253"/>
      <c r="R362" s="254"/>
      <c r="GO362" s="212"/>
      <c r="GP362" s="212"/>
      <c r="GQ362" s="223"/>
      <c r="GR362" s="223"/>
      <c r="GS362" s="223"/>
      <c r="GT362" s="223"/>
      <c r="GU362" s="223"/>
      <c r="GV362" s="223"/>
      <c r="GW362" s="173"/>
      <c r="GX362" s="223"/>
      <c r="GZ362" s="257"/>
      <c r="HB362" s="257"/>
      <c r="HC362" s="259" t="s">
        <v>420</v>
      </c>
    </row>
    <row r="363" spans="1:211" s="171" customFormat="1" ht="15" x14ac:dyDescent="0.25">
      <c r="A363" s="224"/>
      <c r="B363" s="225"/>
      <c r="C363" s="871" t="s">
        <v>422</v>
      </c>
      <c r="D363" s="871"/>
      <c r="E363" s="871"/>
      <c r="F363" s="871"/>
      <c r="G363" s="871"/>
      <c r="H363" s="871"/>
      <c r="I363" s="871"/>
      <c r="J363" s="871"/>
      <c r="K363" s="262" t="s">
        <v>695</v>
      </c>
      <c r="L363" s="263"/>
      <c r="M363" s="263"/>
      <c r="O363" s="264"/>
      <c r="P363" s="260"/>
      <c r="Q363" s="253"/>
      <c r="R363" s="254"/>
      <c r="GO363" s="212"/>
      <c r="GP363" s="212"/>
      <c r="GQ363" s="223"/>
      <c r="GR363" s="223"/>
      <c r="GS363" s="223"/>
      <c r="GT363" s="223"/>
      <c r="GU363" s="223"/>
      <c r="GV363" s="223"/>
      <c r="GW363" s="173"/>
      <c r="GX363" s="223"/>
      <c r="GZ363" s="257"/>
      <c r="HB363" s="257"/>
      <c r="HC363" s="259" t="s">
        <v>422</v>
      </c>
    </row>
    <row r="364" spans="1:211" s="171" customFormat="1" ht="15" x14ac:dyDescent="0.25">
      <c r="A364" s="881" t="s">
        <v>696</v>
      </c>
      <c r="B364" s="882"/>
      <c r="C364" s="882"/>
      <c r="D364" s="882"/>
      <c r="E364" s="882"/>
      <c r="F364" s="882"/>
      <c r="G364" s="882"/>
      <c r="H364" s="882"/>
      <c r="I364" s="882"/>
      <c r="J364" s="882"/>
      <c r="K364" s="882"/>
      <c r="L364" s="882"/>
      <c r="M364" s="882"/>
      <c r="N364" s="882"/>
      <c r="O364" s="882"/>
      <c r="P364" s="883"/>
      <c r="GO364" s="212" t="s">
        <v>696</v>
      </c>
      <c r="GP364" s="212"/>
      <c r="GQ364" s="223"/>
      <c r="GR364" s="223"/>
      <c r="GS364" s="223"/>
      <c r="GT364" s="223"/>
      <c r="GU364" s="223"/>
      <c r="GV364" s="223"/>
      <c r="GW364" s="173"/>
      <c r="GX364" s="223"/>
      <c r="GZ364" s="257"/>
      <c r="HB364" s="257"/>
    </row>
    <row r="365" spans="1:211" s="171" customFormat="1" ht="15" x14ac:dyDescent="0.25">
      <c r="A365" s="881" t="s">
        <v>601</v>
      </c>
      <c r="B365" s="882"/>
      <c r="C365" s="882"/>
      <c r="D365" s="882"/>
      <c r="E365" s="882"/>
      <c r="F365" s="882"/>
      <c r="G365" s="882"/>
      <c r="H365" s="882"/>
      <c r="I365" s="882"/>
      <c r="J365" s="882"/>
      <c r="K365" s="882"/>
      <c r="L365" s="882"/>
      <c r="M365" s="882"/>
      <c r="N365" s="882"/>
      <c r="O365" s="882"/>
      <c r="P365" s="883"/>
      <c r="GO365" s="212"/>
      <c r="GP365" s="212" t="s">
        <v>601</v>
      </c>
      <c r="GQ365" s="223"/>
      <c r="GR365" s="223"/>
      <c r="GS365" s="223"/>
      <c r="GT365" s="223"/>
      <c r="GU365" s="223"/>
      <c r="GV365" s="223"/>
      <c r="GW365" s="173"/>
      <c r="GX365" s="223"/>
      <c r="GZ365" s="257"/>
      <c r="HB365" s="257"/>
    </row>
    <row r="366" spans="1:211" s="171" customFormat="1" ht="15" x14ac:dyDescent="0.25">
      <c r="A366" s="214" t="s">
        <v>549</v>
      </c>
      <c r="B366" s="215" t="s">
        <v>602</v>
      </c>
      <c r="C366" s="873" t="s">
        <v>603</v>
      </c>
      <c r="D366" s="873"/>
      <c r="E366" s="873"/>
      <c r="F366" s="873"/>
      <c r="G366" s="873"/>
      <c r="H366" s="216" t="s">
        <v>386</v>
      </c>
      <c r="I366" s="217">
        <v>15.56</v>
      </c>
      <c r="J366" s="218">
        <v>1</v>
      </c>
      <c r="K366" s="265">
        <v>15.56</v>
      </c>
      <c r="L366" s="220"/>
      <c r="M366" s="217"/>
      <c r="N366" s="221"/>
      <c r="O366" s="217"/>
      <c r="P366" s="222"/>
      <c r="GO366" s="212"/>
      <c r="GP366" s="212"/>
      <c r="GQ366" s="223" t="s">
        <v>603</v>
      </c>
      <c r="GR366" s="223" t="s">
        <v>4</v>
      </c>
      <c r="GS366" s="223" t="s">
        <v>4</v>
      </c>
      <c r="GT366" s="223" t="s">
        <v>4</v>
      </c>
      <c r="GU366" s="223" t="s">
        <v>4</v>
      </c>
      <c r="GV366" s="223"/>
      <c r="GW366" s="173"/>
      <c r="GX366" s="223"/>
      <c r="GZ366" s="257"/>
      <c r="HB366" s="257"/>
    </row>
    <row r="367" spans="1:211" s="171" customFormat="1" ht="15" x14ac:dyDescent="0.25">
      <c r="A367" s="224"/>
      <c r="B367" s="225"/>
      <c r="C367" s="874" t="s">
        <v>370</v>
      </c>
      <c r="D367" s="874"/>
      <c r="E367" s="874"/>
      <c r="F367" s="874"/>
      <c r="G367" s="874"/>
      <c r="H367" s="216"/>
      <c r="I367" s="217"/>
      <c r="J367" s="217"/>
      <c r="K367" s="217"/>
      <c r="L367" s="220"/>
      <c r="M367" s="217"/>
      <c r="N367" s="226"/>
      <c r="O367" s="217"/>
      <c r="P367" s="227">
        <v>376100.38</v>
      </c>
      <c r="Q367" s="228"/>
      <c r="R367" s="228"/>
      <c r="GO367" s="212"/>
      <c r="GP367" s="212"/>
      <c r="GQ367" s="223"/>
      <c r="GR367" s="223"/>
      <c r="GS367" s="223"/>
      <c r="GT367" s="223"/>
      <c r="GU367" s="223"/>
      <c r="GV367" s="223" t="s">
        <v>370</v>
      </c>
      <c r="GW367" s="173"/>
      <c r="GX367" s="223"/>
      <c r="GZ367" s="257"/>
      <c r="HB367" s="257"/>
    </row>
    <row r="368" spans="1:211" s="171" customFormat="1" ht="15" x14ac:dyDescent="0.25">
      <c r="A368" s="229"/>
      <c r="B368" s="230"/>
      <c r="C368" s="880" t="s">
        <v>371</v>
      </c>
      <c r="D368" s="880"/>
      <c r="E368" s="880"/>
      <c r="F368" s="880"/>
      <c r="G368" s="880"/>
      <c r="H368" s="231"/>
      <c r="I368" s="232"/>
      <c r="J368" s="232"/>
      <c r="K368" s="232"/>
      <c r="L368" s="233"/>
      <c r="M368" s="232"/>
      <c r="N368" s="233"/>
      <c r="O368" s="232"/>
      <c r="P368" s="245">
        <v>205089.52</v>
      </c>
      <c r="GO368" s="212"/>
      <c r="GP368" s="212"/>
      <c r="GQ368" s="223"/>
      <c r="GR368" s="223"/>
      <c r="GS368" s="223"/>
      <c r="GT368" s="223"/>
      <c r="GU368" s="223"/>
      <c r="GV368" s="223"/>
      <c r="GW368" s="173" t="s">
        <v>371</v>
      </c>
      <c r="GX368" s="223"/>
      <c r="GZ368" s="257"/>
      <c r="HB368" s="257"/>
    </row>
    <row r="369" spans="1:210" s="171" customFormat="1" ht="15" x14ac:dyDescent="0.25">
      <c r="A369" s="229"/>
      <c r="B369" s="230" t="s">
        <v>388</v>
      </c>
      <c r="C369" s="880" t="s">
        <v>389</v>
      </c>
      <c r="D369" s="880"/>
      <c r="E369" s="880"/>
      <c r="F369" s="880"/>
      <c r="G369" s="880"/>
      <c r="H369" s="231" t="s">
        <v>374</v>
      </c>
      <c r="I369" s="235">
        <v>93</v>
      </c>
      <c r="J369" s="232"/>
      <c r="K369" s="235">
        <v>93</v>
      </c>
      <c r="L369" s="233"/>
      <c r="M369" s="232"/>
      <c r="N369" s="233"/>
      <c r="O369" s="232"/>
      <c r="P369" s="245">
        <v>190733.25</v>
      </c>
      <c r="GO369" s="212"/>
      <c r="GP369" s="212"/>
      <c r="GQ369" s="223"/>
      <c r="GR369" s="223"/>
      <c r="GS369" s="223"/>
      <c r="GT369" s="223"/>
      <c r="GU369" s="223"/>
      <c r="GV369" s="223"/>
      <c r="GW369" s="173" t="s">
        <v>389</v>
      </c>
      <c r="GX369" s="223"/>
      <c r="GZ369" s="257"/>
      <c r="HB369" s="257"/>
    </row>
    <row r="370" spans="1:210" s="171" customFormat="1" ht="15" x14ac:dyDescent="0.25">
      <c r="A370" s="229"/>
      <c r="B370" s="230" t="s">
        <v>390</v>
      </c>
      <c r="C370" s="880" t="s">
        <v>391</v>
      </c>
      <c r="D370" s="880"/>
      <c r="E370" s="880"/>
      <c r="F370" s="880"/>
      <c r="G370" s="880"/>
      <c r="H370" s="231" t="s">
        <v>374</v>
      </c>
      <c r="I370" s="235">
        <v>62</v>
      </c>
      <c r="J370" s="232"/>
      <c r="K370" s="235">
        <v>62</v>
      </c>
      <c r="L370" s="233"/>
      <c r="M370" s="232"/>
      <c r="N370" s="233"/>
      <c r="O370" s="232"/>
      <c r="P370" s="245">
        <v>127155.5</v>
      </c>
      <c r="GO370" s="212"/>
      <c r="GP370" s="212"/>
      <c r="GQ370" s="223"/>
      <c r="GR370" s="223"/>
      <c r="GS370" s="223"/>
      <c r="GT370" s="223"/>
      <c r="GU370" s="223"/>
      <c r="GV370" s="223"/>
      <c r="GW370" s="173" t="s">
        <v>391</v>
      </c>
      <c r="GX370" s="223"/>
      <c r="GZ370" s="257"/>
      <c r="HB370" s="257"/>
    </row>
    <row r="371" spans="1:210" s="171" customFormat="1" ht="15" x14ac:dyDescent="0.25">
      <c r="A371" s="236"/>
      <c r="B371" s="237"/>
      <c r="C371" s="874" t="s">
        <v>377</v>
      </c>
      <c r="D371" s="874"/>
      <c r="E371" s="874"/>
      <c r="F371" s="874"/>
      <c r="G371" s="874"/>
      <c r="H371" s="216"/>
      <c r="I371" s="217"/>
      <c r="J371" s="217"/>
      <c r="K371" s="217"/>
      <c r="L371" s="220"/>
      <c r="M371" s="217"/>
      <c r="N371" s="226">
        <v>44600.84</v>
      </c>
      <c r="O371" s="217"/>
      <c r="P371" s="227">
        <v>693989.13</v>
      </c>
      <c r="GO371" s="212"/>
      <c r="GP371" s="212"/>
      <c r="GQ371" s="223"/>
      <c r="GR371" s="223"/>
      <c r="GS371" s="223"/>
      <c r="GT371" s="223"/>
      <c r="GU371" s="223"/>
      <c r="GV371" s="223"/>
      <c r="GW371" s="173"/>
      <c r="GX371" s="223" t="s">
        <v>377</v>
      </c>
      <c r="GZ371" s="257"/>
      <c r="HB371" s="257"/>
    </row>
    <row r="372" spans="1:210" s="171" customFormat="1" ht="15" x14ac:dyDescent="0.25">
      <c r="A372" s="881" t="s">
        <v>604</v>
      </c>
      <c r="B372" s="882"/>
      <c r="C372" s="882"/>
      <c r="D372" s="882"/>
      <c r="E372" s="882"/>
      <c r="F372" s="882"/>
      <c r="G372" s="882"/>
      <c r="H372" s="882"/>
      <c r="I372" s="882"/>
      <c r="J372" s="882"/>
      <c r="K372" s="882"/>
      <c r="L372" s="882"/>
      <c r="M372" s="882"/>
      <c r="N372" s="882"/>
      <c r="O372" s="882"/>
      <c r="P372" s="883"/>
      <c r="GO372" s="212"/>
      <c r="GP372" s="212" t="s">
        <v>604</v>
      </c>
      <c r="GQ372" s="223"/>
      <c r="GR372" s="223"/>
      <c r="GS372" s="223"/>
      <c r="GT372" s="223"/>
      <c r="GU372" s="223"/>
      <c r="GV372" s="223"/>
      <c r="GW372" s="173"/>
      <c r="GX372" s="223"/>
      <c r="GZ372" s="257"/>
      <c r="HB372" s="257"/>
    </row>
    <row r="373" spans="1:210" s="171" customFormat="1" ht="45" x14ac:dyDescent="0.25">
      <c r="A373" s="214" t="s">
        <v>556</v>
      </c>
      <c r="B373" s="215" t="s">
        <v>605</v>
      </c>
      <c r="C373" s="873" t="s">
        <v>606</v>
      </c>
      <c r="D373" s="873"/>
      <c r="E373" s="873"/>
      <c r="F373" s="873"/>
      <c r="G373" s="873"/>
      <c r="H373" s="216" t="s">
        <v>607</v>
      </c>
      <c r="I373" s="217">
        <v>5.8140000000000001</v>
      </c>
      <c r="J373" s="218">
        <v>1</v>
      </c>
      <c r="K373" s="241">
        <v>5.8140000000000001</v>
      </c>
      <c r="L373" s="220"/>
      <c r="M373" s="217"/>
      <c r="N373" s="221"/>
      <c r="O373" s="217"/>
      <c r="P373" s="222"/>
      <c r="GO373" s="212"/>
      <c r="GP373" s="212"/>
      <c r="GQ373" s="223" t="s">
        <v>606</v>
      </c>
      <c r="GR373" s="223" t="s">
        <v>4</v>
      </c>
      <c r="GS373" s="223" t="s">
        <v>4</v>
      </c>
      <c r="GT373" s="223" t="s">
        <v>4</v>
      </c>
      <c r="GU373" s="223" t="s">
        <v>4</v>
      </c>
      <c r="GV373" s="223"/>
      <c r="GW373" s="173"/>
      <c r="GX373" s="223"/>
      <c r="GZ373" s="257"/>
      <c r="HB373" s="257"/>
    </row>
    <row r="374" spans="1:210" s="171" customFormat="1" ht="15" x14ac:dyDescent="0.25">
      <c r="A374" s="242"/>
      <c r="B374" s="243"/>
      <c r="C374" s="878" t="s">
        <v>697</v>
      </c>
      <c r="D374" s="878"/>
      <c r="E374" s="878"/>
      <c r="F374" s="878"/>
      <c r="G374" s="878"/>
      <c r="H374" s="878"/>
      <c r="I374" s="878"/>
      <c r="J374" s="878"/>
      <c r="K374" s="878"/>
      <c r="L374" s="878"/>
      <c r="M374" s="878"/>
      <c r="N374" s="878"/>
      <c r="O374" s="878"/>
      <c r="P374" s="879"/>
      <c r="GO374" s="212"/>
      <c r="GP374" s="212"/>
      <c r="GQ374" s="223"/>
      <c r="GR374" s="223"/>
      <c r="GS374" s="223"/>
      <c r="GT374" s="223"/>
      <c r="GU374" s="223"/>
      <c r="GV374" s="223"/>
      <c r="GW374" s="173"/>
      <c r="GX374" s="223"/>
      <c r="GY374" s="244" t="s">
        <v>697</v>
      </c>
      <c r="GZ374" s="257"/>
      <c r="HB374" s="257"/>
    </row>
    <row r="375" spans="1:210" s="171" customFormat="1" ht="15" x14ac:dyDescent="0.25">
      <c r="A375" s="224"/>
      <c r="B375" s="225"/>
      <c r="C375" s="874" t="s">
        <v>370</v>
      </c>
      <c r="D375" s="874"/>
      <c r="E375" s="874"/>
      <c r="F375" s="874"/>
      <c r="G375" s="874"/>
      <c r="H375" s="216"/>
      <c r="I375" s="217"/>
      <c r="J375" s="217"/>
      <c r="K375" s="217"/>
      <c r="L375" s="220"/>
      <c r="M375" s="217"/>
      <c r="N375" s="226"/>
      <c r="O375" s="217"/>
      <c r="P375" s="227">
        <v>1024670.66</v>
      </c>
      <c r="Q375" s="228"/>
      <c r="R375" s="228"/>
      <c r="GO375" s="212"/>
      <c r="GP375" s="212"/>
      <c r="GQ375" s="223"/>
      <c r="GR375" s="223"/>
      <c r="GS375" s="223"/>
      <c r="GT375" s="223"/>
      <c r="GU375" s="223"/>
      <c r="GV375" s="223" t="s">
        <v>370</v>
      </c>
      <c r="GW375" s="173"/>
      <c r="GX375" s="223"/>
      <c r="GZ375" s="257"/>
      <c r="HB375" s="257"/>
    </row>
    <row r="376" spans="1:210" s="171" customFormat="1" ht="15" x14ac:dyDescent="0.25">
      <c r="A376" s="229"/>
      <c r="B376" s="230"/>
      <c r="C376" s="880" t="s">
        <v>371</v>
      </c>
      <c r="D376" s="880"/>
      <c r="E376" s="880"/>
      <c r="F376" s="880"/>
      <c r="G376" s="880"/>
      <c r="H376" s="231"/>
      <c r="I376" s="232"/>
      <c r="J376" s="232"/>
      <c r="K376" s="232"/>
      <c r="L376" s="233"/>
      <c r="M376" s="232"/>
      <c r="N376" s="233"/>
      <c r="O376" s="232"/>
      <c r="P376" s="245">
        <v>974000.41</v>
      </c>
      <c r="GO376" s="212"/>
      <c r="GP376" s="212"/>
      <c r="GQ376" s="223"/>
      <c r="GR376" s="223"/>
      <c r="GS376" s="223"/>
      <c r="GT376" s="223"/>
      <c r="GU376" s="223"/>
      <c r="GV376" s="223"/>
      <c r="GW376" s="173" t="s">
        <v>371</v>
      </c>
      <c r="GX376" s="223"/>
      <c r="GZ376" s="257"/>
      <c r="HB376" s="257"/>
    </row>
    <row r="377" spans="1:210" s="171" customFormat="1" ht="22.5" x14ac:dyDescent="0.25">
      <c r="A377" s="229"/>
      <c r="B377" s="230" t="s">
        <v>579</v>
      </c>
      <c r="C377" s="880" t="s">
        <v>580</v>
      </c>
      <c r="D377" s="880"/>
      <c r="E377" s="880"/>
      <c r="F377" s="880"/>
      <c r="G377" s="880"/>
      <c r="H377" s="231" t="s">
        <v>374</v>
      </c>
      <c r="I377" s="235">
        <v>89</v>
      </c>
      <c r="J377" s="232"/>
      <c r="K377" s="235">
        <v>89</v>
      </c>
      <c r="L377" s="233"/>
      <c r="M377" s="232"/>
      <c r="N377" s="233"/>
      <c r="O377" s="232"/>
      <c r="P377" s="245">
        <v>866860.36</v>
      </c>
      <c r="GO377" s="212"/>
      <c r="GP377" s="212"/>
      <c r="GQ377" s="223"/>
      <c r="GR377" s="223"/>
      <c r="GS377" s="223"/>
      <c r="GT377" s="223"/>
      <c r="GU377" s="223"/>
      <c r="GV377" s="223"/>
      <c r="GW377" s="173" t="s">
        <v>580</v>
      </c>
      <c r="GX377" s="223"/>
      <c r="GZ377" s="257"/>
      <c r="HB377" s="257"/>
    </row>
    <row r="378" spans="1:210" s="171" customFormat="1" ht="22.5" x14ac:dyDescent="0.25">
      <c r="A378" s="229"/>
      <c r="B378" s="230" t="s">
        <v>581</v>
      </c>
      <c r="C378" s="880" t="s">
        <v>582</v>
      </c>
      <c r="D378" s="880"/>
      <c r="E378" s="880"/>
      <c r="F378" s="880"/>
      <c r="G378" s="880"/>
      <c r="H378" s="231" t="s">
        <v>374</v>
      </c>
      <c r="I378" s="235">
        <v>41</v>
      </c>
      <c r="J378" s="232"/>
      <c r="K378" s="235">
        <v>41</v>
      </c>
      <c r="L378" s="233"/>
      <c r="M378" s="232"/>
      <c r="N378" s="233"/>
      <c r="O378" s="232"/>
      <c r="P378" s="245">
        <v>399340.17</v>
      </c>
      <c r="GO378" s="212"/>
      <c r="GP378" s="212"/>
      <c r="GQ378" s="223"/>
      <c r="GR378" s="223"/>
      <c r="GS378" s="223"/>
      <c r="GT378" s="223"/>
      <c r="GU378" s="223"/>
      <c r="GV378" s="223"/>
      <c r="GW378" s="173" t="s">
        <v>582</v>
      </c>
      <c r="GX378" s="223"/>
      <c r="GZ378" s="257"/>
      <c r="HB378" s="257"/>
    </row>
    <row r="379" spans="1:210" s="171" customFormat="1" ht="15" x14ac:dyDescent="0.25">
      <c r="A379" s="236"/>
      <c r="B379" s="237"/>
      <c r="C379" s="874" t="s">
        <v>377</v>
      </c>
      <c r="D379" s="874"/>
      <c r="E379" s="874"/>
      <c r="F379" s="874"/>
      <c r="G379" s="874"/>
      <c r="H379" s="216"/>
      <c r="I379" s="217"/>
      <c r="J379" s="217"/>
      <c r="K379" s="217"/>
      <c r="L379" s="220"/>
      <c r="M379" s="217"/>
      <c r="N379" s="226">
        <v>394026.69</v>
      </c>
      <c r="O379" s="217"/>
      <c r="P379" s="227">
        <v>2290871.19</v>
      </c>
      <c r="GO379" s="212"/>
      <c r="GP379" s="212"/>
      <c r="GQ379" s="223"/>
      <c r="GR379" s="223"/>
      <c r="GS379" s="223"/>
      <c r="GT379" s="223"/>
      <c r="GU379" s="223"/>
      <c r="GV379" s="223"/>
      <c r="GW379" s="173"/>
      <c r="GX379" s="223" t="s">
        <v>377</v>
      </c>
      <c r="GZ379" s="257"/>
      <c r="HB379" s="257"/>
    </row>
    <row r="380" spans="1:210" s="171" customFormat="1" ht="15" x14ac:dyDescent="0.25">
      <c r="A380" s="881"/>
      <c r="B380" s="882"/>
      <c r="C380" s="882"/>
      <c r="D380" s="882"/>
      <c r="E380" s="882"/>
      <c r="F380" s="882"/>
      <c r="G380" s="882"/>
      <c r="H380" s="882"/>
      <c r="I380" s="882"/>
      <c r="J380" s="882"/>
      <c r="K380" s="882"/>
      <c r="L380" s="882"/>
      <c r="M380" s="882"/>
      <c r="N380" s="882"/>
      <c r="O380" s="882"/>
      <c r="P380" s="883"/>
      <c r="GO380" s="212"/>
      <c r="GP380" s="212" t="s">
        <v>4</v>
      </c>
      <c r="GQ380" s="223"/>
      <c r="GR380" s="223"/>
      <c r="GS380" s="223"/>
      <c r="GT380" s="223"/>
      <c r="GU380" s="223"/>
      <c r="GV380" s="223"/>
      <c r="GW380" s="173"/>
      <c r="GX380" s="223"/>
      <c r="GZ380" s="257"/>
      <c r="HB380" s="257"/>
    </row>
    <row r="381" spans="1:210" s="171" customFormat="1" ht="22.5" x14ac:dyDescent="0.25">
      <c r="A381" s="214" t="s">
        <v>558</v>
      </c>
      <c r="B381" s="215" t="s">
        <v>609</v>
      </c>
      <c r="C381" s="873" t="s">
        <v>610</v>
      </c>
      <c r="D381" s="873"/>
      <c r="E381" s="873"/>
      <c r="F381" s="873"/>
      <c r="G381" s="873"/>
      <c r="H381" s="216" t="s">
        <v>611</v>
      </c>
      <c r="I381" s="217">
        <v>228</v>
      </c>
      <c r="J381" s="218">
        <v>1</v>
      </c>
      <c r="K381" s="218">
        <v>228</v>
      </c>
      <c r="L381" s="220"/>
      <c r="M381" s="217"/>
      <c r="N381" s="240">
        <v>69100.09</v>
      </c>
      <c r="O381" s="217"/>
      <c r="P381" s="227">
        <v>15754820.52</v>
      </c>
      <c r="GO381" s="212"/>
      <c r="GP381" s="212"/>
      <c r="GQ381" s="223" t="s">
        <v>610</v>
      </c>
      <c r="GR381" s="223" t="s">
        <v>4</v>
      </c>
      <c r="GS381" s="223" t="s">
        <v>4</v>
      </c>
      <c r="GT381" s="223" t="s">
        <v>4</v>
      </c>
      <c r="GU381" s="223" t="s">
        <v>4</v>
      </c>
      <c r="GV381" s="223"/>
      <c r="GW381" s="173"/>
      <c r="GX381" s="223"/>
      <c r="GZ381" s="257"/>
      <c r="HB381" s="257"/>
    </row>
    <row r="382" spans="1:210" s="171" customFormat="1" ht="15" x14ac:dyDescent="0.25">
      <c r="A382" s="236"/>
      <c r="B382" s="237"/>
      <c r="C382" s="874" t="s">
        <v>377</v>
      </c>
      <c r="D382" s="874"/>
      <c r="E382" s="874"/>
      <c r="F382" s="874"/>
      <c r="G382" s="874"/>
      <c r="H382" s="216"/>
      <c r="I382" s="217"/>
      <c r="J382" s="217"/>
      <c r="K382" s="217"/>
      <c r="L382" s="220"/>
      <c r="M382" s="217"/>
      <c r="N382" s="220"/>
      <c r="O382" s="217"/>
      <c r="P382" s="227">
        <v>15754820.52</v>
      </c>
      <c r="GO382" s="212"/>
      <c r="GP382" s="212"/>
      <c r="GQ382" s="223"/>
      <c r="GR382" s="223"/>
      <c r="GS382" s="223"/>
      <c r="GT382" s="223"/>
      <c r="GU382" s="223"/>
      <c r="GV382" s="223"/>
      <c r="GW382" s="173"/>
      <c r="GX382" s="223" t="s">
        <v>377</v>
      </c>
      <c r="GZ382" s="257"/>
      <c r="HB382" s="257"/>
    </row>
    <row r="383" spans="1:210" s="171" customFormat="1" ht="22.5" x14ac:dyDescent="0.25">
      <c r="A383" s="214" t="s">
        <v>559</v>
      </c>
      <c r="B383" s="215" t="s">
        <v>612</v>
      </c>
      <c r="C383" s="873" t="s">
        <v>613</v>
      </c>
      <c r="D383" s="873"/>
      <c r="E383" s="873"/>
      <c r="F383" s="873"/>
      <c r="G383" s="873"/>
      <c r="H383" s="216" t="s">
        <v>614</v>
      </c>
      <c r="I383" s="217">
        <v>136</v>
      </c>
      <c r="J383" s="218">
        <v>1</v>
      </c>
      <c r="K383" s="218">
        <v>136</v>
      </c>
      <c r="L383" s="220"/>
      <c r="M383" s="217"/>
      <c r="N383" s="240">
        <v>2830.93</v>
      </c>
      <c r="O383" s="217"/>
      <c r="P383" s="227">
        <v>385006.48</v>
      </c>
      <c r="GO383" s="212"/>
      <c r="GP383" s="212"/>
      <c r="GQ383" s="223" t="s">
        <v>613</v>
      </c>
      <c r="GR383" s="223" t="s">
        <v>4</v>
      </c>
      <c r="GS383" s="223" t="s">
        <v>4</v>
      </c>
      <c r="GT383" s="223" t="s">
        <v>4</v>
      </c>
      <c r="GU383" s="223" t="s">
        <v>4</v>
      </c>
      <c r="GV383" s="223"/>
      <c r="GW383" s="173"/>
      <c r="GX383" s="223"/>
      <c r="GZ383" s="257"/>
      <c r="HB383" s="257"/>
    </row>
    <row r="384" spans="1:210" s="171" customFormat="1" ht="15" x14ac:dyDescent="0.25">
      <c r="A384" s="236"/>
      <c r="B384" s="237"/>
      <c r="C384" s="874" t="s">
        <v>377</v>
      </c>
      <c r="D384" s="874"/>
      <c r="E384" s="874"/>
      <c r="F384" s="874"/>
      <c r="G384" s="874"/>
      <c r="H384" s="216"/>
      <c r="I384" s="217"/>
      <c r="J384" s="217"/>
      <c r="K384" s="217"/>
      <c r="L384" s="220"/>
      <c r="M384" s="217"/>
      <c r="N384" s="220"/>
      <c r="O384" s="217"/>
      <c r="P384" s="227">
        <v>385006.48</v>
      </c>
      <c r="GO384" s="212"/>
      <c r="GP384" s="212"/>
      <c r="GQ384" s="223"/>
      <c r="GR384" s="223"/>
      <c r="GS384" s="223"/>
      <c r="GT384" s="223"/>
      <c r="GU384" s="223"/>
      <c r="GV384" s="223"/>
      <c r="GW384" s="173"/>
      <c r="GX384" s="223" t="s">
        <v>377</v>
      </c>
      <c r="GZ384" s="257"/>
      <c r="HB384" s="257"/>
    </row>
    <row r="385" spans="1:210" s="171" customFormat="1" ht="1.5" customHeight="1" x14ac:dyDescent="0.25">
      <c r="A385" s="246"/>
      <c r="B385" s="247"/>
      <c r="C385" s="247"/>
      <c r="D385" s="247"/>
      <c r="E385" s="247"/>
      <c r="F385" s="248"/>
      <c r="G385" s="248"/>
      <c r="H385" s="248"/>
      <c r="I385" s="248"/>
      <c r="J385" s="249"/>
      <c r="K385" s="248"/>
      <c r="L385" s="249"/>
      <c r="M385" s="250"/>
      <c r="N385" s="249"/>
      <c r="O385" s="251"/>
      <c r="P385" s="252"/>
      <c r="Q385" s="253"/>
      <c r="R385" s="254"/>
      <c r="GO385" s="212"/>
      <c r="GP385" s="212"/>
      <c r="GQ385" s="223"/>
      <c r="GR385" s="223"/>
      <c r="GS385" s="223"/>
      <c r="GT385" s="223"/>
      <c r="GU385" s="223"/>
      <c r="GV385" s="223"/>
      <c r="GW385" s="173"/>
      <c r="GX385" s="223"/>
      <c r="GZ385" s="257"/>
      <c r="HB385" s="257"/>
    </row>
    <row r="386" spans="1:210" s="171" customFormat="1" ht="15" x14ac:dyDescent="0.25">
      <c r="A386" s="224"/>
      <c r="B386" s="255"/>
      <c r="C386" s="872" t="s">
        <v>698</v>
      </c>
      <c r="D386" s="872"/>
      <c r="E386" s="872"/>
      <c r="F386" s="872"/>
      <c r="G386" s="872"/>
      <c r="H386" s="872"/>
      <c r="I386" s="872"/>
      <c r="J386" s="872"/>
      <c r="K386" s="872"/>
      <c r="L386" s="872"/>
      <c r="M386" s="872"/>
      <c r="N386" s="872"/>
      <c r="O386" s="872"/>
      <c r="P386" s="256"/>
      <c r="Q386" s="253"/>
      <c r="R386" s="254"/>
      <c r="GO386" s="212"/>
      <c r="GP386" s="212"/>
      <c r="GQ386" s="223"/>
      <c r="GR386" s="223"/>
      <c r="GS386" s="223"/>
      <c r="GT386" s="223"/>
      <c r="GU386" s="223"/>
      <c r="GV386" s="223"/>
      <c r="GW386" s="173"/>
      <c r="GX386" s="223"/>
      <c r="GZ386" s="257" t="s">
        <v>698</v>
      </c>
      <c r="HB386" s="257"/>
    </row>
    <row r="387" spans="1:210" s="171" customFormat="1" ht="15" x14ac:dyDescent="0.25">
      <c r="A387" s="224"/>
      <c r="B387" s="225"/>
      <c r="C387" s="871" t="s">
        <v>400</v>
      </c>
      <c r="D387" s="871"/>
      <c r="E387" s="871"/>
      <c r="F387" s="871"/>
      <c r="G387" s="871"/>
      <c r="H387" s="871"/>
      <c r="I387" s="871"/>
      <c r="J387" s="871"/>
      <c r="K387" s="871"/>
      <c r="L387" s="871"/>
      <c r="M387" s="871"/>
      <c r="N387" s="871"/>
      <c r="O387" s="871"/>
      <c r="P387" s="258">
        <v>17540598.039999999</v>
      </c>
      <c r="Q387" s="253"/>
      <c r="R387" s="254"/>
      <c r="GO387" s="212"/>
      <c r="GP387" s="212"/>
      <c r="GQ387" s="223"/>
      <c r="GR387" s="223"/>
      <c r="GS387" s="223"/>
      <c r="GT387" s="223"/>
      <c r="GU387" s="223"/>
      <c r="GV387" s="223"/>
      <c r="GW387" s="173"/>
      <c r="GX387" s="223"/>
      <c r="GZ387" s="257"/>
      <c r="HA387" s="259" t="s">
        <v>400</v>
      </c>
      <c r="HB387" s="257"/>
    </row>
    <row r="388" spans="1:210" s="171" customFormat="1" ht="15" x14ac:dyDescent="0.25">
      <c r="A388" s="224"/>
      <c r="B388" s="225"/>
      <c r="C388" s="871" t="s">
        <v>401</v>
      </c>
      <c r="D388" s="871"/>
      <c r="E388" s="871"/>
      <c r="F388" s="871"/>
      <c r="G388" s="871"/>
      <c r="H388" s="871"/>
      <c r="I388" s="871"/>
      <c r="J388" s="871"/>
      <c r="K388" s="871"/>
      <c r="L388" s="871"/>
      <c r="M388" s="871"/>
      <c r="N388" s="871"/>
      <c r="O388" s="871"/>
      <c r="P388" s="260"/>
      <c r="Q388" s="253"/>
      <c r="R388" s="254"/>
      <c r="GO388" s="212"/>
      <c r="GP388" s="212"/>
      <c r="GQ388" s="223"/>
      <c r="GR388" s="223"/>
      <c r="GS388" s="223"/>
      <c r="GT388" s="223"/>
      <c r="GU388" s="223"/>
      <c r="GV388" s="223"/>
      <c r="GW388" s="173"/>
      <c r="GX388" s="223"/>
      <c r="GZ388" s="257"/>
      <c r="HA388" s="259" t="s">
        <v>401</v>
      </c>
      <c r="HB388" s="257"/>
    </row>
    <row r="389" spans="1:210" s="171" customFormat="1" ht="15" x14ac:dyDescent="0.25">
      <c r="A389" s="224"/>
      <c r="B389" s="225"/>
      <c r="C389" s="871" t="s">
        <v>402</v>
      </c>
      <c r="D389" s="871"/>
      <c r="E389" s="871"/>
      <c r="F389" s="871"/>
      <c r="G389" s="871"/>
      <c r="H389" s="871"/>
      <c r="I389" s="871"/>
      <c r="J389" s="871"/>
      <c r="K389" s="871"/>
      <c r="L389" s="871"/>
      <c r="M389" s="871"/>
      <c r="N389" s="871"/>
      <c r="O389" s="871"/>
      <c r="P389" s="258">
        <v>1010898.82</v>
      </c>
      <c r="Q389" s="253"/>
      <c r="R389" s="254"/>
      <c r="GO389" s="212"/>
      <c r="GP389" s="212"/>
      <c r="GQ389" s="223"/>
      <c r="GR389" s="223"/>
      <c r="GS389" s="223"/>
      <c r="GT389" s="223"/>
      <c r="GU389" s="223"/>
      <c r="GV389" s="223"/>
      <c r="GW389" s="173"/>
      <c r="GX389" s="223"/>
      <c r="GZ389" s="257"/>
      <c r="HA389" s="259" t="s">
        <v>402</v>
      </c>
      <c r="HB389" s="257"/>
    </row>
    <row r="390" spans="1:210" s="171" customFormat="1" ht="15" x14ac:dyDescent="0.25">
      <c r="A390" s="224"/>
      <c r="B390" s="225"/>
      <c r="C390" s="871" t="s">
        <v>403</v>
      </c>
      <c r="D390" s="871"/>
      <c r="E390" s="871"/>
      <c r="F390" s="871"/>
      <c r="G390" s="871"/>
      <c r="H390" s="871"/>
      <c r="I390" s="871"/>
      <c r="J390" s="871"/>
      <c r="K390" s="871"/>
      <c r="L390" s="871"/>
      <c r="M390" s="871"/>
      <c r="N390" s="871"/>
      <c r="O390" s="871"/>
      <c r="P390" s="258">
        <v>172057.34</v>
      </c>
      <c r="Q390" s="253"/>
      <c r="R390" s="254"/>
      <c r="GO390" s="212"/>
      <c r="GP390" s="212"/>
      <c r="GQ390" s="223"/>
      <c r="GR390" s="223"/>
      <c r="GS390" s="223"/>
      <c r="GT390" s="223"/>
      <c r="GU390" s="223"/>
      <c r="GV390" s="223"/>
      <c r="GW390" s="173"/>
      <c r="GX390" s="223"/>
      <c r="GZ390" s="257"/>
      <c r="HA390" s="259" t="s">
        <v>403</v>
      </c>
      <c r="HB390" s="257"/>
    </row>
    <row r="391" spans="1:210" s="171" customFormat="1" ht="15" x14ac:dyDescent="0.25">
      <c r="A391" s="224"/>
      <c r="B391" s="225"/>
      <c r="C391" s="871" t="s">
        <v>404</v>
      </c>
      <c r="D391" s="871"/>
      <c r="E391" s="871"/>
      <c r="F391" s="871"/>
      <c r="G391" s="871"/>
      <c r="H391" s="871"/>
      <c r="I391" s="871"/>
      <c r="J391" s="871"/>
      <c r="K391" s="871"/>
      <c r="L391" s="871"/>
      <c r="M391" s="871"/>
      <c r="N391" s="871"/>
      <c r="O391" s="871"/>
      <c r="P391" s="258">
        <v>168191.11</v>
      </c>
      <c r="Q391" s="253"/>
      <c r="R391" s="254"/>
      <c r="GO391" s="212"/>
      <c r="GP391" s="212"/>
      <c r="GQ391" s="223"/>
      <c r="GR391" s="223"/>
      <c r="GS391" s="223"/>
      <c r="GT391" s="223"/>
      <c r="GU391" s="223"/>
      <c r="GV391" s="223"/>
      <c r="GW391" s="173"/>
      <c r="GX391" s="223"/>
      <c r="GZ391" s="257"/>
      <c r="HA391" s="259" t="s">
        <v>404</v>
      </c>
      <c r="HB391" s="257"/>
    </row>
    <row r="392" spans="1:210" s="171" customFormat="1" ht="15" x14ac:dyDescent="0.25">
      <c r="A392" s="224"/>
      <c r="B392" s="225"/>
      <c r="C392" s="871" t="s">
        <v>616</v>
      </c>
      <c r="D392" s="871"/>
      <c r="E392" s="871"/>
      <c r="F392" s="871"/>
      <c r="G392" s="871"/>
      <c r="H392" s="871"/>
      <c r="I392" s="871"/>
      <c r="J392" s="871"/>
      <c r="K392" s="871"/>
      <c r="L392" s="871"/>
      <c r="M392" s="871"/>
      <c r="N392" s="871"/>
      <c r="O392" s="871"/>
      <c r="P392" s="258">
        <v>16189450.77</v>
      </c>
      <c r="Q392" s="253"/>
      <c r="R392" s="254"/>
      <c r="GO392" s="212"/>
      <c r="GP392" s="212"/>
      <c r="GQ392" s="223"/>
      <c r="GR392" s="223"/>
      <c r="GS392" s="223"/>
      <c r="GT392" s="223"/>
      <c r="GU392" s="223"/>
      <c r="GV392" s="223"/>
      <c r="GW392" s="173"/>
      <c r="GX392" s="223"/>
      <c r="GZ392" s="257"/>
      <c r="HA392" s="259" t="s">
        <v>616</v>
      </c>
      <c r="HB392" s="257"/>
    </row>
    <row r="393" spans="1:210" s="171" customFormat="1" ht="15" x14ac:dyDescent="0.25">
      <c r="A393" s="224"/>
      <c r="B393" s="225"/>
      <c r="C393" s="871" t="s">
        <v>406</v>
      </c>
      <c r="D393" s="871"/>
      <c r="E393" s="871"/>
      <c r="F393" s="871"/>
      <c r="G393" s="871"/>
      <c r="H393" s="871"/>
      <c r="I393" s="871"/>
      <c r="J393" s="871"/>
      <c r="K393" s="871"/>
      <c r="L393" s="871"/>
      <c r="M393" s="871"/>
      <c r="N393" s="871"/>
      <c r="O393" s="871"/>
      <c r="P393" s="258">
        <v>19124687.32</v>
      </c>
      <c r="Q393" s="253"/>
      <c r="R393" s="254"/>
      <c r="GO393" s="212"/>
      <c r="GP393" s="212"/>
      <c r="GQ393" s="223"/>
      <c r="GR393" s="223"/>
      <c r="GS393" s="223"/>
      <c r="GT393" s="223"/>
      <c r="GU393" s="223"/>
      <c r="GV393" s="223"/>
      <c r="GW393" s="173"/>
      <c r="GX393" s="223"/>
      <c r="GZ393" s="257"/>
      <c r="HA393" s="259" t="s">
        <v>406</v>
      </c>
      <c r="HB393" s="257"/>
    </row>
    <row r="394" spans="1:210" s="171" customFormat="1" ht="15" x14ac:dyDescent="0.25">
      <c r="A394" s="224"/>
      <c r="B394" s="225"/>
      <c r="C394" s="871" t="s">
        <v>401</v>
      </c>
      <c r="D394" s="871"/>
      <c r="E394" s="871"/>
      <c r="F394" s="871"/>
      <c r="G394" s="871"/>
      <c r="H394" s="871"/>
      <c r="I394" s="871"/>
      <c r="J394" s="871"/>
      <c r="K394" s="871"/>
      <c r="L394" s="871"/>
      <c r="M394" s="871"/>
      <c r="N394" s="871"/>
      <c r="O394" s="871"/>
      <c r="P394" s="260"/>
      <c r="Q394" s="253"/>
      <c r="R394" s="254"/>
      <c r="GO394" s="212"/>
      <c r="GP394" s="212"/>
      <c r="GQ394" s="223"/>
      <c r="GR394" s="223"/>
      <c r="GS394" s="223"/>
      <c r="GT394" s="223"/>
      <c r="GU394" s="223"/>
      <c r="GV394" s="223"/>
      <c r="GW394" s="173"/>
      <c r="GX394" s="223"/>
      <c r="GZ394" s="257"/>
      <c r="HA394" s="259" t="s">
        <v>401</v>
      </c>
      <c r="HB394" s="257"/>
    </row>
    <row r="395" spans="1:210" s="171" customFormat="1" ht="15" x14ac:dyDescent="0.25">
      <c r="A395" s="224"/>
      <c r="B395" s="225"/>
      <c r="C395" s="871" t="s">
        <v>617</v>
      </c>
      <c r="D395" s="871"/>
      <c r="E395" s="871"/>
      <c r="F395" s="871"/>
      <c r="G395" s="871"/>
      <c r="H395" s="871"/>
      <c r="I395" s="871"/>
      <c r="J395" s="871"/>
      <c r="K395" s="871"/>
      <c r="L395" s="871"/>
      <c r="M395" s="871"/>
      <c r="N395" s="871"/>
      <c r="O395" s="871"/>
      <c r="P395" s="258">
        <v>1010898.82</v>
      </c>
      <c r="Q395" s="253"/>
      <c r="R395" s="254"/>
      <c r="GO395" s="212"/>
      <c r="GP395" s="212"/>
      <c r="GQ395" s="223"/>
      <c r="GR395" s="223"/>
      <c r="GS395" s="223"/>
      <c r="GT395" s="223"/>
      <c r="GU395" s="223"/>
      <c r="GV395" s="223"/>
      <c r="GW395" s="173"/>
      <c r="GX395" s="223"/>
      <c r="GZ395" s="257"/>
      <c r="HA395" s="259" t="s">
        <v>617</v>
      </c>
      <c r="HB395" s="257"/>
    </row>
    <row r="396" spans="1:210" s="171" customFormat="1" ht="15" x14ac:dyDescent="0.25">
      <c r="A396" s="224"/>
      <c r="B396" s="225"/>
      <c r="C396" s="871" t="s">
        <v>592</v>
      </c>
      <c r="D396" s="871"/>
      <c r="E396" s="871"/>
      <c r="F396" s="871"/>
      <c r="G396" s="871"/>
      <c r="H396" s="871"/>
      <c r="I396" s="871"/>
      <c r="J396" s="871"/>
      <c r="K396" s="871"/>
      <c r="L396" s="871"/>
      <c r="M396" s="871"/>
      <c r="N396" s="871"/>
      <c r="O396" s="871"/>
      <c r="P396" s="258">
        <v>172057.34</v>
      </c>
      <c r="Q396" s="253"/>
      <c r="R396" s="254"/>
      <c r="GO396" s="212"/>
      <c r="GP396" s="212"/>
      <c r="GQ396" s="223"/>
      <c r="GR396" s="223"/>
      <c r="GS396" s="223"/>
      <c r="GT396" s="223"/>
      <c r="GU396" s="223"/>
      <c r="GV396" s="223"/>
      <c r="GW396" s="173"/>
      <c r="GX396" s="223"/>
      <c r="GZ396" s="257"/>
      <c r="HA396" s="259" t="s">
        <v>592</v>
      </c>
      <c r="HB396" s="257"/>
    </row>
    <row r="397" spans="1:210" s="171" customFormat="1" ht="15" x14ac:dyDescent="0.25">
      <c r="A397" s="224"/>
      <c r="B397" s="225"/>
      <c r="C397" s="871" t="s">
        <v>593</v>
      </c>
      <c r="D397" s="871"/>
      <c r="E397" s="871"/>
      <c r="F397" s="871"/>
      <c r="G397" s="871"/>
      <c r="H397" s="871"/>
      <c r="I397" s="871"/>
      <c r="J397" s="871"/>
      <c r="K397" s="871"/>
      <c r="L397" s="871"/>
      <c r="M397" s="871"/>
      <c r="N397" s="871"/>
      <c r="O397" s="871"/>
      <c r="P397" s="258">
        <v>168191.11</v>
      </c>
      <c r="Q397" s="253"/>
      <c r="R397" s="254"/>
      <c r="GO397" s="212"/>
      <c r="GP397" s="212"/>
      <c r="GQ397" s="223"/>
      <c r="GR397" s="223"/>
      <c r="GS397" s="223"/>
      <c r="GT397" s="223"/>
      <c r="GU397" s="223"/>
      <c r="GV397" s="223"/>
      <c r="GW397" s="173"/>
      <c r="GX397" s="223"/>
      <c r="GZ397" s="257"/>
      <c r="HA397" s="259" t="s">
        <v>593</v>
      </c>
      <c r="HB397" s="257"/>
    </row>
    <row r="398" spans="1:210" s="171" customFormat="1" ht="15" x14ac:dyDescent="0.25">
      <c r="A398" s="224"/>
      <c r="B398" s="225"/>
      <c r="C398" s="871" t="s">
        <v>618</v>
      </c>
      <c r="D398" s="871"/>
      <c r="E398" s="871"/>
      <c r="F398" s="871"/>
      <c r="G398" s="871"/>
      <c r="H398" s="871"/>
      <c r="I398" s="871"/>
      <c r="J398" s="871"/>
      <c r="K398" s="871"/>
      <c r="L398" s="871"/>
      <c r="M398" s="871"/>
      <c r="N398" s="871"/>
      <c r="O398" s="871"/>
      <c r="P398" s="258">
        <v>16189450.77</v>
      </c>
      <c r="Q398" s="253"/>
      <c r="R398" s="254"/>
      <c r="GO398" s="212"/>
      <c r="GP398" s="212"/>
      <c r="GQ398" s="223"/>
      <c r="GR398" s="223"/>
      <c r="GS398" s="223"/>
      <c r="GT398" s="223"/>
      <c r="GU398" s="223"/>
      <c r="GV398" s="223"/>
      <c r="GW398" s="173"/>
      <c r="GX398" s="223"/>
      <c r="GZ398" s="257"/>
      <c r="HA398" s="259" t="s">
        <v>618</v>
      </c>
      <c r="HB398" s="257"/>
    </row>
    <row r="399" spans="1:210" s="171" customFormat="1" ht="15" x14ac:dyDescent="0.25">
      <c r="A399" s="224"/>
      <c r="B399" s="225"/>
      <c r="C399" s="871" t="s">
        <v>594</v>
      </c>
      <c r="D399" s="871"/>
      <c r="E399" s="871"/>
      <c r="F399" s="871"/>
      <c r="G399" s="871"/>
      <c r="H399" s="871"/>
      <c r="I399" s="871"/>
      <c r="J399" s="871"/>
      <c r="K399" s="871"/>
      <c r="L399" s="871"/>
      <c r="M399" s="871"/>
      <c r="N399" s="871"/>
      <c r="O399" s="871"/>
      <c r="P399" s="258">
        <v>1057593.6100000001</v>
      </c>
      <c r="Q399" s="253"/>
      <c r="R399" s="254"/>
      <c r="GO399" s="212"/>
      <c r="GP399" s="212"/>
      <c r="GQ399" s="223"/>
      <c r="GR399" s="223"/>
      <c r="GS399" s="223"/>
      <c r="GT399" s="223"/>
      <c r="GU399" s="223"/>
      <c r="GV399" s="223"/>
      <c r="GW399" s="173"/>
      <c r="GX399" s="223"/>
      <c r="GZ399" s="257"/>
      <c r="HA399" s="259" t="s">
        <v>594</v>
      </c>
      <c r="HB399" s="257"/>
    </row>
    <row r="400" spans="1:210" s="171" customFormat="1" ht="15" x14ac:dyDescent="0.25">
      <c r="A400" s="224"/>
      <c r="B400" s="225"/>
      <c r="C400" s="871" t="s">
        <v>595</v>
      </c>
      <c r="D400" s="871"/>
      <c r="E400" s="871"/>
      <c r="F400" s="871"/>
      <c r="G400" s="871"/>
      <c r="H400" s="871"/>
      <c r="I400" s="871"/>
      <c r="J400" s="871"/>
      <c r="K400" s="871"/>
      <c r="L400" s="871"/>
      <c r="M400" s="871"/>
      <c r="N400" s="871"/>
      <c r="O400" s="871"/>
      <c r="P400" s="258">
        <v>526495.67000000004</v>
      </c>
      <c r="Q400" s="253"/>
      <c r="R400" s="254"/>
      <c r="GO400" s="212"/>
      <c r="GP400" s="212"/>
      <c r="GQ400" s="223"/>
      <c r="GR400" s="223"/>
      <c r="GS400" s="223"/>
      <c r="GT400" s="223"/>
      <c r="GU400" s="223"/>
      <c r="GV400" s="223"/>
      <c r="GW400" s="173"/>
      <c r="GX400" s="223"/>
      <c r="GZ400" s="257"/>
      <c r="HA400" s="259" t="s">
        <v>595</v>
      </c>
      <c r="HB400" s="257"/>
    </row>
    <row r="401" spans="1:211" s="171" customFormat="1" ht="15" x14ac:dyDescent="0.25">
      <c r="A401" s="224"/>
      <c r="B401" s="225"/>
      <c r="C401" s="871" t="s">
        <v>415</v>
      </c>
      <c r="D401" s="871"/>
      <c r="E401" s="871"/>
      <c r="F401" s="871"/>
      <c r="G401" s="871"/>
      <c r="H401" s="871"/>
      <c r="I401" s="871"/>
      <c r="J401" s="871"/>
      <c r="K401" s="871"/>
      <c r="L401" s="871"/>
      <c r="M401" s="871"/>
      <c r="N401" s="871"/>
      <c r="O401" s="871"/>
      <c r="P401" s="258">
        <v>1179089.93</v>
      </c>
      <c r="Q401" s="253"/>
      <c r="R401" s="254"/>
      <c r="GO401" s="212"/>
      <c r="GP401" s="212"/>
      <c r="GQ401" s="223"/>
      <c r="GR401" s="223"/>
      <c r="GS401" s="223"/>
      <c r="GT401" s="223"/>
      <c r="GU401" s="223"/>
      <c r="GV401" s="223"/>
      <c r="GW401" s="173"/>
      <c r="GX401" s="223"/>
      <c r="GZ401" s="257"/>
      <c r="HA401" s="259" t="s">
        <v>415</v>
      </c>
      <c r="HB401" s="257"/>
    </row>
    <row r="402" spans="1:211" s="171" customFormat="1" ht="15" x14ac:dyDescent="0.25">
      <c r="A402" s="224"/>
      <c r="B402" s="225"/>
      <c r="C402" s="871" t="s">
        <v>416</v>
      </c>
      <c r="D402" s="871"/>
      <c r="E402" s="871"/>
      <c r="F402" s="871"/>
      <c r="G402" s="871"/>
      <c r="H402" s="871"/>
      <c r="I402" s="871"/>
      <c r="J402" s="871"/>
      <c r="K402" s="871"/>
      <c r="L402" s="871"/>
      <c r="M402" s="871"/>
      <c r="N402" s="871"/>
      <c r="O402" s="871"/>
      <c r="P402" s="258">
        <v>1057593.6100000001</v>
      </c>
      <c r="Q402" s="253"/>
      <c r="R402" s="254"/>
      <c r="GO402" s="212"/>
      <c r="GP402" s="212"/>
      <c r="GQ402" s="223"/>
      <c r="GR402" s="223"/>
      <c r="GS402" s="223"/>
      <c r="GT402" s="223"/>
      <c r="GU402" s="223"/>
      <c r="GV402" s="223"/>
      <c r="GW402" s="173"/>
      <c r="GX402" s="223"/>
      <c r="GZ402" s="257"/>
      <c r="HA402" s="259" t="s">
        <v>416</v>
      </c>
      <c r="HB402" s="257"/>
    </row>
    <row r="403" spans="1:211" s="171" customFormat="1" ht="15" x14ac:dyDescent="0.25">
      <c r="A403" s="224"/>
      <c r="B403" s="225"/>
      <c r="C403" s="871" t="s">
        <v>417</v>
      </c>
      <c r="D403" s="871"/>
      <c r="E403" s="871"/>
      <c r="F403" s="871"/>
      <c r="G403" s="871"/>
      <c r="H403" s="871"/>
      <c r="I403" s="871"/>
      <c r="J403" s="871"/>
      <c r="K403" s="871"/>
      <c r="L403" s="871"/>
      <c r="M403" s="871"/>
      <c r="N403" s="871"/>
      <c r="O403" s="871"/>
      <c r="P403" s="258">
        <v>526495.67000000004</v>
      </c>
      <c r="Q403" s="253"/>
      <c r="R403" s="254"/>
      <c r="GO403" s="212"/>
      <c r="GP403" s="212"/>
      <c r="GQ403" s="223"/>
      <c r="GR403" s="223"/>
      <c r="GS403" s="223"/>
      <c r="GT403" s="223"/>
      <c r="GU403" s="223"/>
      <c r="GV403" s="223"/>
      <c r="GW403" s="173"/>
      <c r="GX403" s="223"/>
      <c r="GZ403" s="257"/>
      <c r="HA403" s="259" t="s">
        <v>417</v>
      </c>
      <c r="HB403" s="257"/>
    </row>
    <row r="404" spans="1:211" s="171" customFormat="1" ht="15" x14ac:dyDescent="0.25">
      <c r="A404" s="224"/>
      <c r="B404" s="255"/>
      <c r="C404" s="872" t="s">
        <v>699</v>
      </c>
      <c r="D404" s="872"/>
      <c r="E404" s="872"/>
      <c r="F404" s="872"/>
      <c r="G404" s="872"/>
      <c r="H404" s="872"/>
      <c r="I404" s="872"/>
      <c r="J404" s="872"/>
      <c r="K404" s="872"/>
      <c r="L404" s="872"/>
      <c r="M404" s="872"/>
      <c r="N404" s="872"/>
      <c r="O404" s="872"/>
      <c r="P404" s="261">
        <v>19124687.32</v>
      </c>
      <c r="Q404" s="253"/>
      <c r="R404" s="254"/>
      <c r="GO404" s="212"/>
      <c r="GP404" s="212"/>
      <c r="GQ404" s="223"/>
      <c r="GR404" s="223"/>
      <c r="GS404" s="223"/>
      <c r="GT404" s="223"/>
      <c r="GU404" s="223"/>
      <c r="GV404" s="223"/>
      <c r="GW404" s="173"/>
      <c r="GX404" s="223"/>
      <c r="GZ404" s="257"/>
      <c r="HB404" s="257" t="s">
        <v>699</v>
      </c>
    </row>
    <row r="405" spans="1:211" s="171" customFormat="1" ht="15" x14ac:dyDescent="0.25">
      <c r="A405" s="224"/>
      <c r="B405" s="225"/>
      <c r="C405" s="871" t="s">
        <v>419</v>
      </c>
      <c r="D405" s="871"/>
      <c r="E405" s="871"/>
      <c r="F405" s="871"/>
      <c r="G405" s="871"/>
      <c r="H405" s="871"/>
      <c r="I405" s="871"/>
      <c r="J405" s="871"/>
      <c r="K405" s="871"/>
      <c r="L405" s="871"/>
      <c r="M405" s="871"/>
      <c r="N405" s="871"/>
      <c r="O405" s="871"/>
      <c r="P405" s="260"/>
      <c r="Q405" s="253"/>
      <c r="R405" s="254"/>
      <c r="GO405" s="212"/>
      <c r="GP405" s="212"/>
      <c r="GQ405" s="223"/>
      <c r="GR405" s="223"/>
      <c r="GS405" s="223"/>
      <c r="GT405" s="223"/>
      <c r="GU405" s="223"/>
      <c r="GV405" s="223"/>
      <c r="GW405" s="173"/>
      <c r="GX405" s="223"/>
      <c r="GZ405" s="257"/>
      <c r="HA405" s="259" t="s">
        <v>419</v>
      </c>
      <c r="HB405" s="257"/>
    </row>
    <row r="406" spans="1:211" s="171" customFormat="1" ht="15" x14ac:dyDescent="0.25">
      <c r="A406" s="224"/>
      <c r="B406" s="225"/>
      <c r="C406" s="871" t="s">
        <v>620</v>
      </c>
      <c r="D406" s="871"/>
      <c r="E406" s="871"/>
      <c r="F406" s="871"/>
      <c r="G406" s="871"/>
      <c r="H406" s="871"/>
      <c r="I406" s="871"/>
      <c r="J406" s="871"/>
      <c r="K406" s="871"/>
      <c r="L406" s="871"/>
      <c r="M406" s="871"/>
      <c r="N406" s="871"/>
      <c r="O406" s="871"/>
      <c r="P406" s="258">
        <v>16139827</v>
      </c>
      <c r="Q406" s="253"/>
      <c r="R406" s="254"/>
      <c r="GO406" s="212"/>
      <c r="GP406" s="212"/>
      <c r="GQ406" s="223"/>
      <c r="GR406" s="223"/>
      <c r="GS406" s="223"/>
      <c r="GT406" s="223"/>
      <c r="GU406" s="223"/>
      <c r="GV406" s="223"/>
      <c r="GW406" s="173"/>
      <c r="GX406" s="223"/>
      <c r="GZ406" s="257"/>
      <c r="HA406" s="259" t="s">
        <v>620</v>
      </c>
      <c r="HB406" s="257"/>
    </row>
    <row r="407" spans="1:211" s="171" customFormat="1" ht="15" x14ac:dyDescent="0.25">
      <c r="A407" s="224"/>
      <c r="B407" s="225"/>
      <c r="C407" s="871" t="s">
        <v>420</v>
      </c>
      <c r="D407" s="871"/>
      <c r="E407" s="871"/>
      <c r="F407" s="871"/>
      <c r="G407" s="871"/>
      <c r="H407" s="871"/>
      <c r="I407" s="871"/>
      <c r="J407" s="871"/>
      <c r="K407" s="262" t="s">
        <v>700</v>
      </c>
      <c r="L407" s="263"/>
      <c r="M407" s="263"/>
      <c r="O407" s="264"/>
      <c r="P407" s="260"/>
      <c r="Q407" s="253"/>
      <c r="R407" s="254"/>
      <c r="GO407" s="212"/>
      <c r="GP407" s="212"/>
      <c r="GQ407" s="223"/>
      <c r="GR407" s="223"/>
      <c r="GS407" s="223"/>
      <c r="GT407" s="223"/>
      <c r="GU407" s="223"/>
      <c r="GV407" s="223"/>
      <c r="GW407" s="173"/>
      <c r="GX407" s="223"/>
      <c r="GZ407" s="257"/>
      <c r="HB407" s="257"/>
      <c r="HC407" s="259" t="s">
        <v>420</v>
      </c>
    </row>
    <row r="408" spans="1:211" s="171" customFormat="1" ht="15" x14ac:dyDescent="0.25">
      <c r="A408" s="224"/>
      <c r="B408" s="225"/>
      <c r="C408" s="871" t="s">
        <v>422</v>
      </c>
      <c r="D408" s="871"/>
      <c r="E408" s="871"/>
      <c r="F408" s="871"/>
      <c r="G408" s="871"/>
      <c r="H408" s="871"/>
      <c r="I408" s="871"/>
      <c r="J408" s="871"/>
      <c r="K408" s="262" t="s">
        <v>701</v>
      </c>
      <c r="L408" s="263"/>
      <c r="M408" s="263"/>
      <c r="O408" s="264"/>
      <c r="P408" s="260"/>
      <c r="Q408" s="253"/>
      <c r="R408" s="254"/>
      <c r="GO408" s="212"/>
      <c r="GP408" s="212"/>
      <c r="GQ408" s="223"/>
      <c r="GR408" s="223"/>
      <c r="GS408" s="223"/>
      <c r="GT408" s="223"/>
      <c r="GU408" s="223"/>
      <c r="GV408" s="223"/>
      <c r="GW408" s="173"/>
      <c r="GX408" s="223"/>
      <c r="GZ408" s="257"/>
      <c r="HB408" s="257"/>
      <c r="HC408" s="259" t="s">
        <v>422</v>
      </c>
    </row>
    <row r="409" spans="1:211" s="171" customFormat="1" ht="15" x14ac:dyDescent="0.25">
      <c r="A409" s="881" t="s">
        <v>702</v>
      </c>
      <c r="B409" s="882"/>
      <c r="C409" s="882"/>
      <c r="D409" s="882"/>
      <c r="E409" s="882"/>
      <c r="F409" s="882"/>
      <c r="G409" s="882"/>
      <c r="H409" s="882"/>
      <c r="I409" s="882"/>
      <c r="J409" s="882"/>
      <c r="K409" s="882"/>
      <c r="L409" s="882"/>
      <c r="M409" s="882"/>
      <c r="N409" s="882"/>
      <c r="O409" s="882"/>
      <c r="P409" s="883"/>
      <c r="GO409" s="212" t="s">
        <v>702</v>
      </c>
      <c r="GP409" s="212"/>
      <c r="GQ409" s="223"/>
      <c r="GR409" s="223"/>
      <c r="GS409" s="223"/>
      <c r="GT409" s="223"/>
      <c r="GU409" s="223"/>
      <c r="GV409" s="223"/>
      <c r="GW409" s="173"/>
      <c r="GX409" s="223"/>
      <c r="GZ409" s="257"/>
      <c r="HB409" s="257"/>
    </row>
    <row r="410" spans="1:211" s="171" customFormat="1" ht="45" x14ac:dyDescent="0.25">
      <c r="A410" s="214" t="s">
        <v>560</v>
      </c>
      <c r="B410" s="215" t="s">
        <v>625</v>
      </c>
      <c r="C410" s="873" t="s">
        <v>626</v>
      </c>
      <c r="D410" s="873"/>
      <c r="E410" s="873"/>
      <c r="F410" s="873"/>
      <c r="G410" s="873"/>
      <c r="H410" s="216" t="s">
        <v>627</v>
      </c>
      <c r="I410" s="217">
        <v>86.87</v>
      </c>
      <c r="J410" s="218">
        <v>1</v>
      </c>
      <c r="K410" s="265">
        <v>86.87</v>
      </c>
      <c r="L410" s="220"/>
      <c r="M410" s="217"/>
      <c r="N410" s="221"/>
      <c r="O410" s="217"/>
      <c r="P410" s="222"/>
      <c r="GO410" s="212"/>
      <c r="GP410" s="212"/>
      <c r="GQ410" s="223" t="s">
        <v>626</v>
      </c>
      <c r="GR410" s="223" t="s">
        <v>4</v>
      </c>
      <c r="GS410" s="223" t="s">
        <v>4</v>
      </c>
      <c r="GT410" s="223" t="s">
        <v>4</v>
      </c>
      <c r="GU410" s="223" t="s">
        <v>4</v>
      </c>
      <c r="GV410" s="223"/>
      <c r="GW410" s="173"/>
      <c r="GX410" s="223"/>
      <c r="GZ410" s="257"/>
      <c r="HB410" s="257"/>
    </row>
    <row r="411" spans="1:211" s="171" customFormat="1" ht="15" x14ac:dyDescent="0.25">
      <c r="A411" s="224"/>
      <c r="B411" s="225"/>
      <c r="C411" s="874" t="s">
        <v>370</v>
      </c>
      <c r="D411" s="874"/>
      <c r="E411" s="874"/>
      <c r="F411" s="874"/>
      <c r="G411" s="874"/>
      <c r="H411" s="216"/>
      <c r="I411" s="217"/>
      <c r="J411" s="217"/>
      <c r="K411" s="217"/>
      <c r="L411" s="220"/>
      <c r="M411" s="217"/>
      <c r="N411" s="226"/>
      <c r="O411" s="217"/>
      <c r="P411" s="227">
        <v>965161.16</v>
      </c>
      <c r="Q411" s="228"/>
      <c r="R411" s="228"/>
      <c r="GO411" s="212"/>
      <c r="GP411" s="212"/>
      <c r="GQ411" s="223"/>
      <c r="GR411" s="223"/>
      <c r="GS411" s="223"/>
      <c r="GT411" s="223"/>
      <c r="GU411" s="223"/>
      <c r="GV411" s="223" t="s">
        <v>370</v>
      </c>
      <c r="GW411" s="173"/>
      <c r="GX411" s="223"/>
      <c r="GZ411" s="257"/>
      <c r="HB411" s="257"/>
    </row>
    <row r="412" spans="1:211" s="171" customFormat="1" ht="15" x14ac:dyDescent="0.25">
      <c r="A412" s="229"/>
      <c r="B412" s="230"/>
      <c r="C412" s="880" t="s">
        <v>371</v>
      </c>
      <c r="D412" s="880"/>
      <c r="E412" s="880"/>
      <c r="F412" s="880"/>
      <c r="G412" s="880"/>
      <c r="H412" s="231"/>
      <c r="I412" s="232"/>
      <c r="J412" s="232"/>
      <c r="K412" s="232"/>
      <c r="L412" s="233"/>
      <c r="M412" s="232"/>
      <c r="N412" s="233"/>
      <c r="O412" s="232"/>
      <c r="P412" s="245">
        <v>134103.51</v>
      </c>
      <c r="GO412" s="212"/>
      <c r="GP412" s="212"/>
      <c r="GQ412" s="223"/>
      <c r="GR412" s="223"/>
      <c r="GS412" s="223"/>
      <c r="GT412" s="223"/>
      <c r="GU412" s="223"/>
      <c r="GV412" s="223"/>
      <c r="GW412" s="173" t="s">
        <v>371</v>
      </c>
      <c r="GX412" s="223"/>
      <c r="GZ412" s="257"/>
      <c r="HB412" s="257"/>
    </row>
    <row r="413" spans="1:211" s="171" customFormat="1" ht="15" x14ac:dyDescent="0.25">
      <c r="A413" s="229"/>
      <c r="B413" s="230" t="s">
        <v>628</v>
      </c>
      <c r="C413" s="880" t="s">
        <v>629</v>
      </c>
      <c r="D413" s="880"/>
      <c r="E413" s="880"/>
      <c r="F413" s="880"/>
      <c r="G413" s="880"/>
      <c r="H413" s="231" t="s">
        <v>374</v>
      </c>
      <c r="I413" s="235">
        <v>94</v>
      </c>
      <c r="J413" s="232"/>
      <c r="K413" s="235">
        <v>94</v>
      </c>
      <c r="L413" s="233"/>
      <c r="M413" s="232"/>
      <c r="N413" s="233"/>
      <c r="O413" s="232"/>
      <c r="P413" s="245">
        <v>126057.3</v>
      </c>
      <c r="GO413" s="212"/>
      <c r="GP413" s="212"/>
      <c r="GQ413" s="223"/>
      <c r="GR413" s="223"/>
      <c r="GS413" s="223"/>
      <c r="GT413" s="223"/>
      <c r="GU413" s="223"/>
      <c r="GV413" s="223"/>
      <c r="GW413" s="173" t="s">
        <v>629</v>
      </c>
      <c r="GX413" s="223"/>
      <c r="GZ413" s="257"/>
      <c r="HB413" s="257"/>
    </row>
    <row r="414" spans="1:211" s="171" customFormat="1" ht="15" x14ac:dyDescent="0.25">
      <c r="A414" s="229"/>
      <c r="B414" s="230" t="s">
        <v>630</v>
      </c>
      <c r="C414" s="880" t="s">
        <v>631</v>
      </c>
      <c r="D414" s="880"/>
      <c r="E414" s="880"/>
      <c r="F414" s="880"/>
      <c r="G414" s="880"/>
      <c r="H414" s="231" t="s">
        <v>374</v>
      </c>
      <c r="I414" s="235">
        <v>52</v>
      </c>
      <c r="J414" s="232"/>
      <c r="K414" s="235">
        <v>52</v>
      </c>
      <c r="L414" s="233"/>
      <c r="M414" s="232"/>
      <c r="N414" s="233"/>
      <c r="O414" s="232"/>
      <c r="P414" s="245">
        <v>69733.83</v>
      </c>
      <c r="GO414" s="212"/>
      <c r="GP414" s="212"/>
      <c r="GQ414" s="223"/>
      <c r="GR414" s="223"/>
      <c r="GS414" s="223"/>
      <c r="GT414" s="223"/>
      <c r="GU414" s="223"/>
      <c r="GV414" s="223"/>
      <c r="GW414" s="173" t="s">
        <v>631</v>
      </c>
      <c r="GX414" s="223"/>
      <c r="GZ414" s="257"/>
      <c r="HB414" s="257"/>
    </row>
    <row r="415" spans="1:211" s="171" customFormat="1" ht="15" x14ac:dyDescent="0.25">
      <c r="A415" s="236"/>
      <c r="B415" s="237"/>
      <c r="C415" s="874" t="s">
        <v>377</v>
      </c>
      <c r="D415" s="874"/>
      <c r="E415" s="874"/>
      <c r="F415" s="874"/>
      <c r="G415" s="874"/>
      <c r="H415" s="216"/>
      <c r="I415" s="217"/>
      <c r="J415" s="217"/>
      <c r="K415" s="217"/>
      <c r="L415" s="220"/>
      <c r="M415" s="217"/>
      <c r="N415" s="226">
        <v>13364.25</v>
      </c>
      <c r="O415" s="217"/>
      <c r="P415" s="227">
        <v>1160952.29</v>
      </c>
      <c r="GO415" s="212"/>
      <c r="GP415" s="212"/>
      <c r="GQ415" s="223"/>
      <c r="GR415" s="223"/>
      <c r="GS415" s="223"/>
      <c r="GT415" s="223"/>
      <c r="GU415" s="223"/>
      <c r="GV415" s="223"/>
      <c r="GW415" s="173"/>
      <c r="GX415" s="223" t="s">
        <v>377</v>
      </c>
      <c r="GZ415" s="257"/>
      <c r="HB415" s="257"/>
    </row>
    <row r="416" spans="1:211" s="171" customFormat="1" ht="15" x14ac:dyDescent="0.25">
      <c r="A416" s="214" t="s">
        <v>703</v>
      </c>
      <c r="B416" s="215" t="s">
        <v>632</v>
      </c>
      <c r="C416" s="873" t="s">
        <v>633</v>
      </c>
      <c r="D416" s="873"/>
      <c r="E416" s="873"/>
      <c r="F416" s="873"/>
      <c r="G416" s="873"/>
      <c r="H416" s="216" t="s">
        <v>614</v>
      </c>
      <c r="I416" s="217">
        <v>-0.48647200000000002</v>
      </c>
      <c r="J416" s="218">
        <v>1</v>
      </c>
      <c r="K416" s="301">
        <v>-0.48647200000000002</v>
      </c>
      <c r="L416" s="226">
        <v>14867.42</v>
      </c>
      <c r="M416" s="219">
        <v>1.7</v>
      </c>
      <c r="N416" s="240">
        <v>25274.61</v>
      </c>
      <c r="O416" s="217"/>
      <c r="P416" s="227">
        <v>-12295.39</v>
      </c>
      <c r="GO416" s="212"/>
      <c r="GP416" s="212"/>
      <c r="GQ416" s="223" t="s">
        <v>633</v>
      </c>
      <c r="GR416" s="223" t="s">
        <v>4</v>
      </c>
      <c r="GS416" s="223" t="s">
        <v>4</v>
      </c>
      <c r="GT416" s="223" t="s">
        <v>4</v>
      </c>
      <c r="GU416" s="223" t="s">
        <v>4</v>
      </c>
      <c r="GV416" s="223"/>
      <c r="GW416" s="173"/>
      <c r="GX416" s="223"/>
      <c r="GZ416" s="257"/>
      <c r="HB416" s="257"/>
    </row>
    <row r="417" spans="1:210" s="171" customFormat="1" ht="15" x14ac:dyDescent="0.25">
      <c r="A417" s="236"/>
      <c r="B417" s="237"/>
      <c r="C417" s="874" t="s">
        <v>377</v>
      </c>
      <c r="D417" s="874"/>
      <c r="E417" s="874"/>
      <c r="F417" s="874"/>
      <c r="G417" s="874"/>
      <c r="H417" s="216"/>
      <c r="I417" s="217"/>
      <c r="J417" s="217"/>
      <c r="K417" s="217"/>
      <c r="L417" s="220"/>
      <c r="M417" s="217"/>
      <c r="N417" s="220"/>
      <c r="O417" s="217"/>
      <c r="P417" s="227">
        <v>-12295.39</v>
      </c>
      <c r="GO417" s="212"/>
      <c r="GP417" s="212"/>
      <c r="GQ417" s="223"/>
      <c r="GR417" s="223"/>
      <c r="GS417" s="223"/>
      <c r="GT417" s="223"/>
      <c r="GU417" s="223"/>
      <c r="GV417" s="223"/>
      <c r="GW417" s="173"/>
      <c r="GX417" s="223" t="s">
        <v>377</v>
      </c>
      <c r="GZ417" s="257"/>
      <c r="HB417" s="257"/>
    </row>
    <row r="418" spans="1:210" s="171" customFormat="1" ht="15" x14ac:dyDescent="0.25">
      <c r="A418" s="214" t="s">
        <v>704</v>
      </c>
      <c r="B418" s="215" t="s">
        <v>634</v>
      </c>
      <c r="C418" s="873" t="s">
        <v>635</v>
      </c>
      <c r="D418" s="873"/>
      <c r="E418" s="873"/>
      <c r="F418" s="873"/>
      <c r="G418" s="873"/>
      <c r="H418" s="216" t="s">
        <v>369</v>
      </c>
      <c r="I418" s="217">
        <v>-1.7374000000000001</v>
      </c>
      <c r="J418" s="218">
        <v>1</v>
      </c>
      <c r="K418" s="298">
        <v>-1.7374000000000001</v>
      </c>
      <c r="L418" s="299">
        <v>35.71</v>
      </c>
      <c r="M418" s="265">
        <v>0.51</v>
      </c>
      <c r="N418" s="239">
        <v>18.21</v>
      </c>
      <c r="O418" s="217"/>
      <c r="P418" s="238">
        <v>-31.64</v>
      </c>
      <c r="GO418" s="212"/>
      <c r="GP418" s="212"/>
      <c r="GQ418" s="223" t="s">
        <v>635</v>
      </c>
      <c r="GR418" s="223" t="s">
        <v>4</v>
      </c>
      <c r="GS418" s="223" t="s">
        <v>4</v>
      </c>
      <c r="GT418" s="223" t="s">
        <v>4</v>
      </c>
      <c r="GU418" s="223" t="s">
        <v>4</v>
      </c>
      <c r="GV418" s="223"/>
      <c r="GW418" s="173"/>
      <c r="GX418" s="223"/>
      <c r="GZ418" s="257"/>
      <c r="HB418" s="257"/>
    </row>
    <row r="419" spans="1:210" s="171" customFormat="1" ht="15" x14ac:dyDescent="0.25">
      <c r="A419" s="236"/>
      <c r="B419" s="237"/>
      <c r="C419" s="874" t="s">
        <v>377</v>
      </c>
      <c r="D419" s="874"/>
      <c r="E419" s="874"/>
      <c r="F419" s="874"/>
      <c r="G419" s="874"/>
      <c r="H419" s="216"/>
      <c r="I419" s="217"/>
      <c r="J419" s="217"/>
      <c r="K419" s="217"/>
      <c r="L419" s="220"/>
      <c r="M419" s="217"/>
      <c r="N419" s="220"/>
      <c r="O419" s="217"/>
      <c r="P419" s="238">
        <v>-31.64</v>
      </c>
      <c r="GO419" s="212"/>
      <c r="GP419" s="212"/>
      <c r="GQ419" s="223"/>
      <c r="GR419" s="223"/>
      <c r="GS419" s="223"/>
      <c r="GT419" s="223"/>
      <c r="GU419" s="223"/>
      <c r="GV419" s="223"/>
      <c r="GW419" s="173"/>
      <c r="GX419" s="223" t="s">
        <v>377</v>
      </c>
      <c r="GZ419" s="257"/>
      <c r="HB419" s="257"/>
    </row>
    <row r="420" spans="1:210" s="171" customFormat="1" ht="22.5" x14ac:dyDescent="0.25">
      <c r="A420" s="214" t="s">
        <v>705</v>
      </c>
      <c r="B420" s="215" t="s">
        <v>636</v>
      </c>
      <c r="C420" s="873" t="s">
        <v>637</v>
      </c>
      <c r="D420" s="873"/>
      <c r="E420" s="873"/>
      <c r="F420" s="873"/>
      <c r="G420" s="873"/>
      <c r="H420" s="216" t="s">
        <v>386</v>
      </c>
      <c r="I420" s="217">
        <v>-0.52122000000000002</v>
      </c>
      <c r="J420" s="218">
        <v>1</v>
      </c>
      <c r="K420" s="302">
        <v>-0.52122000000000002</v>
      </c>
      <c r="L420" s="226">
        <v>4885.8500000000004</v>
      </c>
      <c r="M420" s="265">
        <v>1.81</v>
      </c>
      <c r="N420" s="240">
        <v>8843.39</v>
      </c>
      <c r="O420" s="217"/>
      <c r="P420" s="227">
        <v>-4609.3500000000004</v>
      </c>
      <c r="GO420" s="212"/>
      <c r="GP420" s="212"/>
      <c r="GQ420" s="223" t="s">
        <v>637</v>
      </c>
      <c r="GR420" s="223" t="s">
        <v>4</v>
      </c>
      <c r="GS420" s="223" t="s">
        <v>4</v>
      </c>
      <c r="GT420" s="223" t="s">
        <v>4</v>
      </c>
      <c r="GU420" s="223" t="s">
        <v>4</v>
      </c>
      <c r="GV420" s="223"/>
      <c r="GW420" s="173"/>
      <c r="GX420" s="223"/>
      <c r="GZ420" s="257"/>
      <c r="HB420" s="257"/>
    </row>
    <row r="421" spans="1:210" s="171" customFormat="1" ht="15" x14ac:dyDescent="0.25">
      <c r="A421" s="236"/>
      <c r="B421" s="237"/>
      <c r="C421" s="874" t="s">
        <v>377</v>
      </c>
      <c r="D421" s="874"/>
      <c r="E421" s="874"/>
      <c r="F421" s="874"/>
      <c r="G421" s="874"/>
      <c r="H421" s="216"/>
      <c r="I421" s="217"/>
      <c r="J421" s="217"/>
      <c r="K421" s="217"/>
      <c r="L421" s="220"/>
      <c r="M421" s="217"/>
      <c r="N421" s="220"/>
      <c r="O421" s="217"/>
      <c r="P421" s="227">
        <v>-4609.3500000000004</v>
      </c>
      <c r="GO421" s="212"/>
      <c r="GP421" s="212"/>
      <c r="GQ421" s="223"/>
      <c r="GR421" s="223"/>
      <c r="GS421" s="223"/>
      <c r="GT421" s="223"/>
      <c r="GU421" s="223"/>
      <c r="GV421" s="223"/>
      <c r="GW421" s="173"/>
      <c r="GX421" s="223" t="s">
        <v>377</v>
      </c>
      <c r="GZ421" s="257"/>
      <c r="HB421" s="257"/>
    </row>
    <row r="422" spans="1:210" s="171" customFormat="1" ht="22.5" x14ac:dyDescent="0.25">
      <c r="A422" s="214" t="s">
        <v>706</v>
      </c>
      <c r="B422" s="215" t="s">
        <v>638</v>
      </c>
      <c r="C422" s="873" t="s">
        <v>639</v>
      </c>
      <c r="D422" s="873"/>
      <c r="E422" s="873"/>
      <c r="F422" s="873"/>
      <c r="G422" s="873"/>
      <c r="H422" s="216" t="s">
        <v>640</v>
      </c>
      <c r="I422" s="217">
        <v>-1.47679</v>
      </c>
      <c r="J422" s="218">
        <v>1</v>
      </c>
      <c r="K422" s="302">
        <v>-1.47679</v>
      </c>
      <c r="L422" s="226">
        <v>3966.25</v>
      </c>
      <c r="M422" s="265">
        <v>1.04</v>
      </c>
      <c r="N422" s="240">
        <v>4124.8999999999996</v>
      </c>
      <c r="O422" s="217"/>
      <c r="P422" s="227">
        <v>-6091.61</v>
      </c>
      <c r="GO422" s="212"/>
      <c r="GP422" s="212"/>
      <c r="GQ422" s="223" t="s">
        <v>639</v>
      </c>
      <c r="GR422" s="223" t="s">
        <v>4</v>
      </c>
      <c r="GS422" s="223" t="s">
        <v>4</v>
      </c>
      <c r="GT422" s="223" t="s">
        <v>4</v>
      </c>
      <c r="GU422" s="223" t="s">
        <v>4</v>
      </c>
      <c r="GV422" s="223"/>
      <c r="GW422" s="173"/>
      <c r="GX422" s="223"/>
      <c r="GZ422" s="257"/>
      <c r="HB422" s="257"/>
    </row>
    <row r="423" spans="1:210" s="171" customFormat="1" ht="15" x14ac:dyDescent="0.25">
      <c r="A423" s="236"/>
      <c r="B423" s="237"/>
      <c r="C423" s="874" t="s">
        <v>377</v>
      </c>
      <c r="D423" s="874"/>
      <c r="E423" s="874"/>
      <c r="F423" s="874"/>
      <c r="G423" s="874"/>
      <c r="H423" s="216"/>
      <c r="I423" s="217"/>
      <c r="J423" s="217"/>
      <c r="K423" s="217"/>
      <c r="L423" s="220"/>
      <c r="M423" s="217"/>
      <c r="N423" s="220"/>
      <c r="O423" s="217"/>
      <c r="P423" s="227">
        <v>-6091.61</v>
      </c>
      <c r="GO423" s="212"/>
      <c r="GP423" s="212"/>
      <c r="GQ423" s="223"/>
      <c r="GR423" s="223"/>
      <c r="GS423" s="223"/>
      <c r="GT423" s="223"/>
      <c r="GU423" s="223"/>
      <c r="GV423" s="223"/>
      <c r="GW423" s="173"/>
      <c r="GX423" s="223" t="s">
        <v>377</v>
      </c>
      <c r="GZ423" s="257"/>
      <c r="HB423" s="257"/>
    </row>
    <row r="424" spans="1:210" s="171" customFormat="1" ht="22.5" x14ac:dyDescent="0.25">
      <c r="A424" s="214" t="s">
        <v>707</v>
      </c>
      <c r="B424" s="215" t="s">
        <v>641</v>
      </c>
      <c r="C424" s="873" t="s">
        <v>642</v>
      </c>
      <c r="D424" s="873"/>
      <c r="E424" s="873"/>
      <c r="F424" s="873"/>
      <c r="G424" s="873"/>
      <c r="H424" s="216" t="s">
        <v>611</v>
      </c>
      <c r="I424" s="217">
        <v>-68.627300000000005</v>
      </c>
      <c r="J424" s="218">
        <v>1</v>
      </c>
      <c r="K424" s="298">
        <v>-68.627300000000005</v>
      </c>
      <c r="L424" s="299">
        <v>88.7</v>
      </c>
      <c r="M424" s="265">
        <v>1.34</v>
      </c>
      <c r="N424" s="239">
        <v>118.86</v>
      </c>
      <c r="O424" s="217"/>
      <c r="P424" s="227">
        <v>-8157.04</v>
      </c>
      <c r="GO424" s="212"/>
      <c r="GP424" s="212"/>
      <c r="GQ424" s="223" t="s">
        <v>642</v>
      </c>
      <c r="GR424" s="223" t="s">
        <v>4</v>
      </c>
      <c r="GS424" s="223" t="s">
        <v>4</v>
      </c>
      <c r="GT424" s="223" t="s">
        <v>4</v>
      </c>
      <c r="GU424" s="223" t="s">
        <v>4</v>
      </c>
      <c r="GV424" s="223"/>
      <c r="GW424" s="173"/>
      <c r="GX424" s="223"/>
      <c r="GZ424" s="257"/>
      <c r="HB424" s="257"/>
    </row>
    <row r="425" spans="1:210" s="171" customFormat="1" ht="15" x14ac:dyDescent="0.25">
      <c r="A425" s="236"/>
      <c r="B425" s="237"/>
      <c r="C425" s="874" t="s">
        <v>377</v>
      </c>
      <c r="D425" s="874"/>
      <c r="E425" s="874"/>
      <c r="F425" s="874"/>
      <c r="G425" s="874"/>
      <c r="H425" s="216"/>
      <c r="I425" s="217"/>
      <c r="J425" s="217"/>
      <c r="K425" s="217"/>
      <c r="L425" s="220"/>
      <c r="M425" s="217"/>
      <c r="N425" s="220"/>
      <c r="O425" s="217"/>
      <c r="P425" s="227">
        <v>-8157.04</v>
      </c>
      <c r="GO425" s="212"/>
      <c r="GP425" s="212"/>
      <c r="GQ425" s="223"/>
      <c r="GR425" s="223"/>
      <c r="GS425" s="223"/>
      <c r="GT425" s="223"/>
      <c r="GU425" s="223"/>
      <c r="GV425" s="223"/>
      <c r="GW425" s="173"/>
      <c r="GX425" s="223" t="s">
        <v>377</v>
      </c>
      <c r="GZ425" s="257"/>
      <c r="HB425" s="257"/>
    </row>
    <row r="426" spans="1:210" s="171" customFormat="1" ht="45" x14ac:dyDescent="0.25">
      <c r="A426" s="214" t="s">
        <v>708</v>
      </c>
      <c r="B426" s="215" t="s">
        <v>643</v>
      </c>
      <c r="C426" s="873" t="s">
        <v>644</v>
      </c>
      <c r="D426" s="873"/>
      <c r="E426" s="873"/>
      <c r="F426" s="873"/>
      <c r="G426" s="873"/>
      <c r="H426" s="216" t="s">
        <v>627</v>
      </c>
      <c r="I426" s="217">
        <v>753.13</v>
      </c>
      <c r="J426" s="218">
        <v>1</v>
      </c>
      <c r="K426" s="265">
        <v>753.13</v>
      </c>
      <c r="L426" s="220"/>
      <c r="M426" s="217"/>
      <c r="N426" s="221"/>
      <c r="O426" s="217"/>
      <c r="P426" s="222"/>
      <c r="GO426" s="212"/>
      <c r="GP426" s="212"/>
      <c r="GQ426" s="223" t="s">
        <v>644</v>
      </c>
      <c r="GR426" s="223" t="s">
        <v>4</v>
      </c>
      <c r="GS426" s="223" t="s">
        <v>4</v>
      </c>
      <c r="GT426" s="223" t="s">
        <v>4</v>
      </c>
      <c r="GU426" s="223" t="s">
        <v>4</v>
      </c>
      <c r="GV426" s="223"/>
      <c r="GW426" s="173"/>
      <c r="GX426" s="223"/>
      <c r="GZ426" s="257"/>
      <c r="HB426" s="257"/>
    </row>
    <row r="427" spans="1:210" s="171" customFormat="1" ht="15" x14ac:dyDescent="0.25">
      <c r="A427" s="224"/>
      <c r="B427" s="225"/>
      <c r="C427" s="874" t="s">
        <v>370</v>
      </c>
      <c r="D427" s="874"/>
      <c r="E427" s="874"/>
      <c r="F427" s="874"/>
      <c r="G427" s="874"/>
      <c r="H427" s="216"/>
      <c r="I427" s="217"/>
      <c r="J427" s="217"/>
      <c r="K427" s="217"/>
      <c r="L427" s="220"/>
      <c r="M427" s="217"/>
      <c r="N427" s="226"/>
      <c r="O427" s="217"/>
      <c r="P427" s="227">
        <v>9282524.4900000002</v>
      </c>
      <c r="Q427" s="228"/>
      <c r="R427" s="228"/>
      <c r="GO427" s="212"/>
      <c r="GP427" s="212"/>
      <c r="GQ427" s="223"/>
      <c r="GR427" s="223"/>
      <c r="GS427" s="223"/>
      <c r="GT427" s="223"/>
      <c r="GU427" s="223"/>
      <c r="GV427" s="223" t="s">
        <v>370</v>
      </c>
      <c r="GW427" s="173"/>
      <c r="GX427" s="223"/>
      <c r="GZ427" s="257"/>
      <c r="HB427" s="257"/>
    </row>
    <row r="428" spans="1:210" s="171" customFormat="1" ht="15" x14ac:dyDescent="0.25">
      <c r="A428" s="229"/>
      <c r="B428" s="230"/>
      <c r="C428" s="880" t="s">
        <v>371</v>
      </c>
      <c r="D428" s="880"/>
      <c r="E428" s="880"/>
      <c r="F428" s="880"/>
      <c r="G428" s="880"/>
      <c r="H428" s="231"/>
      <c r="I428" s="232"/>
      <c r="J428" s="232"/>
      <c r="K428" s="232"/>
      <c r="L428" s="233"/>
      <c r="M428" s="232"/>
      <c r="N428" s="233"/>
      <c r="O428" s="232"/>
      <c r="P428" s="245">
        <v>1261515.1499999999</v>
      </c>
      <c r="GO428" s="212"/>
      <c r="GP428" s="212"/>
      <c r="GQ428" s="223"/>
      <c r="GR428" s="223"/>
      <c r="GS428" s="223"/>
      <c r="GT428" s="223"/>
      <c r="GU428" s="223"/>
      <c r="GV428" s="223"/>
      <c r="GW428" s="173" t="s">
        <v>371</v>
      </c>
      <c r="GX428" s="223"/>
      <c r="GZ428" s="257"/>
      <c r="HB428" s="257"/>
    </row>
    <row r="429" spans="1:210" s="171" customFormat="1" ht="15" x14ac:dyDescent="0.25">
      <c r="A429" s="229"/>
      <c r="B429" s="230" t="s">
        <v>628</v>
      </c>
      <c r="C429" s="880" t="s">
        <v>629</v>
      </c>
      <c r="D429" s="880"/>
      <c r="E429" s="880"/>
      <c r="F429" s="880"/>
      <c r="G429" s="880"/>
      <c r="H429" s="231" t="s">
        <v>374</v>
      </c>
      <c r="I429" s="235">
        <v>94</v>
      </c>
      <c r="J429" s="232"/>
      <c r="K429" s="235">
        <v>94</v>
      </c>
      <c r="L429" s="233"/>
      <c r="M429" s="232"/>
      <c r="N429" s="233"/>
      <c r="O429" s="232"/>
      <c r="P429" s="245">
        <v>1185824.24</v>
      </c>
      <c r="GO429" s="212"/>
      <c r="GP429" s="212"/>
      <c r="GQ429" s="223"/>
      <c r="GR429" s="223"/>
      <c r="GS429" s="223"/>
      <c r="GT429" s="223"/>
      <c r="GU429" s="223"/>
      <c r="GV429" s="223"/>
      <c r="GW429" s="173" t="s">
        <v>629</v>
      </c>
      <c r="GX429" s="223"/>
      <c r="GZ429" s="257"/>
      <c r="HB429" s="257"/>
    </row>
    <row r="430" spans="1:210" s="171" customFormat="1" ht="15" x14ac:dyDescent="0.25">
      <c r="A430" s="229"/>
      <c r="B430" s="230" t="s">
        <v>630</v>
      </c>
      <c r="C430" s="880" t="s">
        <v>631</v>
      </c>
      <c r="D430" s="880"/>
      <c r="E430" s="880"/>
      <c r="F430" s="880"/>
      <c r="G430" s="880"/>
      <c r="H430" s="231" t="s">
        <v>374</v>
      </c>
      <c r="I430" s="235">
        <v>52</v>
      </c>
      <c r="J430" s="232"/>
      <c r="K430" s="235">
        <v>52</v>
      </c>
      <c r="L430" s="233"/>
      <c r="M430" s="232"/>
      <c r="N430" s="233"/>
      <c r="O430" s="232"/>
      <c r="P430" s="245">
        <v>655987.88</v>
      </c>
      <c r="GO430" s="212"/>
      <c r="GP430" s="212"/>
      <c r="GQ430" s="223"/>
      <c r="GR430" s="223"/>
      <c r="GS430" s="223"/>
      <c r="GT430" s="223"/>
      <c r="GU430" s="223"/>
      <c r="GV430" s="223"/>
      <c r="GW430" s="173" t="s">
        <v>631</v>
      </c>
      <c r="GX430" s="223"/>
      <c r="GZ430" s="257"/>
      <c r="HB430" s="257"/>
    </row>
    <row r="431" spans="1:210" s="171" customFormat="1" ht="15" x14ac:dyDescent="0.25">
      <c r="A431" s="236"/>
      <c r="B431" s="237"/>
      <c r="C431" s="874" t="s">
        <v>377</v>
      </c>
      <c r="D431" s="874"/>
      <c r="E431" s="874"/>
      <c r="F431" s="874"/>
      <c r="G431" s="874"/>
      <c r="H431" s="216"/>
      <c r="I431" s="217"/>
      <c r="J431" s="217"/>
      <c r="K431" s="217"/>
      <c r="L431" s="220"/>
      <c r="M431" s="217"/>
      <c r="N431" s="226">
        <v>14770.81</v>
      </c>
      <c r="O431" s="217"/>
      <c r="P431" s="227">
        <v>11124336.609999999</v>
      </c>
      <c r="GO431" s="212"/>
      <c r="GP431" s="212"/>
      <c r="GQ431" s="223"/>
      <c r="GR431" s="223"/>
      <c r="GS431" s="223"/>
      <c r="GT431" s="223"/>
      <c r="GU431" s="223"/>
      <c r="GV431" s="223"/>
      <c r="GW431" s="173"/>
      <c r="GX431" s="223" t="s">
        <v>377</v>
      </c>
      <c r="GZ431" s="257"/>
      <c r="HB431" s="257"/>
    </row>
    <row r="432" spans="1:210" s="171" customFormat="1" ht="15" x14ac:dyDescent="0.25">
      <c r="A432" s="214" t="s">
        <v>709</v>
      </c>
      <c r="B432" s="215" t="s">
        <v>632</v>
      </c>
      <c r="C432" s="873" t="s">
        <v>633</v>
      </c>
      <c r="D432" s="873"/>
      <c r="E432" s="873"/>
      <c r="F432" s="873"/>
      <c r="G432" s="873"/>
      <c r="H432" s="216" t="s">
        <v>614</v>
      </c>
      <c r="I432" s="217">
        <v>-6.9287960000000002</v>
      </c>
      <c r="J432" s="218">
        <v>1</v>
      </c>
      <c r="K432" s="301">
        <v>-6.9287960000000002</v>
      </c>
      <c r="L432" s="226">
        <v>14867.42</v>
      </c>
      <c r="M432" s="219">
        <v>1.7</v>
      </c>
      <c r="N432" s="240">
        <v>25274.61</v>
      </c>
      <c r="O432" s="217"/>
      <c r="P432" s="227">
        <v>-175122.62</v>
      </c>
      <c r="GO432" s="212"/>
      <c r="GP432" s="212"/>
      <c r="GQ432" s="223" t="s">
        <v>633</v>
      </c>
      <c r="GR432" s="223" t="s">
        <v>4</v>
      </c>
      <c r="GS432" s="223" t="s">
        <v>4</v>
      </c>
      <c r="GT432" s="223" t="s">
        <v>4</v>
      </c>
      <c r="GU432" s="223" t="s">
        <v>4</v>
      </c>
      <c r="GV432" s="223"/>
      <c r="GW432" s="173"/>
      <c r="GX432" s="223"/>
      <c r="GZ432" s="257"/>
      <c r="HB432" s="257"/>
    </row>
    <row r="433" spans="1:210" s="171" customFormat="1" ht="15" x14ac:dyDescent="0.25">
      <c r="A433" s="236"/>
      <c r="B433" s="237"/>
      <c r="C433" s="874" t="s">
        <v>377</v>
      </c>
      <c r="D433" s="874"/>
      <c r="E433" s="874"/>
      <c r="F433" s="874"/>
      <c r="G433" s="874"/>
      <c r="H433" s="216"/>
      <c r="I433" s="217"/>
      <c r="J433" s="217"/>
      <c r="K433" s="217"/>
      <c r="L433" s="220"/>
      <c r="M433" s="217"/>
      <c r="N433" s="220"/>
      <c r="O433" s="217"/>
      <c r="P433" s="227">
        <v>-175122.62</v>
      </c>
      <c r="GO433" s="212"/>
      <c r="GP433" s="212"/>
      <c r="GQ433" s="223"/>
      <c r="GR433" s="223"/>
      <c r="GS433" s="223"/>
      <c r="GT433" s="223"/>
      <c r="GU433" s="223"/>
      <c r="GV433" s="223"/>
      <c r="GW433" s="173"/>
      <c r="GX433" s="223" t="s">
        <v>377</v>
      </c>
      <c r="GZ433" s="257"/>
      <c r="HB433" s="257"/>
    </row>
    <row r="434" spans="1:210" s="171" customFormat="1" ht="15" x14ac:dyDescent="0.25">
      <c r="A434" s="214" t="s">
        <v>710</v>
      </c>
      <c r="B434" s="215" t="s">
        <v>634</v>
      </c>
      <c r="C434" s="873" t="s">
        <v>635</v>
      </c>
      <c r="D434" s="873"/>
      <c r="E434" s="873"/>
      <c r="F434" s="873"/>
      <c r="G434" s="873"/>
      <c r="H434" s="216" t="s">
        <v>369</v>
      </c>
      <c r="I434" s="217">
        <v>-15.0626</v>
      </c>
      <c r="J434" s="218">
        <v>1</v>
      </c>
      <c r="K434" s="298">
        <v>-15.0626</v>
      </c>
      <c r="L434" s="299">
        <v>35.71</v>
      </c>
      <c r="M434" s="265">
        <v>0.51</v>
      </c>
      <c r="N434" s="239">
        <v>18.21</v>
      </c>
      <c r="O434" s="217"/>
      <c r="P434" s="238">
        <v>-274.29000000000002</v>
      </c>
      <c r="GO434" s="212"/>
      <c r="GP434" s="212"/>
      <c r="GQ434" s="223" t="s">
        <v>635</v>
      </c>
      <c r="GR434" s="223" t="s">
        <v>4</v>
      </c>
      <c r="GS434" s="223" t="s">
        <v>4</v>
      </c>
      <c r="GT434" s="223" t="s">
        <v>4</v>
      </c>
      <c r="GU434" s="223" t="s">
        <v>4</v>
      </c>
      <c r="GV434" s="223"/>
      <c r="GW434" s="173"/>
      <c r="GX434" s="223"/>
      <c r="GZ434" s="257"/>
      <c r="HB434" s="257"/>
    </row>
    <row r="435" spans="1:210" s="171" customFormat="1" ht="15" x14ac:dyDescent="0.25">
      <c r="A435" s="236"/>
      <c r="B435" s="237"/>
      <c r="C435" s="874" t="s">
        <v>377</v>
      </c>
      <c r="D435" s="874"/>
      <c r="E435" s="874"/>
      <c r="F435" s="874"/>
      <c r="G435" s="874"/>
      <c r="H435" s="216"/>
      <c r="I435" s="217"/>
      <c r="J435" s="217"/>
      <c r="K435" s="217"/>
      <c r="L435" s="220"/>
      <c r="M435" s="217"/>
      <c r="N435" s="220"/>
      <c r="O435" s="217"/>
      <c r="P435" s="238">
        <v>-274.29000000000002</v>
      </c>
      <c r="GO435" s="212"/>
      <c r="GP435" s="212"/>
      <c r="GQ435" s="223"/>
      <c r="GR435" s="223"/>
      <c r="GS435" s="223"/>
      <c r="GT435" s="223"/>
      <c r="GU435" s="223"/>
      <c r="GV435" s="223"/>
      <c r="GW435" s="173"/>
      <c r="GX435" s="223" t="s">
        <v>377</v>
      </c>
      <c r="GZ435" s="257"/>
      <c r="HB435" s="257"/>
    </row>
    <row r="436" spans="1:210" s="171" customFormat="1" ht="22.5" x14ac:dyDescent="0.25">
      <c r="A436" s="214" t="s">
        <v>711</v>
      </c>
      <c r="B436" s="215" t="s">
        <v>636</v>
      </c>
      <c r="C436" s="873" t="s">
        <v>637</v>
      </c>
      <c r="D436" s="873"/>
      <c r="E436" s="873"/>
      <c r="F436" s="873"/>
      <c r="G436" s="873"/>
      <c r="H436" s="216" t="s">
        <v>386</v>
      </c>
      <c r="I436" s="217">
        <v>-4.5187799999999996</v>
      </c>
      <c r="J436" s="218">
        <v>1</v>
      </c>
      <c r="K436" s="302">
        <v>-4.5187799999999996</v>
      </c>
      <c r="L436" s="226">
        <v>4885.8500000000004</v>
      </c>
      <c r="M436" s="265">
        <v>1.81</v>
      </c>
      <c r="N436" s="240">
        <v>8843.39</v>
      </c>
      <c r="O436" s="217"/>
      <c r="P436" s="227">
        <v>-39961.33</v>
      </c>
      <c r="GO436" s="212"/>
      <c r="GP436" s="212"/>
      <c r="GQ436" s="223" t="s">
        <v>637</v>
      </c>
      <c r="GR436" s="223" t="s">
        <v>4</v>
      </c>
      <c r="GS436" s="223" t="s">
        <v>4</v>
      </c>
      <c r="GT436" s="223" t="s">
        <v>4</v>
      </c>
      <c r="GU436" s="223" t="s">
        <v>4</v>
      </c>
      <c r="GV436" s="223"/>
      <c r="GW436" s="173"/>
      <c r="GX436" s="223"/>
      <c r="GZ436" s="257"/>
      <c r="HB436" s="257"/>
    </row>
    <row r="437" spans="1:210" s="171" customFormat="1" ht="15" x14ac:dyDescent="0.25">
      <c r="A437" s="236"/>
      <c r="B437" s="237"/>
      <c r="C437" s="874" t="s">
        <v>377</v>
      </c>
      <c r="D437" s="874"/>
      <c r="E437" s="874"/>
      <c r="F437" s="874"/>
      <c r="G437" s="874"/>
      <c r="H437" s="216"/>
      <c r="I437" s="217"/>
      <c r="J437" s="217"/>
      <c r="K437" s="217"/>
      <c r="L437" s="220"/>
      <c r="M437" s="217"/>
      <c r="N437" s="220"/>
      <c r="O437" s="217"/>
      <c r="P437" s="227">
        <v>-39961.33</v>
      </c>
      <c r="GO437" s="212"/>
      <c r="GP437" s="212"/>
      <c r="GQ437" s="223"/>
      <c r="GR437" s="223"/>
      <c r="GS437" s="223"/>
      <c r="GT437" s="223"/>
      <c r="GU437" s="223"/>
      <c r="GV437" s="223"/>
      <c r="GW437" s="173"/>
      <c r="GX437" s="223" t="s">
        <v>377</v>
      </c>
      <c r="GZ437" s="257"/>
      <c r="HB437" s="257"/>
    </row>
    <row r="438" spans="1:210" s="171" customFormat="1" ht="22.5" x14ac:dyDescent="0.25">
      <c r="A438" s="214" t="s">
        <v>712</v>
      </c>
      <c r="B438" s="215" t="s">
        <v>638</v>
      </c>
      <c r="C438" s="873" t="s">
        <v>639</v>
      </c>
      <c r="D438" s="873"/>
      <c r="E438" s="873"/>
      <c r="F438" s="873"/>
      <c r="G438" s="873"/>
      <c r="H438" s="216" t="s">
        <v>640</v>
      </c>
      <c r="I438" s="217">
        <v>-12.80321</v>
      </c>
      <c r="J438" s="218">
        <v>1</v>
      </c>
      <c r="K438" s="302">
        <v>-12.80321</v>
      </c>
      <c r="L438" s="226">
        <v>3966.25</v>
      </c>
      <c r="M438" s="265">
        <v>1.04</v>
      </c>
      <c r="N438" s="240">
        <v>4124.8999999999996</v>
      </c>
      <c r="O438" s="217"/>
      <c r="P438" s="227">
        <v>-52811.96</v>
      </c>
      <c r="GO438" s="212"/>
      <c r="GP438" s="212"/>
      <c r="GQ438" s="223" t="s">
        <v>639</v>
      </c>
      <c r="GR438" s="223" t="s">
        <v>4</v>
      </c>
      <c r="GS438" s="223" t="s">
        <v>4</v>
      </c>
      <c r="GT438" s="223" t="s">
        <v>4</v>
      </c>
      <c r="GU438" s="223" t="s">
        <v>4</v>
      </c>
      <c r="GV438" s="223"/>
      <c r="GW438" s="173"/>
      <c r="GX438" s="223"/>
      <c r="GZ438" s="257"/>
      <c r="HB438" s="257"/>
    </row>
    <row r="439" spans="1:210" s="171" customFormat="1" ht="15" x14ac:dyDescent="0.25">
      <c r="A439" s="236"/>
      <c r="B439" s="237"/>
      <c r="C439" s="874" t="s">
        <v>377</v>
      </c>
      <c r="D439" s="874"/>
      <c r="E439" s="874"/>
      <c r="F439" s="874"/>
      <c r="G439" s="874"/>
      <c r="H439" s="216"/>
      <c r="I439" s="217"/>
      <c r="J439" s="217"/>
      <c r="K439" s="217"/>
      <c r="L439" s="220"/>
      <c r="M439" s="217"/>
      <c r="N439" s="220"/>
      <c r="O439" s="217"/>
      <c r="P439" s="227">
        <v>-52811.96</v>
      </c>
      <c r="GO439" s="212"/>
      <c r="GP439" s="212"/>
      <c r="GQ439" s="223"/>
      <c r="GR439" s="223"/>
      <c r="GS439" s="223"/>
      <c r="GT439" s="223"/>
      <c r="GU439" s="223"/>
      <c r="GV439" s="223"/>
      <c r="GW439" s="173"/>
      <c r="GX439" s="223" t="s">
        <v>377</v>
      </c>
      <c r="GZ439" s="257"/>
      <c r="HB439" s="257"/>
    </row>
    <row r="440" spans="1:210" s="171" customFormat="1" ht="22.5" x14ac:dyDescent="0.25">
      <c r="A440" s="214" t="s">
        <v>713</v>
      </c>
      <c r="B440" s="215" t="s">
        <v>641</v>
      </c>
      <c r="C440" s="873" t="s">
        <v>642</v>
      </c>
      <c r="D440" s="873"/>
      <c r="E440" s="873"/>
      <c r="F440" s="873"/>
      <c r="G440" s="873"/>
      <c r="H440" s="216" t="s">
        <v>611</v>
      </c>
      <c r="I440" s="217">
        <v>-594.97270000000003</v>
      </c>
      <c r="J440" s="218">
        <v>1</v>
      </c>
      <c r="K440" s="298">
        <v>-594.97270000000003</v>
      </c>
      <c r="L440" s="299">
        <v>88.7</v>
      </c>
      <c r="M440" s="265">
        <v>1.34</v>
      </c>
      <c r="N440" s="239">
        <v>118.86</v>
      </c>
      <c r="O440" s="217"/>
      <c r="P440" s="227">
        <v>-70718.460000000006</v>
      </c>
      <c r="GO440" s="212"/>
      <c r="GP440" s="212"/>
      <c r="GQ440" s="223" t="s">
        <v>642</v>
      </c>
      <c r="GR440" s="223" t="s">
        <v>4</v>
      </c>
      <c r="GS440" s="223" t="s">
        <v>4</v>
      </c>
      <c r="GT440" s="223" t="s">
        <v>4</v>
      </c>
      <c r="GU440" s="223" t="s">
        <v>4</v>
      </c>
      <c r="GV440" s="223"/>
      <c r="GW440" s="173"/>
      <c r="GX440" s="223"/>
      <c r="GZ440" s="257"/>
      <c r="HB440" s="257"/>
    </row>
    <row r="441" spans="1:210" s="171" customFormat="1" ht="15" x14ac:dyDescent="0.25">
      <c r="A441" s="236"/>
      <c r="B441" s="237"/>
      <c r="C441" s="874" t="s">
        <v>377</v>
      </c>
      <c r="D441" s="874"/>
      <c r="E441" s="874"/>
      <c r="F441" s="874"/>
      <c r="G441" s="874"/>
      <c r="H441" s="216"/>
      <c r="I441" s="217"/>
      <c r="J441" s="217"/>
      <c r="K441" s="217"/>
      <c r="L441" s="220"/>
      <c r="M441" s="217"/>
      <c r="N441" s="220"/>
      <c r="O441" s="217"/>
      <c r="P441" s="227">
        <v>-70718.460000000006</v>
      </c>
      <c r="GO441" s="212"/>
      <c r="GP441" s="212"/>
      <c r="GQ441" s="223"/>
      <c r="GR441" s="223"/>
      <c r="GS441" s="223"/>
      <c r="GT441" s="223"/>
      <c r="GU441" s="223"/>
      <c r="GV441" s="223"/>
      <c r="GW441" s="173"/>
      <c r="GX441" s="223" t="s">
        <v>377</v>
      </c>
      <c r="GZ441" s="257"/>
      <c r="HB441" s="257"/>
    </row>
    <row r="442" spans="1:210" s="171" customFormat="1" ht="15" x14ac:dyDescent="0.25">
      <c r="A442" s="881" t="s">
        <v>714</v>
      </c>
      <c r="B442" s="882"/>
      <c r="C442" s="882"/>
      <c r="D442" s="882"/>
      <c r="E442" s="882"/>
      <c r="F442" s="882"/>
      <c r="G442" s="882"/>
      <c r="H442" s="882"/>
      <c r="I442" s="882"/>
      <c r="J442" s="882"/>
      <c r="K442" s="882"/>
      <c r="L442" s="882"/>
      <c r="M442" s="882"/>
      <c r="N442" s="882"/>
      <c r="O442" s="882"/>
      <c r="P442" s="883"/>
      <c r="GO442" s="212"/>
      <c r="GP442" s="212" t="s">
        <v>714</v>
      </c>
      <c r="GQ442" s="223"/>
      <c r="GR442" s="223"/>
      <c r="GS442" s="223"/>
      <c r="GT442" s="223"/>
      <c r="GU442" s="223"/>
      <c r="GV442" s="223"/>
      <c r="GW442" s="173"/>
      <c r="GX442" s="223"/>
      <c r="GZ442" s="257"/>
      <c r="HB442" s="257"/>
    </row>
    <row r="443" spans="1:210" s="171" customFormat="1" ht="15" x14ac:dyDescent="0.25">
      <c r="A443" s="214" t="s">
        <v>715</v>
      </c>
      <c r="B443" s="215" t="s">
        <v>646</v>
      </c>
      <c r="C443" s="873" t="s">
        <v>647</v>
      </c>
      <c r="D443" s="873"/>
      <c r="E443" s="873"/>
      <c r="F443" s="873"/>
      <c r="G443" s="873"/>
      <c r="H443" s="216" t="s">
        <v>386</v>
      </c>
      <c r="I443" s="217">
        <v>36.482399999999998</v>
      </c>
      <c r="J443" s="218">
        <v>1</v>
      </c>
      <c r="K443" s="298">
        <v>36.482399999999998</v>
      </c>
      <c r="L443" s="226">
        <v>5015.96</v>
      </c>
      <c r="M443" s="265">
        <v>1.81</v>
      </c>
      <c r="N443" s="240">
        <v>9078.89</v>
      </c>
      <c r="O443" s="217"/>
      <c r="P443" s="227">
        <v>331219.7</v>
      </c>
      <c r="GO443" s="212"/>
      <c r="GP443" s="212"/>
      <c r="GQ443" s="223" t="s">
        <v>647</v>
      </c>
      <c r="GR443" s="223" t="s">
        <v>4</v>
      </c>
      <c r="GS443" s="223" t="s">
        <v>4</v>
      </c>
      <c r="GT443" s="223" t="s">
        <v>4</v>
      </c>
      <c r="GU443" s="223" t="s">
        <v>4</v>
      </c>
      <c r="GV443" s="223"/>
      <c r="GW443" s="173"/>
      <c r="GX443" s="223"/>
      <c r="GZ443" s="257"/>
      <c r="HB443" s="257"/>
    </row>
    <row r="444" spans="1:210" s="171" customFormat="1" ht="15" x14ac:dyDescent="0.25">
      <c r="A444" s="236"/>
      <c r="B444" s="237"/>
      <c r="C444" s="874" t="s">
        <v>377</v>
      </c>
      <c r="D444" s="874"/>
      <c r="E444" s="874"/>
      <c r="F444" s="874"/>
      <c r="G444" s="874"/>
      <c r="H444" s="216"/>
      <c r="I444" s="217"/>
      <c r="J444" s="217"/>
      <c r="K444" s="217"/>
      <c r="L444" s="220"/>
      <c r="M444" s="217"/>
      <c r="N444" s="220"/>
      <c r="O444" s="217"/>
      <c r="P444" s="227">
        <v>331219.7</v>
      </c>
      <c r="GO444" s="212"/>
      <c r="GP444" s="212"/>
      <c r="GQ444" s="223"/>
      <c r="GR444" s="223"/>
      <c r="GS444" s="223"/>
      <c r="GT444" s="223"/>
      <c r="GU444" s="223"/>
      <c r="GV444" s="223"/>
      <c r="GW444" s="173"/>
      <c r="GX444" s="223" t="s">
        <v>377</v>
      </c>
      <c r="GZ444" s="257"/>
      <c r="HB444" s="257"/>
    </row>
    <row r="445" spans="1:210" s="171" customFormat="1" ht="15" x14ac:dyDescent="0.25">
      <c r="A445" s="214" t="s">
        <v>716</v>
      </c>
      <c r="B445" s="215" t="s">
        <v>648</v>
      </c>
      <c r="C445" s="873" t="s">
        <v>635</v>
      </c>
      <c r="D445" s="873"/>
      <c r="E445" s="873"/>
      <c r="F445" s="873"/>
      <c r="G445" s="873"/>
      <c r="H445" s="216" t="s">
        <v>369</v>
      </c>
      <c r="I445" s="217">
        <v>25.537680000000002</v>
      </c>
      <c r="J445" s="218">
        <v>1</v>
      </c>
      <c r="K445" s="302">
        <v>25.537680000000002</v>
      </c>
      <c r="L445" s="299">
        <v>35.71</v>
      </c>
      <c r="M445" s="265">
        <v>0.51</v>
      </c>
      <c r="N445" s="239">
        <v>18.21</v>
      </c>
      <c r="O445" s="217"/>
      <c r="P445" s="238">
        <v>465.04</v>
      </c>
      <c r="GO445" s="212"/>
      <c r="GP445" s="212"/>
      <c r="GQ445" s="223" t="s">
        <v>635</v>
      </c>
      <c r="GR445" s="223" t="s">
        <v>4</v>
      </c>
      <c r="GS445" s="223" t="s">
        <v>4</v>
      </c>
      <c r="GT445" s="223" t="s">
        <v>4</v>
      </c>
      <c r="GU445" s="223" t="s">
        <v>4</v>
      </c>
      <c r="GV445" s="223"/>
      <c r="GW445" s="173"/>
      <c r="GX445" s="223"/>
      <c r="GZ445" s="257"/>
      <c r="HB445" s="257"/>
    </row>
    <row r="446" spans="1:210" s="171" customFormat="1" ht="15" x14ac:dyDescent="0.25">
      <c r="A446" s="236"/>
      <c r="B446" s="237"/>
      <c r="C446" s="874" t="s">
        <v>377</v>
      </c>
      <c r="D446" s="874"/>
      <c r="E446" s="874"/>
      <c r="F446" s="874"/>
      <c r="G446" s="874"/>
      <c r="H446" s="216"/>
      <c r="I446" s="217"/>
      <c r="J446" s="217"/>
      <c r="K446" s="217"/>
      <c r="L446" s="220"/>
      <c r="M446" s="217"/>
      <c r="N446" s="220"/>
      <c r="O446" s="217"/>
      <c r="P446" s="238">
        <v>465.04</v>
      </c>
      <c r="GO446" s="212"/>
      <c r="GP446" s="212"/>
      <c r="GQ446" s="223"/>
      <c r="GR446" s="223"/>
      <c r="GS446" s="223"/>
      <c r="GT446" s="223"/>
      <c r="GU446" s="223"/>
      <c r="GV446" s="223"/>
      <c r="GW446" s="173"/>
      <c r="GX446" s="223" t="s">
        <v>377</v>
      </c>
      <c r="GZ446" s="257"/>
      <c r="HB446" s="257"/>
    </row>
    <row r="447" spans="1:210" s="171" customFormat="1" ht="22.5" x14ac:dyDescent="0.25">
      <c r="A447" s="214" t="s">
        <v>717</v>
      </c>
      <c r="B447" s="215" t="s">
        <v>649</v>
      </c>
      <c r="C447" s="873" t="s">
        <v>650</v>
      </c>
      <c r="D447" s="873"/>
      <c r="E447" s="873"/>
      <c r="F447" s="873"/>
      <c r="G447" s="873"/>
      <c r="H447" s="216" t="s">
        <v>614</v>
      </c>
      <c r="I447" s="217">
        <v>432</v>
      </c>
      <c r="J447" s="218">
        <v>1</v>
      </c>
      <c r="K447" s="218">
        <v>432</v>
      </c>
      <c r="L447" s="220"/>
      <c r="M447" s="217"/>
      <c r="N447" s="240">
        <v>1009.33</v>
      </c>
      <c r="O447" s="217"/>
      <c r="P447" s="227">
        <v>436030.56</v>
      </c>
      <c r="GO447" s="212"/>
      <c r="GP447" s="212"/>
      <c r="GQ447" s="223" t="s">
        <v>650</v>
      </c>
      <c r="GR447" s="223" t="s">
        <v>4</v>
      </c>
      <c r="GS447" s="223" t="s">
        <v>4</v>
      </c>
      <c r="GT447" s="223" t="s">
        <v>4</v>
      </c>
      <c r="GU447" s="223" t="s">
        <v>4</v>
      </c>
      <c r="GV447" s="223"/>
      <c r="GW447" s="173"/>
      <c r="GX447" s="223"/>
      <c r="GZ447" s="257"/>
      <c r="HB447" s="257"/>
    </row>
    <row r="448" spans="1:210" s="171" customFormat="1" ht="15" x14ac:dyDescent="0.25">
      <c r="A448" s="236"/>
      <c r="B448" s="237"/>
      <c r="C448" s="874" t="s">
        <v>377</v>
      </c>
      <c r="D448" s="874"/>
      <c r="E448" s="874"/>
      <c r="F448" s="874"/>
      <c r="G448" s="874"/>
      <c r="H448" s="216"/>
      <c r="I448" s="217"/>
      <c r="J448" s="217"/>
      <c r="K448" s="217"/>
      <c r="L448" s="220"/>
      <c r="M448" s="217"/>
      <c r="N448" s="220"/>
      <c r="O448" s="217"/>
      <c r="P448" s="227">
        <v>436030.56</v>
      </c>
      <c r="GO448" s="212"/>
      <c r="GP448" s="212"/>
      <c r="GQ448" s="223"/>
      <c r="GR448" s="223"/>
      <c r="GS448" s="223"/>
      <c r="GT448" s="223"/>
      <c r="GU448" s="223"/>
      <c r="GV448" s="223"/>
      <c r="GW448" s="173"/>
      <c r="GX448" s="223" t="s">
        <v>377</v>
      </c>
      <c r="GZ448" s="257"/>
      <c r="HB448" s="257"/>
    </row>
    <row r="449" spans="1:210" s="171" customFormat="1" ht="22.5" x14ac:dyDescent="0.25">
      <c r="A449" s="214" t="s">
        <v>718</v>
      </c>
      <c r="B449" s="215" t="s">
        <v>651</v>
      </c>
      <c r="C449" s="873" t="s">
        <v>652</v>
      </c>
      <c r="D449" s="873"/>
      <c r="E449" s="873"/>
      <c r="F449" s="873"/>
      <c r="G449" s="873"/>
      <c r="H449" s="216" t="s">
        <v>614</v>
      </c>
      <c r="I449" s="217">
        <v>72</v>
      </c>
      <c r="J449" s="218">
        <v>1</v>
      </c>
      <c r="K449" s="218">
        <v>72</v>
      </c>
      <c r="L449" s="220"/>
      <c r="M449" s="217"/>
      <c r="N449" s="239">
        <v>782.49</v>
      </c>
      <c r="O449" s="217"/>
      <c r="P449" s="227">
        <v>56339.28</v>
      </c>
      <c r="GO449" s="212"/>
      <c r="GP449" s="212"/>
      <c r="GQ449" s="223" t="s">
        <v>652</v>
      </c>
      <c r="GR449" s="223" t="s">
        <v>4</v>
      </c>
      <c r="GS449" s="223" t="s">
        <v>4</v>
      </c>
      <c r="GT449" s="223" t="s">
        <v>4</v>
      </c>
      <c r="GU449" s="223" t="s">
        <v>4</v>
      </c>
      <c r="GV449" s="223"/>
      <c r="GW449" s="173"/>
      <c r="GX449" s="223"/>
      <c r="GZ449" s="257"/>
      <c r="HB449" s="257"/>
    </row>
    <row r="450" spans="1:210" s="171" customFormat="1" ht="15" x14ac:dyDescent="0.25">
      <c r="A450" s="236"/>
      <c r="B450" s="237"/>
      <c r="C450" s="874" t="s">
        <v>377</v>
      </c>
      <c r="D450" s="874"/>
      <c r="E450" s="874"/>
      <c r="F450" s="874"/>
      <c r="G450" s="874"/>
      <c r="H450" s="216"/>
      <c r="I450" s="217"/>
      <c r="J450" s="217"/>
      <c r="K450" s="217"/>
      <c r="L450" s="220"/>
      <c r="M450" s="217"/>
      <c r="N450" s="220"/>
      <c r="O450" s="217"/>
      <c r="P450" s="227">
        <v>56339.28</v>
      </c>
      <c r="GO450" s="212"/>
      <c r="GP450" s="212"/>
      <c r="GQ450" s="223"/>
      <c r="GR450" s="223"/>
      <c r="GS450" s="223"/>
      <c r="GT450" s="223"/>
      <c r="GU450" s="223"/>
      <c r="GV450" s="223"/>
      <c r="GW450" s="173"/>
      <c r="GX450" s="223" t="s">
        <v>377</v>
      </c>
      <c r="GZ450" s="257"/>
      <c r="HB450" s="257"/>
    </row>
    <row r="451" spans="1:210" s="171" customFormat="1" ht="22.5" x14ac:dyDescent="0.25">
      <c r="A451" s="214" t="s">
        <v>719</v>
      </c>
      <c r="B451" s="215" t="s">
        <v>653</v>
      </c>
      <c r="C451" s="873" t="s">
        <v>654</v>
      </c>
      <c r="D451" s="873"/>
      <c r="E451" s="873"/>
      <c r="F451" s="873"/>
      <c r="G451" s="873"/>
      <c r="H451" s="216" t="s">
        <v>614</v>
      </c>
      <c r="I451" s="217">
        <v>72</v>
      </c>
      <c r="J451" s="218">
        <v>1</v>
      </c>
      <c r="K451" s="218">
        <v>72</v>
      </c>
      <c r="L451" s="220"/>
      <c r="M451" s="217"/>
      <c r="N451" s="239">
        <v>248.5</v>
      </c>
      <c r="O451" s="217"/>
      <c r="P451" s="227">
        <v>17892</v>
      </c>
      <c r="GO451" s="212"/>
      <c r="GP451" s="212"/>
      <c r="GQ451" s="223" t="s">
        <v>654</v>
      </c>
      <c r="GR451" s="223" t="s">
        <v>4</v>
      </c>
      <c r="GS451" s="223" t="s">
        <v>4</v>
      </c>
      <c r="GT451" s="223" t="s">
        <v>4</v>
      </c>
      <c r="GU451" s="223" t="s">
        <v>4</v>
      </c>
      <c r="GV451" s="223"/>
      <c r="GW451" s="173"/>
      <c r="GX451" s="223"/>
      <c r="GZ451" s="257"/>
      <c r="HB451" s="257"/>
    </row>
    <row r="452" spans="1:210" s="171" customFormat="1" ht="15" x14ac:dyDescent="0.25">
      <c r="A452" s="236"/>
      <c r="B452" s="237"/>
      <c r="C452" s="874" t="s">
        <v>377</v>
      </c>
      <c r="D452" s="874"/>
      <c r="E452" s="874"/>
      <c r="F452" s="874"/>
      <c r="G452" s="874"/>
      <c r="H452" s="216"/>
      <c r="I452" s="217"/>
      <c r="J452" s="217"/>
      <c r="K452" s="217"/>
      <c r="L452" s="220"/>
      <c r="M452" s="217"/>
      <c r="N452" s="220"/>
      <c r="O452" s="217"/>
      <c r="P452" s="227">
        <v>17892</v>
      </c>
      <c r="GO452" s="212"/>
      <c r="GP452" s="212"/>
      <c r="GQ452" s="223"/>
      <c r="GR452" s="223"/>
      <c r="GS452" s="223"/>
      <c r="GT452" s="223"/>
      <c r="GU452" s="223"/>
      <c r="GV452" s="223"/>
      <c r="GW452" s="173"/>
      <c r="GX452" s="223" t="s">
        <v>377</v>
      </c>
      <c r="GZ452" s="257"/>
      <c r="HB452" s="257"/>
    </row>
    <row r="453" spans="1:210" s="171" customFormat="1" ht="22.5" x14ac:dyDescent="0.25">
      <c r="A453" s="214" t="s">
        <v>720</v>
      </c>
      <c r="B453" s="215" t="s">
        <v>655</v>
      </c>
      <c r="C453" s="873" t="s">
        <v>656</v>
      </c>
      <c r="D453" s="873"/>
      <c r="E453" s="873"/>
      <c r="F453" s="873"/>
      <c r="G453" s="873"/>
      <c r="H453" s="216" t="s">
        <v>614</v>
      </c>
      <c r="I453" s="217">
        <v>72</v>
      </c>
      <c r="J453" s="218">
        <v>1</v>
      </c>
      <c r="K453" s="218">
        <v>72</v>
      </c>
      <c r="L453" s="220"/>
      <c r="M453" s="217"/>
      <c r="N453" s="240">
        <v>1216.55</v>
      </c>
      <c r="O453" s="217"/>
      <c r="P453" s="227">
        <v>87591.6</v>
      </c>
      <c r="GO453" s="212"/>
      <c r="GP453" s="212"/>
      <c r="GQ453" s="223" t="s">
        <v>656</v>
      </c>
      <c r="GR453" s="223" t="s">
        <v>4</v>
      </c>
      <c r="GS453" s="223" t="s">
        <v>4</v>
      </c>
      <c r="GT453" s="223" t="s">
        <v>4</v>
      </c>
      <c r="GU453" s="223" t="s">
        <v>4</v>
      </c>
      <c r="GV453" s="223"/>
      <c r="GW453" s="173"/>
      <c r="GX453" s="223"/>
      <c r="GZ453" s="257"/>
      <c r="HB453" s="257"/>
    </row>
    <row r="454" spans="1:210" s="171" customFormat="1" ht="15" x14ac:dyDescent="0.25">
      <c r="A454" s="236"/>
      <c r="B454" s="237"/>
      <c r="C454" s="874" t="s">
        <v>377</v>
      </c>
      <c r="D454" s="874"/>
      <c r="E454" s="874"/>
      <c r="F454" s="874"/>
      <c r="G454" s="874"/>
      <c r="H454" s="216"/>
      <c r="I454" s="217"/>
      <c r="J454" s="217"/>
      <c r="K454" s="217"/>
      <c r="L454" s="220"/>
      <c r="M454" s="217"/>
      <c r="N454" s="220"/>
      <c r="O454" s="217"/>
      <c r="P454" s="227">
        <v>87591.6</v>
      </c>
      <c r="GO454" s="212"/>
      <c r="GP454" s="212"/>
      <c r="GQ454" s="223"/>
      <c r="GR454" s="223"/>
      <c r="GS454" s="223"/>
      <c r="GT454" s="223"/>
      <c r="GU454" s="223"/>
      <c r="GV454" s="223"/>
      <c r="GW454" s="173"/>
      <c r="GX454" s="223" t="s">
        <v>377</v>
      </c>
      <c r="GZ454" s="257"/>
      <c r="HB454" s="257"/>
    </row>
    <row r="455" spans="1:210" s="171" customFormat="1" ht="22.5" x14ac:dyDescent="0.25">
      <c r="A455" s="214" t="s">
        <v>721</v>
      </c>
      <c r="B455" s="215" t="s">
        <v>657</v>
      </c>
      <c r="C455" s="873" t="s">
        <v>658</v>
      </c>
      <c r="D455" s="873"/>
      <c r="E455" s="873"/>
      <c r="F455" s="873"/>
      <c r="G455" s="873"/>
      <c r="H455" s="216" t="s">
        <v>614</v>
      </c>
      <c r="I455" s="217">
        <v>360</v>
      </c>
      <c r="J455" s="218">
        <v>1</v>
      </c>
      <c r="K455" s="218">
        <v>360</v>
      </c>
      <c r="L455" s="220"/>
      <c r="M455" s="217"/>
      <c r="N455" s="239">
        <v>325.60000000000002</v>
      </c>
      <c r="O455" s="217"/>
      <c r="P455" s="227">
        <v>117216</v>
      </c>
      <c r="GO455" s="212"/>
      <c r="GP455" s="212"/>
      <c r="GQ455" s="223" t="s">
        <v>658</v>
      </c>
      <c r="GR455" s="223" t="s">
        <v>4</v>
      </c>
      <c r="GS455" s="223" t="s">
        <v>4</v>
      </c>
      <c r="GT455" s="223" t="s">
        <v>4</v>
      </c>
      <c r="GU455" s="223" t="s">
        <v>4</v>
      </c>
      <c r="GV455" s="223"/>
      <c r="GW455" s="173"/>
      <c r="GX455" s="223"/>
      <c r="GZ455" s="257"/>
      <c r="HB455" s="257"/>
    </row>
    <row r="456" spans="1:210" s="171" customFormat="1" ht="15" x14ac:dyDescent="0.25">
      <c r="A456" s="236"/>
      <c r="B456" s="237"/>
      <c r="C456" s="874" t="s">
        <v>377</v>
      </c>
      <c r="D456" s="874"/>
      <c r="E456" s="874"/>
      <c r="F456" s="874"/>
      <c r="G456" s="874"/>
      <c r="H456" s="216"/>
      <c r="I456" s="217"/>
      <c r="J456" s="217"/>
      <c r="K456" s="217"/>
      <c r="L456" s="220"/>
      <c r="M456" s="217"/>
      <c r="N456" s="220"/>
      <c r="O456" s="217"/>
      <c r="P456" s="227">
        <v>117216</v>
      </c>
      <c r="GO456" s="212"/>
      <c r="GP456" s="212"/>
      <c r="GQ456" s="223"/>
      <c r="GR456" s="223"/>
      <c r="GS456" s="223"/>
      <c r="GT456" s="223"/>
      <c r="GU456" s="223"/>
      <c r="GV456" s="223"/>
      <c r="GW456" s="173"/>
      <c r="GX456" s="223" t="s">
        <v>377</v>
      </c>
      <c r="GZ456" s="257"/>
      <c r="HB456" s="257"/>
    </row>
    <row r="457" spans="1:210" s="171" customFormat="1" ht="22.5" x14ac:dyDescent="0.25">
      <c r="A457" s="214" t="s">
        <v>722</v>
      </c>
      <c r="B457" s="215" t="s">
        <v>659</v>
      </c>
      <c r="C457" s="873" t="s">
        <v>660</v>
      </c>
      <c r="D457" s="873"/>
      <c r="E457" s="873"/>
      <c r="F457" s="873"/>
      <c r="G457" s="873"/>
      <c r="H457" s="216" t="s">
        <v>614</v>
      </c>
      <c r="I457" s="217">
        <v>144</v>
      </c>
      <c r="J457" s="218">
        <v>1</v>
      </c>
      <c r="K457" s="218">
        <v>144</v>
      </c>
      <c r="L457" s="220"/>
      <c r="M457" s="217"/>
      <c r="N457" s="239">
        <v>221.25</v>
      </c>
      <c r="O457" s="217"/>
      <c r="P457" s="227">
        <v>31860</v>
      </c>
      <c r="GO457" s="212"/>
      <c r="GP457" s="212"/>
      <c r="GQ457" s="223" t="s">
        <v>660</v>
      </c>
      <c r="GR457" s="223" t="s">
        <v>4</v>
      </c>
      <c r="GS457" s="223" t="s">
        <v>4</v>
      </c>
      <c r="GT457" s="223" t="s">
        <v>4</v>
      </c>
      <c r="GU457" s="223" t="s">
        <v>4</v>
      </c>
      <c r="GV457" s="223"/>
      <c r="GW457" s="173"/>
      <c r="GX457" s="223"/>
      <c r="GZ457" s="257"/>
      <c r="HB457" s="257"/>
    </row>
    <row r="458" spans="1:210" s="171" customFormat="1" ht="15" x14ac:dyDescent="0.25">
      <c r="A458" s="236"/>
      <c r="B458" s="237"/>
      <c r="C458" s="874" t="s">
        <v>377</v>
      </c>
      <c r="D458" s="874"/>
      <c r="E458" s="874"/>
      <c r="F458" s="874"/>
      <c r="G458" s="874"/>
      <c r="H458" s="216"/>
      <c r="I458" s="217"/>
      <c r="J458" s="217"/>
      <c r="K458" s="217"/>
      <c r="L458" s="220"/>
      <c r="M458" s="217"/>
      <c r="N458" s="220"/>
      <c r="O458" s="217"/>
      <c r="P458" s="227">
        <v>31860</v>
      </c>
      <c r="GO458" s="212"/>
      <c r="GP458" s="212"/>
      <c r="GQ458" s="223"/>
      <c r="GR458" s="223"/>
      <c r="GS458" s="223"/>
      <c r="GT458" s="223"/>
      <c r="GU458" s="223"/>
      <c r="GV458" s="223"/>
      <c r="GW458" s="173"/>
      <c r="GX458" s="223" t="s">
        <v>377</v>
      </c>
      <c r="GZ458" s="257"/>
      <c r="HB458" s="257"/>
    </row>
    <row r="459" spans="1:210" s="171" customFormat="1" ht="22.5" x14ac:dyDescent="0.25">
      <c r="A459" s="214" t="s">
        <v>723</v>
      </c>
      <c r="B459" s="215" t="s">
        <v>661</v>
      </c>
      <c r="C459" s="873" t="s">
        <v>662</v>
      </c>
      <c r="D459" s="873"/>
      <c r="E459" s="873"/>
      <c r="F459" s="873"/>
      <c r="G459" s="873"/>
      <c r="H459" s="216" t="s">
        <v>614</v>
      </c>
      <c r="I459" s="217">
        <v>72</v>
      </c>
      <c r="J459" s="218">
        <v>1</v>
      </c>
      <c r="K459" s="218">
        <v>72</v>
      </c>
      <c r="L459" s="220"/>
      <c r="M459" s="217"/>
      <c r="N459" s="240">
        <v>1022.44</v>
      </c>
      <c r="O459" s="217"/>
      <c r="P459" s="227">
        <v>73615.679999999993</v>
      </c>
      <c r="GO459" s="212"/>
      <c r="GP459" s="212"/>
      <c r="GQ459" s="223" t="s">
        <v>662</v>
      </c>
      <c r="GR459" s="223" t="s">
        <v>4</v>
      </c>
      <c r="GS459" s="223" t="s">
        <v>4</v>
      </c>
      <c r="GT459" s="223" t="s">
        <v>4</v>
      </c>
      <c r="GU459" s="223" t="s">
        <v>4</v>
      </c>
      <c r="GV459" s="223"/>
      <c r="GW459" s="173"/>
      <c r="GX459" s="223"/>
      <c r="GZ459" s="257"/>
      <c r="HB459" s="257"/>
    </row>
    <row r="460" spans="1:210" s="171" customFormat="1" ht="15" x14ac:dyDescent="0.25">
      <c r="A460" s="236"/>
      <c r="B460" s="237"/>
      <c r="C460" s="874" t="s">
        <v>377</v>
      </c>
      <c r="D460" s="874"/>
      <c r="E460" s="874"/>
      <c r="F460" s="874"/>
      <c r="G460" s="874"/>
      <c r="H460" s="216"/>
      <c r="I460" s="217"/>
      <c r="J460" s="217"/>
      <c r="K460" s="217"/>
      <c r="L460" s="220"/>
      <c r="M460" s="217"/>
      <c r="N460" s="220"/>
      <c r="O460" s="217"/>
      <c r="P460" s="227">
        <v>73615.679999999993</v>
      </c>
      <c r="GO460" s="212"/>
      <c r="GP460" s="212"/>
      <c r="GQ460" s="223"/>
      <c r="GR460" s="223"/>
      <c r="GS460" s="223"/>
      <c r="GT460" s="223"/>
      <c r="GU460" s="223"/>
      <c r="GV460" s="223"/>
      <c r="GW460" s="173"/>
      <c r="GX460" s="223" t="s">
        <v>377</v>
      </c>
      <c r="GZ460" s="257"/>
      <c r="HB460" s="257"/>
    </row>
    <row r="461" spans="1:210" s="171" customFormat="1" ht="33.75" x14ac:dyDescent="0.25">
      <c r="A461" s="214" t="s">
        <v>724</v>
      </c>
      <c r="B461" s="215" t="s">
        <v>663</v>
      </c>
      <c r="C461" s="873" t="s">
        <v>664</v>
      </c>
      <c r="D461" s="873"/>
      <c r="E461" s="873"/>
      <c r="F461" s="873"/>
      <c r="G461" s="873"/>
      <c r="H461" s="216" t="s">
        <v>607</v>
      </c>
      <c r="I461" s="217">
        <v>0.18720000000000001</v>
      </c>
      <c r="J461" s="218">
        <v>1</v>
      </c>
      <c r="K461" s="298">
        <v>0.18720000000000001</v>
      </c>
      <c r="L461" s="220"/>
      <c r="M461" s="217"/>
      <c r="N461" s="221"/>
      <c r="O461" s="217"/>
      <c r="P461" s="222"/>
      <c r="GO461" s="212"/>
      <c r="GP461" s="212"/>
      <c r="GQ461" s="223" t="s">
        <v>664</v>
      </c>
      <c r="GR461" s="223" t="s">
        <v>4</v>
      </c>
      <c r="GS461" s="223" t="s">
        <v>4</v>
      </c>
      <c r="GT461" s="223" t="s">
        <v>4</v>
      </c>
      <c r="GU461" s="223" t="s">
        <v>4</v>
      </c>
      <c r="GV461" s="223"/>
      <c r="GW461" s="173"/>
      <c r="GX461" s="223"/>
      <c r="GZ461" s="257"/>
      <c r="HB461" s="257"/>
    </row>
    <row r="462" spans="1:210" s="171" customFormat="1" ht="15" x14ac:dyDescent="0.25">
      <c r="A462" s="242"/>
      <c r="B462" s="243"/>
      <c r="C462" s="878" t="s">
        <v>725</v>
      </c>
      <c r="D462" s="878"/>
      <c r="E462" s="878"/>
      <c r="F462" s="878"/>
      <c r="G462" s="878"/>
      <c r="H462" s="878"/>
      <c r="I462" s="878"/>
      <c r="J462" s="878"/>
      <c r="K462" s="878"/>
      <c r="L462" s="878"/>
      <c r="M462" s="878"/>
      <c r="N462" s="878"/>
      <c r="O462" s="878"/>
      <c r="P462" s="879"/>
      <c r="GO462" s="212"/>
      <c r="GP462" s="212"/>
      <c r="GQ462" s="223"/>
      <c r="GR462" s="223"/>
      <c r="GS462" s="223"/>
      <c r="GT462" s="223"/>
      <c r="GU462" s="223"/>
      <c r="GV462" s="223"/>
      <c r="GW462" s="173"/>
      <c r="GX462" s="223"/>
      <c r="GY462" s="244" t="s">
        <v>725</v>
      </c>
      <c r="GZ462" s="257"/>
      <c r="HB462" s="257"/>
    </row>
    <row r="463" spans="1:210" s="171" customFormat="1" ht="15" x14ac:dyDescent="0.25">
      <c r="A463" s="224"/>
      <c r="B463" s="225"/>
      <c r="C463" s="874" t="s">
        <v>370</v>
      </c>
      <c r="D463" s="874"/>
      <c r="E463" s="874"/>
      <c r="F463" s="874"/>
      <c r="G463" s="874"/>
      <c r="H463" s="216"/>
      <c r="I463" s="217"/>
      <c r="J463" s="217"/>
      <c r="K463" s="217"/>
      <c r="L463" s="220"/>
      <c r="M463" s="217"/>
      <c r="N463" s="226"/>
      <c r="O463" s="217"/>
      <c r="P463" s="227">
        <v>4502.74</v>
      </c>
      <c r="Q463" s="228"/>
      <c r="R463" s="228"/>
      <c r="GO463" s="212"/>
      <c r="GP463" s="212"/>
      <c r="GQ463" s="223"/>
      <c r="GR463" s="223"/>
      <c r="GS463" s="223"/>
      <c r="GT463" s="223"/>
      <c r="GU463" s="223"/>
      <c r="GV463" s="223" t="s">
        <v>370</v>
      </c>
      <c r="GW463" s="173"/>
      <c r="GX463" s="223"/>
      <c r="GZ463" s="257"/>
      <c r="HB463" s="257"/>
    </row>
    <row r="464" spans="1:210" s="171" customFormat="1" ht="15" x14ac:dyDescent="0.25">
      <c r="A464" s="229"/>
      <c r="B464" s="230"/>
      <c r="C464" s="880" t="s">
        <v>371</v>
      </c>
      <c r="D464" s="880"/>
      <c r="E464" s="880"/>
      <c r="F464" s="880"/>
      <c r="G464" s="880"/>
      <c r="H464" s="231"/>
      <c r="I464" s="232"/>
      <c r="J464" s="232"/>
      <c r="K464" s="232"/>
      <c r="L464" s="233"/>
      <c r="M464" s="232"/>
      <c r="N464" s="233"/>
      <c r="O464" s="232"/>
      <c r="P464" s="234">
        <v>187.25</v>
      </c>
      <c r="GO464" s="212"/>
      <c r="GP464" s="212"/>
      <c r="GQ464" s="223"/>
      <c r="GR464" s="223"/>
      <c r="GS464" s="223"/>
      <c r="GT464" s="223"/>
      <c r="GU464" s="223"/>
      <c r="GV464" s="223"/>
      <c r="GW464" s="173" t="s">
        <v>371</v>
      </c>
      <c r="GX464" s="223"/>
      <c r="GZ464" s="257"/>
      <c r="HB464" s="257"/>
    </row>
    <row r="465" spans="1:210" s="171" customFormat="1" ht="22.5" x14ac:dyDescent="0.25">
      <c r="A465" s="229"/>
      <c r="B465" s="230" t="s">
        <v>666</v>
      </c>
      <c r="C465" s="880" t="s">
        <v>667</v>
      </c>
      <c r="D465" s="880"/>
      <c r="E465" s="880"/>
      <c r="F465" s="880"/>
      <c r="G465" s="880"/>
      <c r="H465" s="231" t="s">
        <v>374</v>
      </c>
      <c r="I465" s="235">
        <v>94</v>
      </c>
      <c r="J465" s="232"/>
      <c r="K465" s="235">
        <v>94</v>
      </c>
      <c r="L465" s="233"/>
      <c r="M465" s="232"/>
      <c r="N465" s="233"/>
      <c r="O465" s="232"/>
      <c r="P465" s="234">
        <v>176.02</v>
      </c>
      <c r="GO465" s="212"/>
      <c r="GP465" s="212"/>
      <c r="GQ465" s="223"/>
      <c r="GR465" s="223"/>
      <c r="GS465" s="223"/>
      <c r="GT465" s="223"/>
      <c r="GU465" s="223"/>
      <c r="GV465" s="223"/>
      <c r="GW465" s="173" t="s">
        <v>667</v>
      </c>
      <c r="GX465" s="223"/>
      <c r="GZ465" s="257"/>
      <c r="HB465" s="257"/>
    </row>
    <row r="466" spans="1:210" s="171" customFormat="1" ht="22.5" x14ac:dyDescent="0.25">
      <c r="A466" s="229"/>
      <c r="B466" s="230" t="s">
        <v>668</v>
      </c>
      <c r="C466" s="880" t="s">
        <v>669</v>
      </c>
      <c r="D466" s="880"/>
      <c r="E466" s="880"/>
      <c r="F466" s="880"/>
      <c r="G466" s="880"/>
      <c r="H466" s="231" t="s">
        <v>374</v>
      </c>
      <c r="I466" s="235">
        <v>51</v>
      </c>
      <c r="J466" s="232"/>
      <c r="K466" s="235">
        <v>51</v>
      </c>
      <c r="L466" s="233"/>
      <c r="M466" s="232"/>
      <c r="N466" s="233"/>
      <c r="O466" s="232"/>
      <c r="P466" s="234">
        <v>95.5</v>
      </c>
      <c r="GO466" s="212"/>
      <c r="GP466" s="212"/>
      <c r="GQ466" s="223"/>
      <c r="GR466" s="223"/>
      <c r="GS466" s="223"/>
      <c r="GT466" s="223"/>
      <c r="GU466" s="223"/>
      <c r="GV466" s="223"/>
      <c r="GW466" s="173" t="s">
        <v>669</v>
      </c>
      <c r="GX466" s="223"/>
      <c r="GZ466" s="257"/>
      <c r="HB466" s="257"/>
    </row>
    <row r="467" spans="1:210" s="171" customFormat="1" ht="15" x14ac:dyDescent="0.25">
      <c r="A467" s="236"/>
      <c r="B467" s="237"/>
      <c r="C467" s="874" t="s">
        <v>377</v>
      </c>
      <c r="D467" s="874"/>
      <c r="E467" s="874"/>
      <c r="F467" s="874"/>
      <c r="G467" s="874"/>
      <c r="H467" s="216"/>
      <c r="I467" s="217"/>
      <c r="J467" s="217"/>
      <c r="K467" s="217"/>
      <c r="L467" s="220"/>
      <c r="M467" s="217"/>
      <c r="N467" s="226">
        <v>25503.53</v>
      </c>
      <c r="O467" s="217"/>
      <c r="P467" s="227">
        <v>4774.26</v>
      </c>
      <c r="GO467" s="212"/>
      <c r="GP467" s="212"/>
      <c r="GQ467" s="223"/>
      <c r="GR467" s="223"/>
      <c r="GS467" s="223"/>
      <c r="GT467" s="223"/>
      <c r="GU467" s="223"/>
      <c r="GV467" s="223"/>
      <c r="GW467" s="173"/>
      <c r="GX467" s="223" t="s">
        <v>377</v>
      </c>
      <c r="GZ467" s="257"/>
      <c r="HB467" s="257"/>
    </row>
    <row r="468" spans="1:210" s="171" customFormat="1" ht="33.75" x14ac:dyDescent="0.25">
      <c r="A468" s="214" t="s">
        <v>726</v>
      </c>
      <c r="B468" s="215" t="s">
        <v>670</v>
      </c>
      <c r="C468" s="873" t="s">
        <v>671</v>
      </c>
      <c r="D468" s="873"/>
      <c r="E468" s="873"/>
      <c r="F468" s="873"/>
      <c r="G468" s="873"/>
      <c r="H468" s="216" t="s">
        <v>672</v>
      </c>
      <c r="I468" s="217">
        <v>-6.1214399999999998</v>
      </c>
      <c r="J468" s="218">
        <v>1</v>
      </c>
      <c r="K468" s="302">
        <v>-6.1214399999999998</v>
      </c>
      <c r="L468" s="299">
        <v>537.96</v>
      </c>
      <c r="M468" s="219">
        <v>1.3</v>
      </c>
      <c r="N468" s="239">
        <v>699.35</v>
      </c>
      <c r="O468" s="217"/>
      <c r="P468" s="227">
        <v>-4281.03</v>
      </c>
      <c r="GO468" s="212"/>
      <c r="GP468" s="212"/>
      <c r="GQ468" s="223" t="s">
        <v>671</v>
      </c>
      <c r="GR468" s="223" t="s">
        <v>4</v>
      </c>
      <c r="GS468" s="223" t="s">
        <v>4</v>
      </c>
      <c r="GT468" s="223" t="s">
        <v>4</v>
      </c>
      <c r="GU468" s="223" t="s">
        <v>4</v>
      </c>
      <c r="GV468" s="223"/>
      <c r="GW468" s="173"/>
      <c r="GX468" s="223"/>
      <c r="GZ468" s="257"/>
      <c r="HB468" s="257"/>
    </row>
    <row r="469" spans="1:210" s="171" customFormat="1" ht="15" x14ac:dyDescent="0.25">
      <c r="A469" s="236"/>
      <c r="B469" s="237"/>
      <c r="C469" s="874" t="s">
        <v>377</v>
      </c>
      <c r="D469" s="874"/>
      <c r="E469" s="874"/>
      <c r="F469" s="874"/>
      <c r="G469" s="874"/>
      <c r="H469" s="216"/>
      <c r="I469" s="217"/>
      <c r="J469" s="217"/>
      <c r="K469" s="217"/>
      <c r="L469" s="220"/>
      <c r="M469" s="217"/>
      <c r="N469" s="220"/>
      <c r="O469" s="217"/>
      <c r="P469" s="227">
        <v>-4281.03</v>
      </c>
      <c r="GO469" s="212"/>
      <c r="GP469" s="212"/>
      <c r="GQ469" s="223"/>
      <c r="GR469" s="223"/>
      <c r="GS469" s="223"/>
      <c r="GT469" s="223"/>
      <c r="GU469" s="223"/>
      <c r="GV469" s="223"/>
      <c r="GW469" s="173"/>
      <c r="GX469" s="223" t="s">
        <v>377</v>
      </c>
      <c r="GZ469" s="257"/>
      <c r="HB469" s="257"/>
    </row>
    <row r="470" spans="1:210" s="171" customFormat="1" ht="33.75" x14ac:dyDescent="0.25">
      <c r="A470" s="214" t="s">
        <v>727</v>
      </c>
      <c r="B470" s="215" t="s">
        <v>673</v>
      </c>
      <c r="C470" s="873" t="s">
        <v>674</v>
      </c>
      <c r="D470" s="873"/>
      <c r="E470" s="873"/>
      <c r="F470" s="873"/>
      <c r="G470" s="873"/>
      <c r="H470" s="216" t="s">
        <v>672</v>
      </c>
      <c r="I470" s="217">
        <v>11.23</v>
      </c>
      <c r="J470" s="218">
        <v>1</v>
      </c>
      <c r="K470" s="265">
        <v>11.23</v>
      </c>
      <c r="L470" s="299">
        <v>323.43</v>
      </c>
      <c r="M470" s="265">
        <v>1.85</v>
      </c>
      <c r="N470" s="239">
        <v>598.35</v>
      </c>
      <c r="O470" s="217"/>
      <c r="P470" s="227">
        <v>6719.47</v>
      </c>
      <c r="GO470" s="212"/>
      <c r="GP470" s="212"/>
      <c r="GQ470" s="223" t="s">
        <v>674</v>
      </c>
      <c r="GR470" s="223" t="s">
        <v>4</v>
      </c>
      <c r="GS470" s="223" t="s">
        <v>4</v>
      </c>
      <c r="GT470" s="223" t="s">
        <v>4</v>
      </c>
      <c r="GU470" s="223" t="s">
        <v>4</v>
      </c>
      <c r="GV470" s="223"/>
      <c r="GW470" s="173"/>
      <c r="GX470" s="223"/>
      <c r="GZ470" s="257"/>
      <c r="HB470" s="257"/>
    </row>
    <row r="471" spans="1:210" s="171" customFormat="1" ht="15" x14ac:dyDescent="0.25">
      <c r="A471" s="236"/>
      <c r="B471" s="237"/>
      <c r="C471" s="874" t="s">
        <v>377</v>
      </c>
      <c r="D471" s="874"/>
      <c r="E471" s="874"/>
      <c r="F471" s="874"/>
      <c r="G471" s="874"/>
      <c r="H471" s="216"/>
      <c r="I471" s="217"/>
      <c r="J471" s="217"/>
      <c r="K471" s="217"/>
      <c r="L471" s="220"/>
      <c r="M471" s="217"/>
      <c r="N471" s="220"/>
      <c r="O471" s="217"/>
      <c r="P471" s="227">
        <v>6719.47</v>
      </c>
      <c r="GO471" s="212"/>
      <c r="GP471" s="212"/>
      <c r="GQ471" s="223"/>
      <c r="GR471" s="223"/>
      <c r="GS471" s="223"/>
      <c r="GT471" s="223"/>
      <c r="GU471" s="223"/>
      <c r="GV471" s="223"/>
      <c r="GW471" s="173"/>
      <c r="GX471" s="223" t="s">
        <v>377</v>
      </c>
      <c r="GZ471" s="257"/>
      <c r="HB471" s="257"/>
    </row>
    <row r="472" spans="1:210" s="171" customFormat="1" ht="15" x14ac:dyDescent="0.25">
      <c r="A472" s="881" t="s">
        <v>728</v>
      </c>
      <c r="B472" s="882"/>
      <c r="C472" s="882"/>
      <c r="D472" s="882"/>
      <c r="E472" s="882"/>
      <c r="F472" s="882"/>
      <c r="G472" s="882"/>
      <c r="H472" s="882"/>
      <c r="I472" s="882"/>
      <c r="J472" s="882"/>
      <c r="K472" s="882"/>
      <c r="L472" s="882"/>
      <c r="M472" s="882"/>
      <c r="N472" s="882"/>
      <c r="O472" s="882"/>
      <c r="P472" s="883"/>
      <c r="GO472" s="212"/>
      <c r="GP472" s="212" t="s">
        <v>728</v>
      </c>
      <c r="GQ472" s="223"/>
      <c r="GR472" s="223"/>
      <c r="GS472" s="223"/>
      <c r="GT472" s="223"/>
      <c r="GU472" s="223"/>
      <c r="GV472" s="223"/>
      <c r="GW472" s="173"/>
      <c r="GX472" s="223"/>
      <c r="GZ472" s="257"/>
      <c r="HB472" s="257"/>
    </row>
    <row r="473" spans="1:210" s="171" customFormat="1" ht="15" x14ac:dyDescent="0.25">
      <c r="A473" s="214" t="s">
        <v>729</v>
      </c>
      <c r="B473" s="215" t="s">
        <v>646</v>
      </c>
      <c r="C473" s="873" t="s">
        <v>647</v>
      </c>
      <c r="D473" s="873"/>
      <c r="E473" s="873"/>
      <c r="F473" s="873"/>
      <c r="G473" s="873"/>
      <c r="H473" s="216" t="s">
        <v>386</v>
      </c>
      <c r="I473" s="217">
        <v>10.8096</v>
      </c>
      <c r="J473" s="218">
        <v>1</v>
      </c>
      <c r="K473" s="298">
        <v>10.8096</v>
      </c>
      <c r="L473" s="226">
        <v>5015.96</v>
      </c>
      <c r="M473" s="265">
        <v>1.81</v>
      </c>
      <c r="N473" s="240">
        <v>9078.89</v>
      </c>
      <c r="O473" s="217"/>
      <c r="P473" s="227">
        <v>98139.17</v>
      </c>
      <c r="GO473" s="212"/>
      <c r="GP473" s="212"/>
      <c r="GQ473" s="223" t="s">
        <v>647</v>
      </c>
      <c r="GR473" s="223" t="s">
        <v>4</v>
      </c>
      <c r="GS473" s="223" t="s">
        <v>4</v>
      </c>
      <c r="GT473" s="223" t="s">
        <v>4</v>
      </c>
      <c r="GU473" s="223" t="s">
        <v>4</v>
      </c>
      <c r="GV473" s="223"/>
      <c r="GW473" s="173"/>
      <c r="GX473" s="223"/>
      <c r="GZ473" s="257"/>
      <c r="HB473" s="257"/>
    </row>
    <row r="474" spans="1:210" s="171" customFormat="1" ht="15" x14ac:dyDescent="0.25">
      <c r="A474" s="236"/>
      <c r="B474" s="237"/>
      <c r="C474" s="874" t="s">
        <v>377</v>
      </c>
      <c r="D474" s="874"/>
      <c r="E474" s="874"/>
      <c r="F474" s="874"/>
      <c r="G474" s="874"/>
      <c r="H474" s="216"/>
      <c r="I474" s="217"/>
      <c r="J474" s="217"/>
      <c r="K474" s="217"/>
      <c r="L474" s="220"/>
      <c r="M474" s="217"/>
      <c r="N474" s="220"/>
      <c r="O474" s="217"/>
      <c r="P474" s="227">
        <v>98139.17</v>
      </c>
      <c r="GO474" s="212"/>
      <c r="GP474" s="212"/>
      <c r="GQ474" s="223"/>
      <c r="GR474" s="223"/>
      <c r="GS474" s="223"/>
      <c r="GT474" s="223"/>
      <c r="GU474" s="223"/>
      <c r="GV474" s="223"/>
      <c r="GW474" s="173"/>
      <c r="GX474" s="223" t="s">
        <v>377</v>
      </c>
      <c r="GZ474" s="257"/>
      <c r="HB474" s="257"/>
    </row>
    <row r="475" spans="1:210" s="171" customFormat="1" ht="15" x14ac:dyDescent="0.25">
      <c r="A475" s="214" t="s">
        <v>730</v>
      </c>
      <c r="B475" s="215" t="s">
        <v>648</v>
      </c>
      <c r="C475" s="873" t="s">
        <v>635</v>
      </c>
      <c r="D475" s="873"/>
      <c r="E475" s="873"/>
      <c r="F475" s="873"/>
      <c r="G475" s="873"/>
      <c r="H475" s="216" t="s">
        <v>369</v>
      </c>
      <c r="I475" s="217">
        <v>7.5667200000000001</v>
      </c>
      <c r="J475" s="218">
        <v>1</v>
      </c>
      <c r="K475" s="302">
        <v>7.5667200000000001</v>
      </c>
      <c r="L475" s="299">
        <v>35.71</v>
      </c>
      <c r="M475" s="265">
        <v>0.51</v>
      </c>
      <c r="N475" s="239">
        <v>18.21</v>
      </c>
      <c r="O475" s="217"/>
      <c r="P475" s="238">
        <v>137.79</v>
      </c>
      <c r="GO475" s="212"/>
      <c r="GP475" s="212"/>
      <c r="GQ475" s="223" t="s">
        <v>635</v>
      </c>
      <c r="GR475" s="223" t="s">
        <v>4</v>
      </c>
      <c r="GS475" s="223" t="s">
        <v>4</v>
      </c>
      <c r="GT475" s="223" t="s">
        <v>4</v>
      </c>
      <c r="GU475" s="223" t="s">
        <v>4</v>
      </c>
      <c r="GV475" s="223"/>
      <c r="GW475" s="173"/>
      <c r="GX475" s="223"/>
      <c r="GZ475" s="257"/>
      <c r="HB475" s="257"/>
    </row>
    <row r="476" spans="1:210" s="171" customFormat="1" ht="15" x14ac:dyDescent="0.25">
      <c r="A476" s="236"/>
      <c r="B476" s="237"/>
      <c r="C476" s="874" t="s">
        <v>377</v>
      </c>
      <c r="D476" s="874"/>
      <c r="E476" s="874"/>
      <c r="F476" s="874"/>
      <c r="G476" s="874"/>
      <c r="H476" s="216"/>
      <c r="I476" s="217"/>
      <c r="J476" s="217"/>
      <c r="K476" s="217"/>
      <c r="L476" s="220"/>
      <c r="M476" s="217"/>
      <c r="N476" s="220"/>
      <c r="O476" s="217"/>
      <c r="P476" s="238">
        <v>137.79</v>
      </c>
      <c r="GO476" s="212"/>
      <c r="GP476" s="212"/>
      <c r="GQ476" s="223"/>
      <c r="GR476" s="223"/>
      <c r="GS476" s="223"/>
      <c r="GT476" s="223"/>
      <c r="GU476" s="223"/>
      <c r="GV476" s="223"/>
      <c r="GW476" s="173"/>
      <c r="GX476" s="223" t="s">
        <v>377</v>
      </c>
      <c r="GZ476" s="257"/>
      <c r="HB476" s="257"/>
    </row>
    <row r="477" spans="1:210" s="171" customFormat="1" ht="22.5" x14ac:dyDescent="0.25">
      <c r="A477" s="214" t="s">
        <v>731</v>
      </c>
      <c r="B477" s="215" t="s">
        <v>649</v>
      </c>
      <c r="C477" s="873" t="s">
        <v>650</v>
      </c>
      <c r="D477" s="873"/>
      <c r="E477" s="873"/>
      <c r="F477" s="873"/>
      <c r="G477" s="873"/>
      <c r="H477" s="216" t="s">
        <v>614</v>
      </c>
      <c r="I477" s="217">
        <v>128</v>
      </c>
      <c r="J477" s="218">
        <v>1</v>
      </c>
      <c r="K477" s="218">
        <v>128</v>
      </c>
      <c r="L477" s="220"/>
      <c r="M477" s="217"/>
      <c r="N477" s="240">
        <v>1009.33</v>
      </c>
      <c r="O477" s="217"/>
      <c r="P477" s="227">
        <v>129194.24000000001</v>
      </c>
      <c r="GO477" s="212"/>
      <c r="GP477" s="212"/>
      <c r="GQ477" s="223" t="s">
        <v>650</v>
      </c>
      <c r="GR477" s="223" t="s">
        <v>4</v>
      </c>
      <c r="GS477" s="223" t="s">
        <v>4</v>
      </c>
      <c r="GT477" s="223" t="s">
        <v>4</v>
      </c>
      <c r="GU477" s="223" t="s">
        <v>4</v>
      </c>
      <c r="GV477" s="223"/>
      <c r="GW477" s="173"/>
      <c r="GX477" s="223"/>
      <c r="GZ477" s="257"/>
      <c r="HB477" s="257"/>
    </row>
    <row r="478" spans="1:210" s="171" customFormat="1" ht="15" x14ac:dyDescent="0.25">
      <c r="A478" s="236"/>
      <c r="B478" s="237"/>
      <c r="C478" s="874" t="s">
        <v>377</v>
      </c>
      <c r="D478" s="874"/>
      <c r="E478" s="874"/>
      <c r="F478" s="874"/>
      <c r="G478" s="874"/>
      <c r="H478" s="216"/>
      <c r="I478" s="217"/>
      <c r="J478" s="217"/>
      <c r="K478" s="217"/>
      <c r="L478" s="220"/>
      <c r="M478" s="217"/>
      <c r="N478" s="220"/>
      <c r="O478" s="217"/>
      <c r="P478" s="227">
        <v>129194.24000000001</v>
      </c>
      <c r="GO478" s="212"/>
      <c r="GP478" s="212"/>
      <c r="GQ478" s="223"/>
      <c r="GR478" s="223"/>
      <c r="GS478" s="223"/>
      <c r="GT478" s="223"/>
      <c r="GU478" s="223"/>
      <c r="GV478" s="223"/>
      <c r="GW478" s="173"/>
      <c r="GX478" s="223" t="s">
        <v>377</v>
      </c>
      <c r="GZ478" s="257"/>
      <c r="HB478" s="257"/>
    </row>
    <row r="479" spans="1:210" s="171" customFormat="1" ht="22.5" x14ac:dyDescent="0.25">
      <c r="A479" s="214" t="s">
        <v>732</v>
      </c>
      <c r="B479" s="215" t="s">
        <v>651</v>
      </c>
      <c r="C479" s="873" t="s">
        <v>652</v>
      </c>
      <c r="D479" s="873"/>
      <c r="E479" s="873"/>
      <c r="F479" s="873"/>
      <c r="G479" s="873"/>
      <c r="H479" s="216" t="s">
        <v>614</v>
      </c>
      <c r="I479" s="217">
        <v>64</v>
      </c>
      <c r="J479" s="218">
        <v>1</v>
      </c>
      <c r="K479" s="218">
        <v>64</v>
      </c>
      <c r="L479" s="220"/>
      <c r="M479" s="217"/>
      <c r="N479" s="239">
        <v>782.49</v>
      </c>
      <c r="O479" s="217"/>
      <c r="P479" s="227">
        <v>50079.360000000001</v>
      </c>
      <c r="GO479" s="212"/>
      <c r="GP479" s="212"/>
      <c r="GQ479" s="223" t="s">
        <v>652</v>
      </c>
      <c r="GR479" s="223" t="s">
        <v>4</v>
      </c>
      <c r="GS479" s="223" t="s">
        <v>4</v>
      </c>
      <c r="GT479" s="223" t="s">
        <v>4</v>
      </c>
      <c r="GU479" s="223" t="s">
        <v>4</v>
      </c>
      <c r="GV479" s="223"/>
      <c r="GW479" s="173"/>
      <c r="GX479" s="223"/>
      <c r="GZ479" s="257"/>
      <c r="HB479" s="257"/>
    </row>
    <row r="480" spans="1:210" s="171" customFormat="1" ht="15" x14ac:dyDescent="0.25">
      <c r="A480" s="236"/>
      <c r="B480" s="237"/>
      <c r="C480" s="874" t="s">
        <v>377</v>
      </c>
      <c r="D480" s="874"/>
      <c r="E480" s="874"/>
      <c r="F480" s="874"/>
      <c r="G480" s="874"/>
      <c r="H480" s="216"/>
      <c r="I480" s="217"/>
      <c r="J480" s="217"/>
      <c r="K480" s="217"/>
      <c r="L480" s="220"/>
      <c r="M480" s="217"/>
      <c r="N480" s="220"/>
      <c r="O480" s="217"/>
      <c r="P480" s="227">
        <v>50079.360000000001</v>
      </c>
      <c r="GO480" s="212"/>
      <c r="GP480" s="212"/>
      <c r="GQ480" s="223"/>
      <c r="GR480" s="223"/>
      <c r="GS480" s="223"/>
      <c r="GT480" s="223"/>
      <c r="GU480" s="223"/>
      <c r="GV480" s="223"/>
      <c r="GW480" s="173"/>
      <c r="GX480" s="223" t="s">
        <v>377</v>
      </c>
      <c r="GZ480" s="257"/>
      <c r="HB480" s="257"/>
    </row>
    <row r="481" spans="1:210" s="171" customFormat="1" ht="22.5" x14ac:dyDescent="0.25">
      <c r="A481" s="214" t="s">
        <v>733</v>
      </c>
      <c r="B481" s="215" t="s">
        <v>653</v>
      </c>
      <c r="C481" s="873" t="s">
        <v>654</v>
      </c>
      <c r="D481" s="873"/>
      <c r="E481" s="873"/>
      <c r="F481" s="873"/>
      <c r="G481" s="873"/>
      <c r="H481" s="216" t="s">
        <v>614</v>
      </c>
      <c r="I481" s="217">
        <v>64</v>
      </c>
      <c r="J481" s="218">
        <v>1</v>
      </c>
      <c r="K481" s="218">
        <v>64</v>
      </c>
      <c r="L481" s="220"/>
      <c r="M481" s="217"/>
      <c r="N481" s="239">
        <v>248.5</v>
      </c>
      <c r="O481" s="217"/>
      <c r="P481" s="227">
        <v>15904</v>
      </c>
      <c r="GO481" s="212"/>
      <c r="GP481" s="212"/>
      <c r="GQ481" s="223" t="s">
        <v>654</v>
      </c>
      <c r="GR481" s="223" t="s">
        <v>4</v>
      </c>
      <c r="GS481" s="223" t="s">
        <v>4</v>
      </c>
      <c r="GT481" s="223" t="s">
        <v>4</v>
      </c>
      <c r="GU481" s="223" t="s">
        <v>4</v>
      </c>
      <c r="GV481" s="223"/>
      <c r="GW481" s="173"/>
      <c r="GX481" s="223"/>
      <c r="GZ481" s="257"/>
      <c r="HB481" s="257"/>
    </row>
    <row r="482" spans="1:210" s="171" customFormat="1" ht="15" x14ac:dyDescent="0.25">
      <c r="A482" s="236"/>
      <c r="B482" s="237"/>
      <c r="C482" s="874" t="s">
        <v>377</v>
      </c>
      <c r="D482" s="874"/>
      <c r="E482" s="874"/>
      <c r="F482" s="874"/>
      <c r="G482" s="874"/>
      <c r="H482" s="216"/>
      <c r="I482" s="217"/>
      <c r="J482" s="217"/>
      <c r="K482" s="217"/>
      <c r="L482" s="220"/>
      <c r="M482" s="217"/>
      <c r="N482" s="220"/>
      <c r="O482" s="217"/>
      <c r="P482" s="227">
        <v>15904</v>
      </c>
      <c r="GO482" s="212"/>
      <c r="GP482" s="212"/>
      <c r="GQ482" s="223"/>
      <c r="GR482" s="223"/>
      <c r="GS482" s="223"/>
      <c r="GT482" s="223"/>
      <c r="GU482" s="223"/>
      <c r="GV482" s="223"/>
      <c r="GW482" s="173"/>
      <c r="GX482" s="223" t="s">
        <v>377</v>
      </c>
      <c r="GZ482" s="257"/>
      <c r="HB482" s="257"/>
    </row>
    <row r="483" spans="1:210" s="171" customFormat="1" ht="22.5" x14ac:dyDescent="0.25">
      <c r="A483" s="214" t="s">
        <v>734</v>
      </c>
      <c r="B483" s="215" t="s">
        <v>655</v>
      </c>
      <c r="C483" s="873" t="s">
        <v>656</v>
      </c>
      <c r="D483" s="873"/>
      <c r="E483" s="873"/>
      <c r="F483" s="873"/>
      <c r="G483" s="873"/>
      <c r="H483" s="216" t="s">
        <v>614</v>
      </c>
      <c r="I483" s="217">
        <v>64</v>
      </c>
      <c r="J483" s="218">
        <v>1</v>
      </c>
      <c r="K483" s="218">
        <v>64</v>
      </c>
      <c r="L483" s="220"/>
      <c r="M483" s="217"/>
      <c r="N483" s="240">
        <v>1216.55</v>
      </c>
      <c r="O483" s="217"/>
      <c r="P483" s="227">
        <v>77859.199999999997</v>
      </c>
      <c r="GO483" s="212"/>
      <c r="GP483" s="212"/>
      <c r="GQ483" s="223" t="s">
        <v>656</v>
      </c>
      <c r="GR483" s="223" t="s">
        <v>4</v>
      </c>
      <c r="GS483" s="223" t="s">
        <v>4</v>
      </c>
      <c r="GT483" s="223" t="s">
        <v>4</v>
      </c>
      <c r="GU483" s="223" t="s">
        <v>4</v>
      </c>
      <c r="GV483" s="223"/>
      <c r="GW483" s="173"/>
      <c r="GX483" s="223"/>
      <c r="GZ483" s="257"/>
      <c r="HB483" s="257"/>
    </row>
    <row r="484" spans="1:210" s="171" customFormat="1" ht="15" x14ac:dyDescent="0.25">
      <c r="A484" s="236"/>
      <c r="B484" s="237"/>
      <c r="C484" s="874" t="s">
        <v>377</v>
      </c>
      <c r="D484" s="874"/>
      <c r="E484" s="874"/>
      <c r="F484" s="874"/>
      <c r="G484" s="874"/>
      <c r="H484" s="216"/>
      <c r="I484" s="217"/>
      <c r="J484" s="217"/>
      <c r="K484" s="217"/>
      <c r="L484" s="220"/>
      <c r="M484" s="217"/>
      <c r="N484" s="220"/>
      <c r="O484" s="217"/>
      <c r="P484" s="227">
        <v>77859.199999999997</v>
      </c>
      <c r="GO484" s="212"/>
      <c r="GP484" s="212"/>
      <c r="GQ484" s="223"/>
      <c r="GR484" s="223"/>
      <c r="GS484" s="223"/>
      <c r="GT484" s="223"/>
      <c r="GU484" s="223"/>
      <c r="GV484" s="223"/>
      <c r="GW484" s="173"/>
      <c r="GX484" s="223" t="s">
        <v>377</v>
      </c>
      <c r="GZ484" s="257"/>
      <c r="HB484" s="257"/>
    </row>
    <row r="485" spans="1:210" s="171" customFormat="1" ht="22.5" x14ac:dyDescent="0.25">
      <c r="A485" s="214" t="s">
        <v>735</v>
      </c>
      <c r="B485" s="215" t="s">
        <v>657</v>
      </c>
      <c r="C485" s="873" t="s">
        <v>658</v>
      </c>
      <c r="D485" s="873"/>
      <c r="E485" s="873"/>
      <c r="F485" s="873"/>
      <c r="G485" s="873"/>
      <c r="H485" s="216" t="s">
        <v>614</v>
      </c>
      <c r="I485" s="217">
        <v>64</v>
      </c>
      <c r="J485" s="218">
        <v>1</v>
      </c>
      <c r="K485" s="218">
        <v>64</v>
      </c>
      <c r="L485" s="220"/>
      <c r="M485" s="217"/>
      <c r="N485" s="239">
        <v>325.60000000000002</v>
      </c>
      <c r="O485" s="217"/>
      <c r="P485" s="227">
        <v>20838.400000000001</v>
      </c>
      <c r="GO485" s="212"/>
      <c r="GP485" s="212"/>
      <c r="GQ485" s="223" t="s">
        <v>658</v>
      </c>
      <c r="GR485" s="223" t="s">
        <v>4</v>
      </c>
      <c r="GS485" s="223" t="s">
        <v>4</v>
      </c>
      <c r="GT485" s="223" t="s">
        <v>4</v>
      </c>
      <c r="GU485" s="223" t="s">
        <v>4</v>
      </c>
      <c r="GV485" s="223"/>
      <c r="GW485" s="173"/>
      <c r="GX485" s="223"/>
      <c r="GZ485" s="257"/>
      <c r="HB485" s="257"/>
    </row>
    <row r="486" spans="1:210" s="171" customFormat="1" ht="15" x14ac:dyDescent="0.25">
      <c r="A486" s="236"/>
      <c r="B486" s="237"/>
      <c r="C486" s="874" t="s">
        <v>377</v>
      </c>
      <c r="D486" s="874"/>
      <c r="E486" s="874"/>
      <c r="F486" s="874"/>
      <c r="G486" s="874"/>
      <c r="H486" s="216"/>
      <c r="I486" s="217"/>
      <c r="J486" s="217"/>
      <c r="K486" s="217"/>
      <c r="L486" s="220"/>
      <c r="M486" s="217"/>
      <c r="N486" s="220"/>
      <c r="O486" s="217"/>
      <c r="P486" s="227">
        <v>20838.400000000001</v>
      </c>
      <c r="GO486" s="212"/>
      <c r="GP486" s="212"/>
      <c r="GQ486" s="223"/>
      <c r="GR486" s="223"/>
      <c r="GS486" s="223"/>
      <c r="GT486" s="223"/>
      <c r="GU486" s="223"/>
      <c r="GV486" s="223"/>
      <c r="GW486" s="173"/>
      <c r="GX486" s="223" t="s">
        <v>377</v>
      </c>
      <c r="GZ486" s="257"/>
      <c r="HB486" s="257"/>
    </row>
    <row r="487" spans="1:210" s="171" customFormat="1" ht="22.5" x14ac:dyDescent="0.25">
      <c r="A487" s="214" t="s">
        <v>736</v>
      </c>
      <c r="B487" s="215" t="s">
        <v>659</v>
      </c>
      <c r="C487" s="873" t="s">
        <v>660</v>
      </c>
      <c r="D487" s="873"/>
      <c r="E487" s="873"/>
      <c r="F487" s="873"/>
      <c r="G487" s="873"/>
      <c r="H487" s="216" t="s">
        <v>614</v>
      </c>
      <c r="I487" s="217">
        <v>64</v>
      </c>
      <c r="J487" s="218">
        <v>1</v>
      </c>
      <c r="K487" s="218">
        <v>64</v>
      </c>
      <c r="L487" s="220"/>
      <c r="M487" s="217"/>
      <c r="N487" s="239">
        <v>221.25</v>
      </c>
      <c r="O487" s="217"/>
      <c r="P487" s="227">
        <v>14160</v>
      </c>
      <c r="GO487" s="212"/>
      <c r="GP487" s="212"/>
      <c r="GQ487" s="223" t="s">
        <v>660</v>
      </c>
      <c r="GR487" s="223" t="s">
        <v>4</v>
      </c>
      <c r="GS487" s="223" t="s">
        <v>4</v>
      </c>
      <c r="GT487" s="223" t="s">
        <v>4</v>
      </c>
      <c r="GU487" s="223" t="s">
        <v>4</v>
      </c>
      <c r="GV487" s="223"/>
      <c r="GW487" s="173"/>
      <c r="GX487" s="223"/>
      <c r="GZ487" s="257"/>
      <c r="HB487" s="257"/>
    </row>
    <row r="488" spans="1:210" s="171" customFormat="1" ht="15" x14ac:dyDescent="0.25">
      <c r="A488" s="236"/>
      <c r="B488" s="237"/>
      <c r="C488" s="874" t="s">
        <v>377</v>
      </c>
      <c r="D488" s="874"/>
      <c r="E488" s="874"/>
      <c r="F488" s="874"/>
      <c r="G488" s="874"/>
      <c r="H488" s="216"/>
      <c r="I488" s="217"/>
      <c r="J488" s="217"/>
      <c r="K488" s="217"/>
      <c r="L488" s="220"/>
      <c r="M488" s="217"/>
      <c r="N488" s="220"/>
      <c r="O488" s="217"/>
      <c r="P488" s="227">
        <v>14160</v>
      </c>
      <c r="GO488" s="212"/>
      <c r="GP488" s="212"/>
      <c r="GQ488" s="223"/>
      <c r="GR488" s="223"/>
      <c r="GS488" s="223"/>
      <c r="GT488" s="223"/>
      <c r="GU488" s="223"/>
      <c r="GV488" s="223"/>
      <c r="GW488" s="173"/>
      <c r="GX488" s="223" t="s">
        <v>377</v>
      </c>
      <c r="GZ488" s="257"/>
      <c r="HB488" s="257"/>
    </row>
    <row r="489" spans="1:210" s="171" customFormat="1" ht="22.5" x14ac:dyDescent="0.25">
      <c r="A489" s="214" t="s">
        <v>737</v>
      </c>
      <c r="B489" s="215" t="s">
        <v>661</v>
      </c>
      <c r="C489" s="873" t="s">
        <v>662</v>
      </c>
      <c r="D489" s="873"/>
      <c r="E489" s="873"/>
      <c r="F489" s="873"/>
      <c r="G489" s="873"/>
      <c r="H489" s="216" t="s">
        <v>614</v>
      </c>
      <c r="I489" s="217">
        <v>64</v>
      </c>
      <c r="J489" s="218">
        <v>1</v>
      </c>
      <c r="K489" s="218">
        <v>64</v>
      </c>
      <c r="L489" s="220"/>
      <c r="M489" s="217"/>
      <c r="N489" s="240">
        <v>1022.44</v>
      </c>
      <c r="O489" s="217"/>
      <c r="P489" s="227">
        <v>65436.160000000003</v>
      </c>
      <c r="GO489" s="212"/>
      <c r="GP489" s="212"/>
      <c r="GQ489" s="223" t="s">
        <v>662</v>
      </c>
      <c r="GR489" s="223" t="s">
        <v>4</v>
      </c>
      <c r="GS489" s="223" t="s">
        <v>4</v>
      </c>
      <c r="GT489" s="223" t="s">
        <v>4</v>
      </c>
      <c r="GU489" s="223" t="s">
        <v>4</v>
      </c>
      <c r="GV489" s="223"/>
      <c r="GW489" s="173"/>
      <c r="GX489" s="223"/>
      <c r="GZ489" s="257"/>
      <c r="HB489" s="257"/>
    </row>
    <row r="490" spans="1:210" s="171" customFormat="1" ht="15" x14ac:dyDescent="0.25">
      <c r="A490" s="236"/>
      <c r="B490" s="237"/>
      <c r="C490" s="874" t="s">
        <v>377</v>
      </c>
      <c r="D490" s="874"/>
      <c r="E490" s="874"/>
      <c r="F490" s="874"/>
      <c r="G490" s="874"/>
      <c r="H490" s="216"/>
      <c r="I490" s="217"/>
      <c r="J490" s="217"/>
      <c r="K490" s="217"/>
      <c r="L490" s="220"/>
      <c r="M490" s="217"/>
      <c r="N490" s="220"/>
      <c r="O490" s="217"/>
      <c r="P490" s="227">
        <v>65436.160000000003</v>
      </c>
      <c r="GO490" s="212"/>
      <c r="GP490" s="212"/>
      <c r="GQ490" s="223"/>
      <c r="GR490" s="223"/>
      <c r="GS490" s="223"/>
      <c r="GT490" s="223"/>
      <c r="GU490" s="223"/>
      <c r="GV490" s="223"/>
      <c r="GW490" s="173"/>
      <c r="GX490" s="223" t="s">
        <v>377</v>
      </c>
      <c r="GZ490" s="257"/>
      <c r="HB490" s="257"/>
    </row>
    <row r="491" spans="1:210" s="171" customFormat="1" ht="33.75" x14ac:dyDescent="0.25">
      <c r="A491" s="214" t="s">
        <v>738</v>
      </c>
      <c r="B491" s="215" t="s">
        <v>663</v>
      </c>
      <c r="C491" s="873" t="s">
        <v>664</v>
      </c>
      <c r="D491" s="873"/>
      <c r="E491" s="873"/>
      <c r="F491" s="873"/>
      <c r="G491" s="873"/>
      <c r="H491" s="216" t="s">
        <v>607</v>
      </c>
      <c r="I491" s="217">
        <v>0.16639999999999999</v>
      </c>
      <c r="J491" s="218">
        <v>1</v>
      </c>
      <c r="K491" s="298">
        <v>0.16639999999999999</v>
      </c>
      <c r="L491" s="220"/>
      <c r="M491" s="217"/>
      <c r="N491" s="221"/>
      <c r="O491" s="217"/>
      <c r="P491" s="222"/>
      <c r="GO491" s="212"/>
      <c r="GP491" s="212"/>
      <c r="GQ491" s="223" t="s">
        <v>664</v>
      </c>
      <c r="GR491" s="223" t="s">
        <v>4</v>
      </c>
      <c r="GS491" s="223" t="s">
        <v>4</v>
      </c>
      <c r="GT491" s="223" t="s">
        <v>4</v>
      </c>
      <c r="GU491" s="223" t="s">
        <v>4</v>
      </c>
      <c r="GV491" s="223"/>
      <c r="GW491" s="173"/>
      <c r="GX491" s="223"/>
      <c r="GZ491" s="257"/>
      <c r="HB491" s="257"/>
    </row>
    <row r="492" spans="1:210" s="171" customFormat="1" ht="15" x14ac:dyDescent="0.25">
      <c r="A492" s="242"/>
      <c r="B492" s="243"/>
      <c r="C492" s="878" t="s">
        <v>739</v>
      </c>
      <c r="D492" s="878"/>
      <c r="E492" s="878"/>
      <c r="F492" s="878"/>
      <c r="G492" s="878"/>
      <c r="H492" s="878"/>
      <c r="I492" s="878"/>
      <c r="J492" s="878"/>
      <c r="K492" s="878"/>
      <c r="L492" s="878"/>
      <c r="M492" s="878"/>
      <c r="N492" s="878"/>
      <c r="O492" s="878"/>
      <c r="P492" s="879"/>
      <c r="GO492" s="212"/>
      <c r="GP492" s="212"/>
      <c r="GQ492" s="223"/>
      <c r="GR492" s="223"/>
      <c r="GS492" s="223"/>
      <c r="GT492" s="223"/>
      <c r="GU492" s="223"/>
      <c r="GV492" s="223"/>
      <c r="GW492" s="173"/>
      <c r="GX492" s="223"/>
      <c r="GY492" s="244" t="s">
        <v>739</v>
      </c>
      <c r="GZ492" s="257"/>
      <c r="HB492" s="257"/>
    </row>
    <row r="493" spans="1:210" s="171" customFormat="1" ht="15" x14ac:dyDescent="0.25">
      <c r="A493" s="224"/>
      <c r="B493" s="225"/>
      <c r="C493" s="874" t="s">
        <v>370</v>
      </c>
      <c r="D493" s="874"/>
      <c r="E493" s="874"/>
      <c r="F493" s="874"/>
      <c r="G493" s="874"/>
      <c r="H493" s="216"/>
      <c r="I493" s="217"/>
      <c r="J493" s="217"/>
      <c r="K493" s="217"/>
      <c r="L493" s="220"/>
      <c r="M493" s="217"/>
      <c r="N493" s="226"/>
      <c r="O493" s="217"/>
      <c r="P493" s="227">
        <v>4002.42</v>
      </c>
      <c r="Q493" s="228"/>
      <c r="R493" s="228"/>
      <c r="GO493" s="212"/>
      <c r="GP493" s="212"/>
      <c r="GQ493" s="223"/>
      <c r="GR493" s="223"/>
      <c r="GS493" s="223"/>
      <c r="GT493" s="223"/>
      <c r="GU493" s="223"/>
      <c r="GV493" s="223" t="s">
        <v>370</v>
      </c>
      <c r="GW493" s="173"/>
      <c r="GX493" s="223"/>
      <c r="GZ493" s="257"/>
      <c r="HB493" s="257"/>
    </row>
    <row r="494" spans="1:210" s="171" customFormat="1" ht="15" x14ac:dyDescent="0.25">
      <c r="A494" s="229"/>
      <c r="B494" s="230"/>
      <c r="C494" s="880" t="s">
        <v>371</v>
      </c>
      <c r="D494" s="880"/>
      <c r="E494" s="880"/>
      <c r="F494" s="880"/>
      <c r="G494" s="880"/>
      <c r="H494" s="231"/>
      <c r="I494" s="232"/>
      <c r="J494" s="232"/>
      <c r="K494" s="232"/>
      <c r="L494" s="233"/>
      <c r="M494" s="232"/>
      <c r="N494" s="233"/>
      <c r="O494" s="232"/>
      <c r="P494" s="234">
        <v>166.44</v>
      </c>
      <c r="GO494" s="212"/>
      <c r="GP494" s="212"/>
      <c r="GQ494" s="223"/>
      <c r="GR494" s="223"/>
      <c r="GS494" s="223"/>
      <c r="GT494" s="223"/>
      <c r="GU494" s="223"/>
      <c r="GV494" s="223"/>
      <c r="GW494" s="173" t="s">
        <v>371</v>
      </c>
      <c r="GX494" s="223"/>
      <c r="GZ494" s="257"/>
      <c r="HB494" s="257"/>
    </row>
    <row r="495" spans="1:210" s="171" customFormat="1" ht="22.5" x14ac:dyDescent="0.25">
      <c r="A495" s="229"/>
      <c r="B495" s="230" t="s">
        <v>666</v>
      </c>
      <c r="C495" s="880" t="s">
        <v>667</v>
      </c>
      <c r="D495" s="880"/>
      <c r="E495" s="880"/>
      <c r="F495" s="880"/>
      <c r="G495" s="880"/>
      <c r="H495" s="231" t="s">
        <v>374</v>
      </c>
      <c r="I495" s="235">
        <v>94</v>
      </c>
      <c r="J495" s="232"/>
      <c r="K495" s="235">
        <v>94</v>
      </c>
      <c r="L495" s="233"/>
      <c r="M495" s="232"/>
      <c r="N495" s="233"/>
      <c r="O495" s="232"/>
      <c r="P495" s="234">
        <v>156.44999999999999</v>
      </c>
      <c r="GO495" s="212"/>
      <c r="GP495" s="212"/>
      <c r="GQ495" s="223"/>
      <c r="GR495" s="223"/>
      <c r="GS495" s="223"/>
      <c r="GT495" s="223"/>
      <c r="GU495" s="223"/>
      <c r="GV495" s="223"/>
      <c r="GW495" s="173" t="s">
        <v>667</v>
      </c>
      <c r="GX495" s="223"/>
      <c r="GZ495" s="257"/>
      <c r="HB495" s="257"/>
    </row>
    <row r="496" spans="1:210" s="171" customFormat="1" ht="22.5" x14ac:dyDescent="0.25">
      <c r="A496" s="229"/>
      <c r="B496" s="230" t="s">
        <v>668</v>
      </c>
      <c r="C496" s="880" t="s">
        <v>669</v>
      </c>
      <c r="D496" s="880"/>
      <c r="E496" s="880"/>
      <c r="F496" s="880"/>
      <c r="G496" s="880"/>
      <c r="H496" s="231" t="s">
        <v>374</v>
      </c>
      <c r="I496" s="235">
        <v>51</v>
      </c>
      <c r="J496" s="232"/>
      <c r="K496" s="235">
        <v>51</v>
      </c>
      <c r="L496" s="233"/>
      <c r="M496" s="232"/>
      <c r="N496" s="233"/>
      <c r="O496" s="232"/>
      <c r="P496" s="234">
        <v>84.88</v>
      </c>
      <c r="GO496" s="212"/>
      <c r="GP496" s="212"/>
      <c r="GQ496" s="223"/>
      <c r="GR496" s="223"/>
      <c r="GS496" s="223"/>
      <c r="GT496" s="223"/>
      <c r="GU496" s="223"/>
      <c r="GV496" s="223"/>
      <c r="GW496" s="173" t="s">
        <v>669</v>
      </c>
      <c r="GX496" s="223"/>
      <c r="GZ496" s="257"/>
      <c r="HB496" s="257"/>
    </row>
    <row r="497" spans="1:210" s="171" customFormat="1" ht="15" x14ac:dyDescent="0.25">
      <c r="A497" s="236"/>
      <c r="B497" s="237"/>
      <c r="C497" s="874" t="s">
        <v>377</v>
      </c>
      <c r="D497" s="874"/>
      <c r="E497" s="874"/>
      <c r="F497" s="874"/>
      <c r="G497" s="874"/>
      <c r="H497" s="216"/>
      <c r="I497" s="217"/>
      <c r="J497" s="217"/>
      <c r="K497" s="217"/>
      <c r="L497" s="220"/>
      <c r="M497" s="217"/>
      <c r="N497" s="226">
        <v>25503.31</v>
      </c>
      <c r="O497" s="217"/>
      <c r="P497" s="227">
        <v>4243.75</v>
      </c>
      <c r="GO497" s="212"/>
      <c r="GP497" s="212"/>
      <c r="GQ497" s="223"/>
      <c r="GR497" s="223"/>
      <c r="GS497" s="223"/>
      <c r="GT497" s="223"/>
      <c r="GU497" s="223"/>
      <c r="GV497" s="223"/>
      <c r="GW497" s="173"/>
      <c r="GX497" s="223" t="s">
        <v>377</v>
      </c>
      <c r="GZ497" s="257"/>
      <c r="HB497" s="257"/>
    </row>
    <row r="498" spans="1:210" s="171" customFormat="1" ht="33.75" x14ac:dyDescent="0.25">
      <c r="A498" s="214" t="s">
        <v>740</v>
      </c>
      <c r="B498" s="215" t="s">
        <v>670</v>
      </c>
      <c r="C498" s="873" t="s">
        <v>671</v>
      </c>
      <c r="D498" s="873"/>
      <c r="E498" s="873"/>
      <c r="F498" s="873"/>
      <c r="G498" s="873"/>
      <c r="H498" s="216" t="s">
        <v>672</v>
      </c>
      <c r="I498" s="217">
        <v>-5.4412799999999999</v>
      </c>
      <c r="J498" s="218">
        <v>1</v>
      </c>
      <c r="K498" s="302">
        <v>-5.4412799999999999</v>
      </c>
      <c r="L498" s="299">
        <v>537.96</v>
      </c>
      <c r="M498" s="219">
        <v>1.3</v>
      </c>
      <c r="N498" s="239">
        <v>699.35</v>
      </c>
      <c r="O498" s="217"/>
      <c r="P498" s="227">
        <v>-3805.36</v>
      </c>
      <c r="GO498" s="212"/>
      <c r="GP498" s="212"/>
      <c r="GQ498" s="223" t="s">
        <v>671</v>
      </c>
      <c r="GR498" s="223" t="s">
        <v>4</v>
      </c>
      <c r="GS498" s="223" t="s">
        <v>4</v>
      </c>
      <c r="GT498" s="223" t="s">
        <v>4</v>
      </c>
      <c r="GU498" s="223" t="s">
        <v>4</v>
      </c>
      <c r="GV498" s="223"/>
      <c r="GW498" s="173"/>
      <c r="GX498" s="223"/>
      <c r="GZ498" s="257"/>
      <c r="HB498" s="257"/>
    </row>
    <row r="499" spans="1:210" s="171" customFormat="1" ht="15" x14ac:dyDescent="0.25">
      <c r="A499" s="236"/>
      <c r="B499" s="237"/>
      <c r="C499" s="874" t="s">
        <v>377</v>
      </c>
      <c r="D499" s="874"/>
      <c r="E499" s="874"/>
      <c r="F499" s="874"/>
      <c r="G499" s="874"/>
      <c r="H499" s="216"/>
      <c r="I499" s="217"/>
      <c r="J499" s="217"/>
      <c r="K499" s="217"/>
      <c r="L499" s="220"/>
      <c r="M499" s="217"/>
      <c r="N499" s="220"/>
      <c r="O499" s="217"/>
      <c r="P499" s="227">
        <v>-3805.36</v>
      </c>
      <c r="GO499" s="212"/>
      <c r="GP499" s="212"/>
      <c r="GQ499" s="223"/>
      <c r="GR499" s="223"/>
      <c r="GS499" s="223"/>
      <c r="GT499" s="223"/>
      <c r="GU499" s="223"/>
      <c r="GV499" s="223"/>
      <c r="GW499" s="173"/>
      <c r="GX499" s="223" t="s">
        <v>377</v>
      </c>
      <c r="GZ499" s="257"/>
      <c r="HB499" s="257"/>
    </row>
    <row r="500" spans="1:210" s="171" customFormat="1" ht="33.75" x14ac:dyDescent="0.25">
      <c r="A500" s="214" t="s">
        <v>741</v>
      </c>
      <c r="B500" s="215" t="s">
        <v>673</v>
      </c>
      <c r="C500" s="873" t="s">
        <v>674</v>
      </c>
      <c r="D500" s="873"/>
      <c r="E500" s="873"/>
      <c r="F500" s="873"/>
      <c r="G500" s="873"/>
      <c r="H500" s="216" t="s">
        <v>672</v>
      </c>
      <c r="I500" s="217">
        <v>9.98</v>
      </c>
      <c r="J500" s="218">
        <v>1</v>
      </c>
      <c r="K500" s="265">
        <v>9.98</v>
      </c>
      <c r="L500" s="299">
        <v>323.43</v>
      </c>
      <c r="M500" s="265">
        <v>1.85</v>
      </c>
      <c r="N500" s="239">
        <v>598.35</v>
      </c>
      <c r="O500" s="217"/>
      <c r="P500" s="227">
        <v>5971.53</v>
      </c>
      <c r="GO500" s="212"/>
      <c r="GP500" s="212"/>
      <c r="GQ500" s="223" t="s">
        <v>674</v>
      </c>
      <c r="GR500" s="223" t="s">
        <v>4</v>
      </c>
      <c r="GS500" s="223" t="s">
        <v>4</v>
      </c>
      <c r="GT500" s="223" t="s">
        <v>4</v>
      </c>
      <c r="GU500" s="223" t="s">
        <v>4</v>
      </c>
      <c r="GV500" s="223"/>
      <c r="GW500" s="173"/>
      <c r="GX500" s="223"/>
      <c r="GZ500" s="257"/>
      <c r="HB500" s="257"/>
    </row>
    <row r="501" spans="1:210" s="171" customFormat="1" ht="15" x14ac:dyDescent="0.25">
      <c r="A501" s="236"/>
      <c r="B501" s="237"/>
      <c r="C501" s="874" t="s">
        <v>377</v>
      </c>
      <c r="D501" s="874"/>
      <c r="E501" s="874"/>
      <c r="F501" s="874"/>
      <c r="G501" s="874"/>
      <c r="H501" s="216"/>
      <c r="I501" s="217"/>
      <c r="J501" s="217"/>
      <c r="K501" s="217"/>
      <c r="L501" s="220"/>
      <c r="M501" s="217"/>
      <c r="N501" s="220"/>
      <c r="O501" s="217"/>
      <c r="P501" s="227">
        <v>5971.53</v>
      </c>
      <c r="GO501" s="212"/>
      <c r="GP501" s="212"/>
      <c r="GQ501" s="223"/>
      <c r="GR501" s="223"/>
      <c r="GS501" s="223"/>
      <c r="GT501" s="223"/>
      <c r="GU501" s="223"/>
      <c r="GV501" s="223"/>
      <c r="GW501" s="173"/>
      <c r="GX501" s="223" t="s">
        <v>377</v>
      </c>
      <c r="GZ501" s="257"/>
      <c r="HB501" s="257"/>
    </row>
    <row r="502" spans="1:210" s="171" customFormat="1" ht="1.5" customHeight="1" x14ac:dyDescent="0.25">
      <c r="A502" s="246"/>
      <c r="B502" s="247"/>
      <c r="C502" s="247"/>
      <c r="D502" s="247"/>
      <c r="E502" s="247"/>
      <c r="F502" s="248"/>
      <c r="G502" s="248"/>
      <c r="H502" s="248"/>
      <c r="I502" s="248"/>
      <c r="J502" s="249"/>
      <c r="K502" s="248"/>
      <c r="L502" s="249"/>
      <c r="M502" s="250"/>
      <c r="N502" s="249"/>
      <c r="O502" s="251"/>
      <c r="P502" s="252"/>
      <c r="Q502" s="253"/>
      <c r="R502" s="254"/>
      <c r="GO502" s="212"/>
      <c r="GP502" s="212"/>
      <c r="GQ502" s="223"/>
      <c r="GR502" s="223"/>
      <c r="GS502" s="223"/>
      <c r="GT502" s="223"/>
      <c r="GU502" s="223"/>
      <c r="GV502" s="223"/>
      <c r="GW502" s="173"/>
      <c r="GX502" s="223"/>
      <c r="GZ502" s="257"/>
      <c r="HB502" s="257"/>
    </row>
    <row r="503" spans="1:210" s="171" customFormat="1" ht="15" x14ac:dyDescent="0.25">
      <c r="A503" s="224"/>
      <c r="B503" s="255"/>
      <c r="C503" s="872" t="s">
        <v>742</v>
      </c>
      <c r="D503" s="872"/>
      <c r="E503" s="872"/>
      <c r="F503" s="872"/>
      <c r="G503" s="872"/>
      <c r="H503" s="872"/>
      <c r="I503" s="872"/>
      <c r="J503" s="872"/>
      <c r="K503" s="872"/>
      <c r="L503" s="872"/>
      <c r="M503" s="872"/>
      <c r="N503" s="872"/>
      <c r="O503" s="872"/>
      <c r="P503" s="256"/>
      <c r="Q503" s="253"/>
      <c r="R503" s="254"/>
      <c r="GO503" s="212"/>
      <c r="GP503" s="212"/>
      <c r="GQ503" s="223"/>
      <c r="GR503" s="223"/>
      <c r="GS503" s="223"/>
      <c r="GT503" s="223"/>
      <c r="GU503" s="223"/>
      <c r="GV503" s="223"/>
      <c r="GW503" s="173"/>
      <c r="GX503" s="223"/>
      <c r="GZ503" s="257" t="s">
        <v>742</v>
      </c>
      <c r="HB503" s="257"/>
    </row>
    <row r="504" spans="1:210" s="171" customFormat="1" ht="15" x14ac:dyDescent="0.25">
      <c r="A504" s="224"/>
      <c r="B504" s="225"/>
      <c r="C504" s="871" t="s">
        <v>400</v>
      </c>
      <c r="D504" s="871"/>
      <c r="E504" s="871"/>
      <c r="F504" s="871"/>
      <c r="G504" s="871"/>
      <c r="H504" s="871"/>
      <c r="I504" s="871"/>
      <c r="J504" s="871"/>
      <c r="K504" s="871"/>
      <c r="L504" s="871"/>
      <c r="M504" s="871"/>
      <c r="N504" s="871"/>
      <c r="O504" s="871"/>
      <c r="P504" s="258">
        <v>11514699.91</v>
      </c>
      <c r="Q504" s="253"/>
      <c r="R504" s="254"/>
      <c r="GO504" s="212"/>
      <c r="GP504" s="212"/>
      <c r="GQ504" s="223"/>
      <c r="GR504" s="223"/>
      <c r="GS504" s="223"/>
      <c r="GT504" s="223"/>
      <c r="GU504" s="223"/>
      <c r="GV504" s="223"/>
      <c r="GW504" s="173"/>
      <c r="GX504" s="223"/>
      <c r="GZ504" s="257"/>
      <c r="HA504" s="259" t="s">
        <v>400</v>
      </c>
      <c r="HB504" s="257"/>
    </row>
    <row r="505" spans="1:210" s="171" customFormat="1" ht="15" x14ac:dyDescent="0.25">
      <c r="A505" s="224"/>
      <c r="B505" s="225"/>
      <c r="C505" s="871" t="s">
        <v>401</v>
      </c>
      <c r="D505" s="871"/>
      <c r="E505" s="871"/>
      <c r="F505" s="871"/>
      <c r="G505" s="871"/>
      <c r="H505" s="871"/>
      <c r="I505" s="871"/>
      <c r="J505" s="871"/>
      <c r="K505" s="871"/>
      <c r="L505" s="871"/>
      <c r="M505" s="871"/>
      <c r="N505" s="871"/>
      <c r="O505" s="871"/>
      <c r="P505" s="260"/>
      <c r="Q505" s="253"/>
      <c r="R505" s="254"/>
      <c r="GO505" s="212"/>
      <c r="GP505" s="212"/>
      <c r="GQ505" s="223"/>
      <c r="GR505" s="223"/>
      <c r="GS505" s="223"/>
      <c r="GT505" s="223"/>
      <c r="GU505" s="223"/>
      <c r="GV505" s="223"/>
      <c r="GW505" s="173"/>
      <c r="GX505" s="223"/>
      <c r="GZ505" s="257"/>
      <c r="HA505" s="259" t="s">
        <v>401</v>
      </c>
      <c r="HB505" s="257"/>
    </row>
    <row r="506" spans="1:210" s="171" customFormat="1" ht="15" x14ac:dyDescent="0.25">
      <c r="A506" s="224"/>
      <c r="B506" s="225"/>
      <c r="C506" s="871" t="s">
        <v>402</v>
      </c>
      <c r="D506" s="871"/>
      <c r="E506" s="871"/>
      <c r="F506" s="871"/>
      <c r="G506" s="871"/>
      <c r="H506" s="871"/>
      <c r="I506" s="871"/>
      <c r="J506" s="871"/>
      <c r="K506" s="871"/>
      <c r="L506" s="871"/>
      <c r="M506" s="871"/>
      <c r="N506" s="871"/>
      <c r="O506" s="871"/>
      <c r="P506" s="258">
        <v>827758.61</v>
      </c>
      <c r="Q506" s="253"/>
      <c r="R506" s="254"/>
      <c r="GO506" s="212"/>
      <c r="GP506" s="212"/>
      <c r="GQ506" s="223"/>
      <c r="GR506" s="223"/>
      <c r="GS506" s="223"/>
      <c r="GT506" s="223"/>
      <c r="GU506" s="223"/>
      <c r="GV506" s="223"/>
      <c r="GW506" s="173"/>
      <c r="GX506" s="223"/>
      <c r="GZ506" s="257"/>
      <c r="HA506" s="259" t="s">
        <v>402</v>
      </c>
      <c r="HB506" s="257"/>
    </row>
    <row r="507" spans="1:210" s="171" customFormat="1" ht="15" x14ac:dyDescent="0.25">
      <c r="A507" s="224"/>
      <c r="B507" s="225"/>
      <c r="C507" s="871" t="s">
        <v>403</v>
      </c>
      <c r="D507" s="871"/>
      <c r="E507" s="871"/>
      <c r="F507" s="871"/>
      <c r="G507" s="871"/>
      <c r="H507" s="871"/>
      <c r="I507" s="871"/>
      <c r="J507" s="871"/>
      <c r="K507" s="871"/>
      <c r="L507" s="871"/>
      <c r="M507" s="871"/>
      <c r="N507" s="871"/>
      <c r="O507" s="871"/>
      <c r="P507" s="258">
        <v>8439429.6699999999</v>
      </c>
      <c r="Q507" s="253"/>
      <c r="R507" s="254"/>
      <c r="GO507" s="212"/>
      <c r="GP507" s="212"/>
      <c r="GQ507" s="223"/>
      <c r="GR507" s="223"/>
      <c r="GS507" s="223"/>
      <c r="GT507" s="223"/>
      <c r="GU507" s="223"/>
      <c r="GV507" s="223"/>
      <c r="GW507" s="173"/>
      <c r="GX507" s="223"/>
      <c r="GZ507" s="257"/>
      <c r="HA507" s="259" t="s">
        <v>403</v>
      </c>
      <c r="HB507" s="257"/>
    </row>
    <row r="508" spans="1:210" s="171" customFormat="1" ht="15" x14ac:dyDescent="0.25">
      <c r="A508" s="224"/>
      <c r="B508" s="225"/>
      <c r="C508" s="871" t="s">
        <v>404</v>
      </c>
      <c r="D508" s="871"/>
      <c r="E508" s="871"/>
      <c r="F508" s="871"/>
      <c r="G508" s="871"/>
      <c r="H508" s="871"/>
      <c r="I508" s="871"/>
      <c r="J508" s="871"/>
      <c r="K508" s="871"/>
      <c r="L508" s="871"/>
      <c r="M508" s="871"/>
      <c r="N508" s="871"/>
      <c r="O508" s="871"/>
      <c r="P508" s="258">
        <v>568213.74</v>
      </c>
      <c r="Q508" s="253"/>
      <c r="R508" s="254"/>
      <c r="GO508" s="212"/>
      <c r="GP508" s="212"/>
      <c r="GQ508" s="223"/>
      <c r="GR508" s="223"/>
      <c r="GS508" s="223"/>
      <c r="GT508" s="223"/>
      <c r="GU508" s="223"/>
      <c r="GV508" s="223"/>
      <c r="GW508" s="173"/>
      <c r="GX508" s="223"/>
      <c r="GZ508" s="257"/>
      <c r="HA508" s="259" t="s">
        <v>404</v>
      </c>
      <c r="HB508" s="257"/>
    </row>
    <row r="509" spans="1:210" s="171" customFormat="1" ht="15" x14ac:dyDescent="0.25">
      <c r="A509" s="224"/>
      <c r="B509" s="225"/>
      <c r="C509" s="871" t="s">
        <v>616</v>
      </c>
      <c r="D509" s="871"/>
      <c r="E509" s="871"/>
      <c r="F509" s="871"/>
      <c r="G509" s="871"/>
      <c r="H509" s="871"/>
      <c r="I509" s="871"/>
      <c r="J509" s="871"/>
      <c r="K509" s="871"/>
      <c r="L509" s="871"/>
      <c r="M509" s="871"/>
      <c r="N509" s="871"/>
      <c r="O509" s="871"/>
      <c r="P509" s="258">
        <v>1679297.89</v>
      </c>
      <c r="Q509" s="253"/>
      <c r="R509" s="254"/>
      <c r="GO509" s="212"/>
      <c r="GP509" s="212"/>
      <c r="GQ509" s="223"/>
      <c r="GR509" s="223"/>
      <c r="GS509" s="223"/>
      <c r="GT509" s="223"/>
      <c r="GU509" s="223"/>
      <c r="GV509" s="223"/>
      <c r="GW509" s="173"/>
      <c r="GX509" s="223"/>
      <c r="GZ509" s="257"/>
      <c r="HA509" s="259" t="s">
        <v>616</v>
      </c>
      <c r="HB509" s="257"/>
    </row>
    <row r="510" spans="1:210" s="171" customFormat="1" ht="15" x14ac:dyDescent="0.25">
      <c r="A510" s="224"/>
      <c r="B510" s="225"/>
      <c r="C510" s="871" t="s">
        <v>406</v>
      </c>
      <c r="D510" s="871"/>
      <c r="E510" s="871"/>
      <c r="F510" s="871"/>
      <c r="G510" s="871"/>
      <c r="H510" s="871"/>
      <c r="I510" s="871"/>
      <c r="J510" s="871"/>
      <c r="K510" s="871"/>
      <c r="L510" s="871"/>
      <c r="M510" s="871"/>
      <c r="N510" s="871"/>
      <c r="O510" s="871"/>
      <c r="P510" s="258">
        <v>13552816.01</v>
      </c>
      <c r="Q510" s="253"/>
      <c r="R510" s="254"/>
      <c r="GO510" s="212"/>
      <c r="GP510" s="212"/>
      <c r="GQ510" s="223"/>
      <c r="GR510" s="223"/>
      <c r="GS510" s="223"/>
      <c r="GT510" s="223"/>
      <c r="GU510" s="223"/>
      <c r="GV510" s="223"/>
      <c r="GW510" s="173"/>
      <c r="GX510" s="223"/>
      <c r="GZ510" s="257"/>
      <c r="HA510" s="259" t="s">
        <v>406</v>
      </c>
      <c r="HB510" s="257"/>
    </row>
    <row r="511" spans="1:210" s="171" customFormat="1" ht="15" x14ac:dyDescent="0.25">
      <c r="A511" s="224"/>
      <c r="B511" s="225"/>
      <c r="C511" s="871" t="s">
        <v>401</v>
      </c>
      <c r="D511" s="871"/>
      <c r="E511" s="871"/>
      <c r="F511" s="871"/>
      <c r="G511" s="871"/>
      <c r="H511" s="871"/>
      <c r="I511" s="871"/>
      <c r="J511" s="871"/>
      <c r="K511" s="871"/>
      <c r="L511" s="871"/>
      <c r="M511" s="871"/>
      <c r="N511" s="871"/>
      <c r="O511" s="871"/>
      <c r="P511" s="260"/>
      <c r="Q511" s="253"/>
      <c r="R511" s="254"/>
      <c r="GO511" s="212"/>
      <c r="GP511" s="212"/>
      <c r="GQ511" s="223"/>
      <c r="GR511" s="223"/>
      <c r="GS511" s="223"/>
      <c r="GT511" s="223"/>
      <c r="GU511" s="223"/>
      <c r="GV511" s="223"/>
      <c r="GW511" s="173"/>
      <c r="GX511" s="223"/>
      <c r="GZ511" s="257"/>
      <c r="HA511" s="259" t="s">
        <v>401</v>
      </c>
      <c r="HB511" s="257"/>
    </row>
    <row r="512" spans="1:210" s="171" customFormat="1" ht="15" x14ac:dyDescent="0.25">
      <c r="A512" s="224"/>
      <c r="B512" s="225"/>
      <c r="C512" s="871" t="s">
        <v>617</v>
      </c>
      <c r="D512" s="871"/>
      <c r="E512" s="871"/>
      <c r="F512" s="871"/>
      <c r="G512" s="871"/>
      <c r="H512" s="871"/>
      <c r="I512" s="871"/>
      <c r="J512" s="871"/>
      <c r="K512" s="871"/>
      <c r="L512" s="871"/>
      <c r="M512" s="871"/>
      <c r="N512" s="871"/>
      <c r="O512" s="871"/>
      <c r="P512" s="258">
        <v>827758.61</v>
      </c>
      <c r="Q512" s="253"/>
      <c r="R512" s="254"/>
      <c r="GO512" s="212"/>
      <c r="GP512" s="212"/>
      <c r="GQ512" s="223"/>
      <c r="GR512" s="223"/>
      <c r="GS512" s="223"/>
      <c r="GT512" s="223"/>
      <c r="GU512" s="223"/>
      <c r="GV512" s="223"/>
      <c r="GW512" s="173"/>
      <c r="GX512" s="223"/>
      <c r="GZ512" s="257"/>
      <c r="HA512" s="259" t="s">
        <v>617</v>
      </c>
      <c r="HB512" s="257"/>
    </row>
    <row r="513" spans="1:211" s="171" customFormat="1" ht="15" x14ac:dyDescent="0.25">
      <c r="A513" s="224"/>
      <c r="B513" s="225"/>
      <c r="C513" s="871" t="s">
        <v>592</v>
      </c>
      <c r="D513" s="871"/>
      <c r="E513" s="871"/>
      <c r="F513" s="871"/>
      <c r="G513" s="871"/>
      <c r="H513" s="871"/>
      <c r="I513" s="871"/>
      <c r="J513" s="871"/>
      <c r="K513" s="871"/>
      <c r="L513" s="871"/>
      <c r="M513" s="871"/>
      <c r="N513" s="871"/>
      <c r="O513" s="871"/>
      <c r="P513" s="258">
        <v>8439429.6699999999</v>
      </c>
      <c r="Q513" s="253"/>
      <c r="R513" s="254"/>
      <c r="GO513" s="212"/>
      <c r="GP513" s="212"/>
      <c r="GQ513" s="223"/>
      <c r="GR513" s="223"/>
      <c r="GS513" s="223"/>
      <c r="GT513" s="223"/>
      <c r="GU513" s="223"/>
      <c r="GV513" s="223"/>
      <c r="GW513" s="173"/>
      <c r="GX513" s="223"/>
      <c r="GZ513" s="257"/>
      <c r="HA513" s="259" t="s">
        <v>592</v>
      </c>
      <c r="HB513" s="257"/>
    </row>
    <row r="514" spans="1:211" s="171" customFormat="1" ht="15" x14ac:dyDescent="0.25">
      <c r="A514" s="224"/>
      <c r="B514" s="225"/>
      <c r="C514" s="871" t="s">
        <v>593</v>
      </c>
      <c r="D514" s="871"/>
      <c r="E514" s="871"/>
      <c r="F514" s="871"/>
      <c r="G514" s="871"/>
      <c r="H514" s="871"/>
      <c r="I514" s="871"/>
      <c r="J514" s="871"/>
      <c r="K514" s="871"/>
      <c r="L514" s="871"/>
      <c r="M514" s="871"/>
      <c r="N514" s="871"/>
      <c r="O514" s="871"/>
      <c r="P514" s="258">
        <v>568213.74</v>
      </c>
      <c r="Q514" s="253"/>
      <c r="R514" s="254"/>
      <c r="GO514" s="212"/>
      <c r="GP514" s="212"/>
      <c r="GQ514" s="223"/>
      <c r="GR514" s="223"/>
      <c r="GS514" s="223"/>
      <c r="GT514" s="223"/>
      <c r="GU514" s="223"/>
      <c r="GV514" s="223"/>
      <c r="GW514" s="173"/>
      <c r="GX514" s="223"/>
      <c r="GZ514" s="257"/>
      <c r="HA514" s="259" t="s">
        <v>593</v>
      </c>
      <c r="HB514" s="257"/>
    </row>
    <row r="515" spans="1:211" s="171" customFormat="1" ht="15" x14ac:dyDescent="0.25">
      <c r="A515" s="224"/>
      <c r="B515" s="225"/>
      <c r="C515" s="871" t="s">
        <v>618</v>
      </c>
      <c r="D515" s="871"/>
      <c r="E515" s="871"/>
      <c r="F515" s="871"/>
      <c r="G515" s="871"/>
      <c r="H515" s="871"/>
      <c r="I515" s="871"/>
      <c r="J515" s="871"/>
      <c r="K515" s="871"/>
      <c r="L515" s="871"/>
      <c r="M515" s="871"/>
      <c r="N515" s="871"/>
      <c r="O515" s="871"/>
      <c r="P515" s="258">
        <v>1679297.89</v>
      </c>
      <c r="Q515" s="253"/>
      <c r="R515" s="254"/>
      <c r="GO515" s="212"/>
      <c r="GP515" s="212"/>
      <c r="GQ515" s="223"/>
      <c r="GR515" s="223"/>
      <c r="GS515" s="223"/>
      <c r="GT515" s="223"/>
      <c r="GU515" s="223"/>
      <c r="GV515" s="223"/>
      <c r="GW515" s="173"/>
      <c r="GX515" s="223"/>
      <c r="GZ515" s="257"/>
      <c r="HA515" s="259" t="s">
        <v>618</v>
      </c>
      <c r="HB515" s="257"/>
    </row>
    <row r="516" spans="1:211" s="171" customFormat="1" ht="15" x14ac:dyDescent="0.25">
      <c r="A516" s="224"/>
      <c r="B516" s="225"/>
      <c r="C516" s="871" t="s">
        <v>594</v>
      </c>
      <c r="D516" s="871"/>
      <c r="E516" s="871"/>
      <c r="F516" s="871"/>
      <c r="G516" s="871"/>
      <c r="H516" s="871"/>
      <c r="I516" s="871"/>
      <c r="J516" s="871"/>
      <c r="K516" s="871"/>
      <c r="L516" s="871"/>
      <c r="M516" s="871"/>
      <c r="N516" s="871"/>
      <c r="O516" s="871"/>
      <c r="P516" s="258">
        <v>1312214.01</v>
      </c>
      <c r="Q516" s="253"/>
      <c r="R516" s="254"/>
      <c r="GO516" s="212"/>
      <c r="GP516" s="212"/>
      <c r="GQ516" s="223"/>
      <c r="GR516" s="223"/>
      <c r="GS516" s="223"/>
      <c r="GT516" s="223"/>
      <c r="GU516" s="223"/>
      <c r="GV516" s="223"/>
      <c r="GW516" s="173"/>
      <c r="GX516" s="223"/>
      <c r="GZ516" s="257"/>
      <c r="HA516" s="259" t="s">
        <v>594</v>
      </c>
      <c r="HB516" s="257"/>
    </row>
    <row r="517" spans="1:211" s="171" customFormat="1" ht="15" x14ac:dyDescent="0.25">
      <c r="A517" s="224"/>
      <c r="B517" s="225"/>
      <c r="C517" s="871" t="s">
        <v>595</v>
      </c>
      <c r="D517" s="871"/>
      <c r="E517" s="871"/>
      <c r="F517" s="871"/>
      <c r="G517" s="871"/>
      <c r="H517" s="871"/>
      <c r="I517" s="871"/>
      <c r="J517" s="871"/>
      <c r="K517" s="871"/>
      <c r="L517" s="871"/>
      <c r="M517" s="871"/>
      <c r="N517" s="871"/>
      <c r="O517" s="871"/>
      <c r="P517" s="258">
        <v>725902.09</v>
      </c>
      <c r="Q517" s="253"/>
      <c r="R517" s="254"/>
      <c r="GO517" s="212"/>
      <c r="GP517" s="212"/>
      <c r="GQ517" s="223"/>
      <c r="GR517" s="223"/>
      <c r="GS517" s="223"/>
      <c r="GT517" s="223"/>
      <c r="GU517" s="223"/>
      <c r="GV517" s="223"/>
      <c r="GW517" s="173"/>
      <c r="GX517" s="223"/>
      <c r="GZ517" s="257"/>
      <c r="HA517" s="259" t="s">
        <v>595</v>
      </c>
      <c r="HB517" s="257"/>
    </row>
    <row r="518" spans="1:211" s="171" customFormat="1" ht="15" x14ac:dyDescent="0.25">
      <c r="A518" s="224"/>
      <c r="B518" s="225"/>
      <c r="C518" s="871" t="s">
        <v>415</v>
      </c>
      <c r="D518" s="871"/>
      <c r="E518" s="871"/>
      <c r="F518" s="871"/>
      <c r="G518" s="871"/>
      <c r="H518" s="871"/>
      <c r="I518" s="871"/>
      <c r="J518" s="871"/>
      <c r="K518" s="871"/>
      <c r="L518" s="871"/>
      <c r="M518" s="871"/>
      <c r="N518" s="871"/>
      <c r="O518" s="871"/>
      <c r="P518" s="258">
        <v>1395972.35</v>
      </c>
      <c r="Q518" s="253"/>
      <c r="R518" s="254"/>
      <c r="GO518" s="212"/>
      <c r="GP518" s="212"/>
      <c r="GQ518" s="223"/>
      <c r="GR518" s="223"/>
      <c r="GS518" s="223"/>
      <c r="GT518" s="223"/>
      <c r="GU518" s="223"/>
      <c r="GV518" s="223"/>
      <c r="GW518" s="173"/>
      <c r="GX518" s="223"/>
      <c r="GZ518" s="257"/>
      <c r="HA518" s="259" t="s">
        <v>415</v>
      </c>
      <c r="HB518" s="257"/>
    </row>
    <row r="519" spans="1:211" s="171" customFormat="1" ht="15" x14ac:dyDescent="0.25">
      <c r="A519" s="224"/>
      <c r="B519" s="225"/>
      <c r="C519" s="871" t="s">
        <v>416</v>
      </c>
      <c r="D519" s="871"/>
      <c r="E519" s="871"/>
      <c r="F519" s="871"/>
      <c r="G519" s="871"/>
      <c r="H519" s="871"/>
      <c r="I519" s="871"/>
      <c r="J519" s="871"/>
      <c r="K519" s="871"/>
      <c r="L519" s="871"/>
      <c r="M519" s="871"/>
      <c r="N519" s="871"/>
      <c r="O519" s="871"/>
      <c r="P519" s="258">
        <v>1312214.01</v>
      </c>
      <c r="Q519" s="253"/>
      <c r="R519" s="254"/>
      <c r="GO519" s="212"/>
      <c r="GP519" s="212"/>
      <c r="GQ519" s="223"/>
      <c r="GR519" s="223"/>
      <c r="GS519" s="223"/>
      <c r="GT519" s="223"/>
      <c r="GU519" s="223"/>
      <c r="GV519" s="223"/>
      <c r="GW519" s="173"/>
      <c r="GX519" s="223"/>
      <c r="GZ519" s="257"/>
      <c r="HA519" s="259" t="s">
        <v>416</v>
      </c>
      <c r="HB519" s="257"/>
    </row>
    <row r="520" spans="1:211" s="171" customFormat="1" ht="15" x14ac:dyDescent="0.25">
      <c r="A520" s="224"/>
      <c r="B520" s="225"/>
      <c r="C520" s="871" t="s">
        <v>417</v>
      </c>
      <c r="D520" s="871"/>
      <c r="E520" s="871"/>
      <c r="F520" s="871"/>
      <c r="G520" s="871"/>
      <c r="H520" s="871"/>
      <c r="I520" s="871"/>
      <c r="J520" s="871"/>
      <c r="K520" s="871"/>
      <c r="L520" s="871"/>
      <c r="M520" s="871"/>
      <c r="N520" s="871"/>
      <c r="O520" s="871"/>
      <c r="P520" s="258">
        <v>725902.09</v>
      </c>
      <c r="Q520" s="253"/>
      <c r="R520" s="254"/>
      <c r="GO520" s="212"/>
      <c r="GP520" s="212"/>
      <c r="GQ520" s="223"/>
      <c r="GR520" s="223"/>
      <c r="GS520" s="223"/>
      <c r="GT520" s="223"/>
      <c r="GU520" s="223"/>
      <c r="GV520" s="223"/>
      <c r="GW520" s="173"/>
      <c r="GX520" s="223"/>
      <c r="GZ520" s="257"/>
      <c r="HA520" s="259" t="s">
        <v>417</v>
      </c>
      <c r="HB520" s="257"/>
    </row>
    <row r="521" spans="1:211" s="171" customFormat="1" ht="15" x14ac:dyDescent="0.25">
      <c r="A521" s="224"/>
      <c r="B521" s="255"/>
      <c r="C521" s="872" t="s">
        <v>743</v>
      </c>
      <c r="D521" s="872"/>
      <c r="E521" s="872"/>
      <c r="F521" s="872"/>
      <c r="G521" s="872"/>
      <c r="H521" s="872"/>
      <c r="I521" s="872"/>
      <c r="J521" s="872"/>
      <c r="K521" s="872"/>
      <c r="L521" s="872"/>
      <c r="M521" s="872"/>
      <c r="N521" s="872"/>
      <c r="O521" s="872"/>
      <c r="P521" s="261">
        <v>13552816.01</v>
      </c>
      <c r="Q521" s="253"/>
      <c r="R521" s="254"/>
      <c r="GO521" s="212"/>
      <c r="GP521" s="212"/>
      <c r="GQ521" s="223"/>
      <c r="GR521" s="223"/>
      <c r="GS521" s="223"/>
      <c r="GT521" s="223"/>
      <c r="GU521" s="223"/>
      <c r="GV521" s="223"/>
      <c r="GW521" s="173"/>
      <c r="GX521" s="223"/>
      <c r="GZ521" s="257"/>
      <c r="HB521" s="257" t="s">
        <v>743</v>
      </c>
    </row>
    <row r="522" spans="1:211" s="171" customFormat="1" ht="15" x14ac:dyDescent="0.25">
      <c r="A522" s="224"/>
      <c r="B522" s="225"/>
      <c r="C522" s="871" t="s">
        <v>419</v>
      </c>
      <c r="D522" s="871"/>
      <c r="E522" s="871"/>
      <c r="F522" s="871"/>
      <c r="G522" s="871"/>
      <c r="H522" s="871"/>
      <c r="I522" s="871"/>
      <c r="J522" s="871"/>
      <c r="K522" s="871"/>
      <c r="L522" s="871"/>
      <c r="M522" s="871"/>
      <c r="N522" s="871"/>
      <c r="O522" s="871"/>
      <c r="P522" s="260"/>
      <c r="Q522" s="253"/>
      <c r="R522" s="254"/>
      <c r="GO522" s="212"/>
      <c r="GP522" s="212"/>
      <c r="GQ522" s="223"/>
      <c r="GR522" s="223"/>
      <c r="GS522" s="223"/>
      <c r="GT522" s="223"/>
      <c r="GU522" s="223"/>
      <c r="GV522" s="223"/>
      <c r="GW522" s="173"/>
      <c r="GX522" s="223"/>
      <c r="GZ522" s="257"/>
      <c r="HA522" s="259" t="s">
        <v>419</v>
      </c>
      <c r="HB522" s="257"/>
    </row>
    <row r="523" spans="1:211" s="171" customFormat="1" ht="15" x14ac:dyDescent="0.25">
      <c r="A523" s="224"/>
      <c r="B523" s="225"/>
      <c r="C523" s="871" t="s">
        <v>620</v>
      </c>
      <c r="D523" s="871"/>
      <c r="E523" s="871"/>
      <c r="F523" s="871"/>
      <c r="G523" s="871"/>
      <c r="H523" s="871"/>
      <c r="I523" s="871"/>
      <c r="J523" s="871"/>
      <c r="K523" s="871"/>
      <c r="L523" s="871"/>
      <c r="M523" s="871"/>
      <c r="N523" s="871"/>
      <c r="O523" s="871"/>
      <c r="P523" s="258">
        <v>1194016.48</v>
      </c>
      <c r="Q523" s="253"/>
      <c r="R523" s="254"/>
      <c r="GO523" s="212"/>
      <c r="GP523" s="212"/>
      <c r="GQ523" s="223"/>
      <c r="GR523" s="223"/>
      <c r="GS523" s="223"/>
      <c r="GT523" s="223"/>
      <c r="GU523" s="223"/>
      <c r="GV523" s="223"/>
      <c r="GW523" s="173"/>
      <c r="GX523" s="223"/>
      <c r="GZ523" s="257"/>
      <c r="HA523" s="259" t="s">
        <v>620</v>
      </c>
      <c r="HB523" s="257"/>
    </row>
    <row r="524" spans="1:211" s="171" customFormat="1" ht="15" x14ac:dyDescent="0.25">
      <c r="A524" s="224"/>
      <c r="B524" s="225"/>
      <c r="C524" s="871" t="s">
        <v>420</v>
      </c>
      <c r="D524" s="871"/>
      <c r="E524" s="871"/>
      <c r="F524" s="871"/>
      <c r="G524" s="871"/>
      <c r="H524" s="871"/>
      <c r="I524" s="871"/>
      <c r="J524" s="871"/>
      <c r="K524" s="262" t="s">
        <v>744</v>
      </c>
      <c r="L524" s="263"/>
      <c r="M524" s="263"/>
      <c r="O524" s="264"/>
      <c r="P524" s="260"/>
      <c r="Q524" s="253"/>
      <c r="R524" s="254"/>
      <c r="GO524" s="212"/>
      <c r="GP524" s="212"/>
      <c r="GQ524" s="223"/>
      <c r="GR524" s="223"/>
      <c r="GS524" s="223"/>
      <c r="GT524" s="223"/>
      <c r="GU524" s="223"/>
      <c r="GV524" s="223"/>
      <c r="GW524" s="173"/>
      <c r="GX524" s="223"/>
      <c r="GZ524" s="257"/>
      <c r="HB524" s="257"/>
      <c r="HC524" s="259" t="s">
        <v>420</v>
      </c>
    </row>
    <row r="525" spans="1:211" s="171" customFormat="1" ht="15" x14ac:dyDescent="0.25">
      <c r="A525" s="224"/>
      <c r="B525" s="225"/>
      <c r="C525" s="871" t="s">
        <v>422</v>
      </c>
      <c r="D525" s="871"/>
      <c r="E525" s="871"/>
      <c r="F525" s="871"/>
      <c r="G525" s="871"/>
      <c r="H525" s="871"/>
      <c r="I525" s="871"/>
      <c r="J525" s="871"/>
      <c r="K525" s="262" t="s">
        <v>745</v>
      </c>
      <c r="L525" s="263"/>
      <c r="M525" s="263"/>
      <c r="O525" s="264"/>
      <c r="P525" s="260"/>
      <c r="Q525" s="253"/>
      <c r="R525" s="254"/>
      <c r="GO525" s="212"/>
      <c r="GP525" s="212"/>
      <c r="GQ525" s="223"/>
      <c r="GR525" s="223"/>
      <c r="GS525" s="223"/>
      <c r="GT525" s="223"/>
      <c r="GU525" s="223"/>
      <c r="GV525" s="223"/>
      <c r="GW525" s="173"/>
      <c r="GX525" s="223"/>
      <c r="GZ525" s="257"/>
      <c r="HB525" s="257"/>
      <c r="HC525" s="259" t="s">
        <v>422</v>
      </c>
    </row>
    <row r="526" spans="1:211" s="171" customFormat="1" ht="15" x14ac:dyDescent="0.25">
      <c r="A526" s="881" t="s">
        <v>746</v>
      </c>
      <c r="B526" s="882"/>
      <c r="C526" s="882"/>
      <c r="D526" s="882"/>
      <c r="E526" s="882"/>
      <c r="F526" s="882"/>
      <c r="G526" s="882"/>
      <c r="H526" s="882"/>
      <c r="I526" s="882"/>
      <c r="J526" s="882"/>
      <c r="K526" s="882"/>
      <c r="L526" s="882"/>
      <c r="M526" s="882"/>
      <c r="N526" s="882"/>
      <c r="O526" s="882"/>
      <c r="P526" s="883"/>
      <c r="GO526" s="212" t="s">
        <v>746</v>
      </c>
      <c r="GP526" s="212"/>
      <c r="GQ526" s="223"/>
      <c r="GR526" s="223"/>
      <c r="GS526" s="223"/>
      <c r="GT526" s="223"/>
      <c r="GU526" s="223"/>
      <c r="GV526" s="223"/>
      <c r="GW526" s="173"/>
      <c r="GX526" s="223"/>
      <c r="GZ526" s="257"/>
      <c r="HB526" s="257"/>
    </row>
    <row r="527" spans="1:211" s="171" customFormat="1" ht="15" x14ac:dyDescent="0.25">
      <c r="A527" s="881" t="s">
        <v>601</v>
      </c>
      <c r="B527" s="882"/>
      <c r="C527" s="882"/>
      <c r="D527" s="882"/>
      <c r="E527" s="882"/>
      <c r="F527" s="882"/>
      <c r="G527" s="882"/>
      <c r="H527" s="882"/>
      <c r="I527" s="882"/>
      <c r="J527" s="882"/>
      <c r="K527" s="882"/>
      <c r="L527" s="882"/>
      <c r="M527" s="882"/>
      <c r="N527" s="882"/>
      <c r="O527" s="882"/>
      <c r="P527" s="883"/>
      <c r="GO527" s="212"/>
      <c r="GP527" s="212" t="s">
        <v>601</v>
      </c>
      <c r="GQ527" s="223"/>
      <c r="GR527" s="223"/>
      <c r="GS527" s="223"/>
      <c r="GT527" s="223"/>
      <c r="GU527" s="223"/>
      <c r="GV527" s="223"/>
      <c r="GW527" s="173"/>
      <c r="GX527" s="223"/>
      <c r="GZ527" s="257"/>
      <c r="HB527" s="257"/>
    </row>
    <row r="528" spans="1:211" s="171" customFormat="1" ht="15" x14ac:dyDescent="0.25">
      <c r="A528" s="214" t="s">
        <v>747</v>
      </c>
      <c r="B528" s="215" t="s">
        <v>602</v>
      </c>
      <c r="C528" s="873" t="s">
        <v>603</v>
      </c>
      <c r="D528" s="873"/>
      <c r="E528" s="873"/>
      <c r="F528" s="873"/>
      <c r="G528" s="873"/>
      <c r="H528" s="216" t="s">
        <v>386</v>
      </c>
      <c r="I528" s="217">
        <v>95.98</v>
      </c>
      <c r="J528" s="218">
        <v>1</v>
      </c>
      <c r="K528" s="265">
        <v>95.98</v>
      </c>
      <c r="L528" s="220"/>
      <c r="M528" s="217"/>
      <c r="N528" s="221"/>
      <c r="O528" s="217"/>
      <c r="P528" s="222"/>
      <c r="GO528" s="212"/>
      <c r="GP528" s="212"/>
      <c r="GQ528" s="223" t="s">
        <v>603</v>
      </c>
      <c r="GR528" s="223" t="s">
        <v>4</v>
      </c>
      <c r="GS528" s="223" t="s">
        <v>4</v>
      </c>
      <c r="GT528" s="223" t="s">
        <v>4</v>
      </c>
      <c r="GU528" s="223" t="s">
        <v>4</v>
      </c>
      <c r="GV528" s="223"/>
      <c r="GW528" s="173"/>
      <c r="GX528" s="223"/>
      <c r="GZ528" s="257"/>
      <c r="HB528" s="257"/>
    </row>
    <row r="529" spans="1:210" s="171" customFormat="1" ht="15" x14ac:dyDescent="0.25">
      <c r="A529" s="224"/>
      <c r="B529" s="225"/>
      <c r="C529" s="874" t="s">
        <v>370</v>
      </c>
      <c r="D529" s="874"/>
      <c r="E529" s="874"/>
      <c r="F529" s="874"/>
      <c r="G529" s="874"/>
      <c r="H529" s="216"/>
      <c r="I529" s="217"/>
      <c r="J529" s="217"/>
      <c r="K529" s="217"/>
      <c r="L529" s="220"/>
      <c r="M529" s="217"/>
      <c r="N529" s="226"/>
      <c r="O529" s="217"/>
      <c r="P529" s="227">
        <v>2319930.27</v>
      </c>
      <c r="Q529" s="228"/>
      <c r="R529" s="228"/>
      <c r="GO529" s="212"/>
      <c r="GP529" s="212"/>
      <c r="GQ529" s="223"/>
      <c r="GR529" s="223"/>
      <c r="GS529" s="223"/>
      <c r="GT529" s="223"/>
      <c r="GU529" s="223"/>
      <c r="GV529" s="223" t="s">
        <v>370</v>
      </c>
      <c r="GW529" s="173"/>
      <c r="GX529" s="223"/>
      <c r="GZ529" s="257"/>
      <c r="HB529" s="257"/>
    </row>
    <row r="530" spans="1:210" s="171" customFormat="1" ht="15" x14ac:dyDescent="0.25">
      <c r="A530" s="229"/>
      <c r="B530" s="230"/>
      <c r="C530" s="880" t="s">
        <v>371</v>
      </c>
      <c r="D530" s="880"/>
      <c r="E530" s="880"/>
      <c r="F530" s="880"/>
      <c r="G530" s="880"/>
      <c r="H530" s="231"/>
      <c r="I530" s="232"/>
      <c r="J530" s="232"/>
      <c r="K530" s="232"/>
      <c r="L530" s="233"/>
      <c r="M530" s="232"/>
      <c r="N530" s="233"/>
      <c r="O530" s="232"/>
      <c r="P530" s="245">
        <v>1265070.22</v>
      </c>
      <c r="GO530" s="212"/>
      <c r="GP530" s="212"/>
      <c r="GQ530" s="223"/>
      <c r="GR530" s="223"/>
      <c r="GS530" s="223"/>
      <c r="GT530" s="223"/>
      <c r="GU530" s="223"/>
      <c r="GV530" s="223"/>
      <c r="GW530" s="173" t="s">
        <v>371</v>
      </c>
      <c r="GX530" s="223"/>
      <c r="GZ530" s="257"/>
      <c r="HB530" s="257"/>
    </row>
    <row r="531" spans="1:210" s="171" customFormat="1" ht="15" x14ac:dyDescent="0.25">
      <c r="A531" s="229"/>
      <c r="B531" s="230" t="s">
        <v>388</v>
      </c>
      <c r="C531" s="880" t="s">
        <v>389</v>
      </c>
      <c r="D531" s="880"/>
      <c r="E531" s="880"/>
      <c r="F531" s="880"/>
      <c r="G531" s="880"/>
      <c r="H531" s="231" t="s">
        <v>374</v>
      </c>
      <c r="I531" s="235">
        <v>93</v>
      </c>
      <c r="J531" s="232"/>
      <c r="K531" s="235">
        <v>93</v>
      </c>
      <c r="L531" s="233"/>
      <c r="M531" s="232"/>
      <c r="N531" s="233"/>
      <c r="O531" s="232"/>
      <c r="P531" s="245">
        <v>1176515.3</v>
      </c>
      <c r="GO531" s="212"/>
      <c r="GP531" s="212"/>
      <c r="GQ531" s="223"/>
      <c r="GR531" s="223"/>
      <c r="GS531" s="223"/>
      <c r="GT531" s="223"/>
      <c r="GU531" s="223"/>
      <c r="GV531" s="223"/>
      <c r="GW531" s="173" t="s">
        <v>389</v>
      </c>
      <c r="GX531" s="223"/>
      <c r="GZ531" s="257"/>
      <c r="HB531" s="257"/>
    </row>
    <row r="532" spans="1:210" s="171" customFormat="1" ht="15" x14ac:dyDescent="0.25">
      <c r="A532" s="229"/>
      <c r="B532" s="230" t="s">
        <v>390</v>
      </c>
      <c r="C532" s="880" t="s">
        <v>391</v>
      </c>
      <c r="D532" s="880"/>
      <c r="E532" s="880"/>
      <c r="F532" s="880"/>
      <c r="G532" s="880"/>
      <c r="H532" s="231" t="s">
        <v>374</v>
      </c>
      <c r="I532" s="235">
        <v>62</v>
      </c>
      <c r="J532" s="232"/>
      <c r="K532" s="235">
        <v>62</v>
      </c>
      <c r="L532" s="233"/>
      <c r="M532" s="232"/>
      <c r="N532" s="233"/>
      <c r="O532" s="232"/>
      <c r="P532" s="245">
        <v>784343.54</v>
      </c>
      <c r="GO532" s="212"/>
      <c r="GP532" s="212"/>
      <c r="GQ532" s="223"/>
      <c r="GR532" s="223"/>
      <c r="GS532" s="223"/>
      <c r="GT532" s="223"/>
      <c r="GU532" s="223"/>
      <c r="GV532" s="223"/>
      <c r="GW532" s="173" t="s">
        <v>391</v>
      </c>
      <c r="GX532" s="223"/>
      <c r="GZ532" s="257"/>
      <c r="HB532" s="257"/>
    </row>
    <row r="533" spans="1:210" s="171" customFormat="1" ht="15" x14ac:dyDescent="0.25">
      <c r="A533" s="236"/>
      <c r="B533" s="237"/>
      <c r="C533" s="874" t="s">
        <v>377</v>
      </c>
      <c r="D533" s="874"/>
      <c r="E533" s="874"/>
      <c r="F533" s="874"/>
      <c r="G533" s="874"/>
      <c r="H533" s="216"/>
      <c r="I533" s="217"/>
      <c r="J533" s="217"/>
      <c r="K533" s="217"/>
      <c r="L533" s="220"/>
      <c r="M533" s="217"/>
      <c r="N533" s="226">
        <v>44600.85</v>
      </c>
      <c r="O533" s="217"/>
      <c r="P533" s="227">
        <v>4280789.1100000003</v>
      </c>
      <c r="GO533" s="212"/>
      <c r="GP533" s="212"/>
      <c r="GQ533" s="223"/>
      <c r="GR533" s="223"/>
      <c r="GS533" s="223"/>
      <c r="GT533" s="223"/>
      <c r="GU533" s="223"/>
      <c r="GV533" s="223"/>
      <c r="GW533" s="173"/>
      <c r="GX533" s="223" t="s">
        <v>377</v>
      </c>
      <c r="GZ533" s="257"/>
      <c r="HB533" s="257"/>
    </row>
    <row r="534" spans="1:210" s="171" customFormat="1" ht="15" x14ac:dyDescent="0.25">
      <c r="A534" s="881" t="s">
        <v>604</v>
      </c>
      <c r="B534" s="882"/>
      <c r="C534" s="882"/>
      <c r="D534" s="882"/>
      <c r="E534" s="882"/>
      <c r="F534" s="882"/>
      <c r="G534" s="882"/>
      <c r="H534" s="882"/>
      <c r="I534" s="882"/>
      <c r="J534" s="882"/>
      <c r="K534" s="882"/>
      <c r="L534" s="882"/>
      <c r="M534" s="882"/>
      <c r="N534" s="882"/>
      <c r="O534" s="882"/>
      <c r="P534" s="883"/>
      <c r="GO534" s="212"/>
      <c r="GP534" s="212" t="s">
        <v>604</v>
      </c>
      <c r="GQ534" s="223"/>
      <c r="GR534" s="223"/>
      <c r="GS534" s="223"/>
      <c r="GT534" s="223"/>
      <c r="GU534" s="223"/>
      <c r="GV534" s="223"/>
      <c r="GW534" s="173"/>
      <c r="GX534" s="223"/>
      <c r="GZ534" s="257"/>
      <c r="HB534" s="257"/>
    </row>
    <row r="535" spans="1:210" s="171" customFormat="1" ht="45" x14ac:dyDescent="0.25">
      <c r="A535" s="214" t="s">
        <v>748</v>
      </c>
      <c r="B535" s="215" t="s">
        <v>605</v>
      </c>
      <c r="C535" s="873" t="s">
        <v>606</v>
      </c>
      <c r="D535" s="873"/>
      <c r="E535" s="873"/>
      <c r="F535" s="873"/>
      <c r="G535" s="873"/>
      <c r="H535" s="216" t="s">
        <v>607</v>
      </c>
      <c r="I535" s="217">
        <v>36.822000000000003</v>
      </c>
      <c r="J535" s="218">
        <v>1</v>
      </c>
      <c r="K535" s="241">
        <v>36.822000000000003</v>
      </c>
      <c r="L535" s="220"/>
      <c r="M535" s="217"/>
      <c r="N535" s="221"/>
      <c r="O535" s="217"/>
      <c r="P535" s="222"/>
      <c r="GO535" s="212"/>
      <c r="GP535" s="212"/>
      <c r="GQ535" s="223" t="s">
        <v>606</v>
      </c>
      <c r="GR535" s="223" t="s">
        <v>4</v>
      </c>
      <c r="GS535" s="223" t="s">
        <v>4</v>
      </c>
      <c r="GT535" s="223" t="s">
        <v>4</v>
      </c>
      <c r="GU535" s="223" t="s">
        <v>4</v>
      </c>
      <c r="GV535" s="223"/>
      <c r="GW535" s="173"/>
      <c r="GX535" s="223"/>
      <c r="GZ535" s="257"/>
      <c r="HB535" s="257"/>
    </row>
    <row r="536" spans="1:210" s="171" customFormat="1" ht="15" x14ac:dyDescent="0.25">
      <c r="A536" s="242"/>
      <c r="B536" s="243"/>
      <c r="C536" s="878" t="s">
        <v>749</v>
      </c>
      <c r="D536" s="878"/>
      <c r="E536" s="878"/>
      <c r="F536" s="878"/>
      <c r="G536" s="878"/>
      <c r="H536" s="878"/>
      <c r="I536" s="878"/>
      <c r="J536" s="878"/>
      <c r="K536" s="878"/>
      <c r="L536" s="878"/>
      <c r="M536" s="878"/>
      <c r="N536" s="878"/>
      <c r="O536" s="878"/>
      <c r="P536" s="879"/>
      <c r="GO536" s="212"/>
      <c r="GP536" s="212"/>
      <c r="GQ536" s="223"/>
      <c r="GR536" s="223"/>
      <c r="GS536" s="223"/>
      <c r="GT536" s="223"/>
      <c r="GU536" s="223"/>
      <c r="GV536" s="223"/>
      <c r="GW536" s="173"/>
      <c r="GX536" s="223"/>
      <c r="GY536" s="244" t="s">
        <v>749</v>
      </c>
      <c r="GZ536" s="257"/>
      <c r="HB536" s="257"/>
    </row>
    <row r="537" spans="1:210" s="171" customFormat="1" ht="15" x14ac:dyDescent="0.25">
      <c r="A537" s="224"/>
      <c r="B537" s="225"/>
      <c r="C537" s="874" t="s">
        <v>370</v>
      </c>
      <c r="D537" s="874"/>
      <c r="E537" s="874"/>
      <c r="F537" s="874"/>
      <c r="G537" s="874"/>
      <c r="H537" s="216"/>
      <c r="I537" s="217"/>
      <c r="J537" s="217"/>
      <c r="K537" s="217"/>
      <c r="L537" s="220"/>
      <c r="M537" s="217"/>
      <c r="N537" s="226"/>
      <c r="O537" s="217"/>
      <c r="P537" s="227">
        <v>6489580.8499999996</v>
      </c>
      <c r="Q537" s="228"/>
      <c r="R537" s="228"/>
      <c r="GO537" s="212"/>
      <c r="GP537" s="212"/>
      <c r="GQ537" s="223"/>
      <c r="GR537" s="223"/>
      <c r="GS537" s="223"/>
      <c r="GT537" s="223"/>
      <c r="GU537" s="223"/>
      <c r="GV537" s="223" t="s">
        <v>370</v>
      </c>
      <c r="GW537" s="173"/>
      <c r="GX537" s="223"/>
      <c r="GZ537" s="257"/>
      <c r="HB537" s="257"/>
    </row>
    <row r="538" spans="1:210" s="171" customFormat="1" ht="15" x14ac:dyDescent="0.25">
      <c r="A538" s="229"/>
      <c r="B538" s="230"/>
      <c r="C538" s="880" t="s">
        <v>371</v>
      </c>
      <c r="D538" s="880"/>
      <c r="E538" s="880"/>
      <c r="F538" s="880"/>
      <c r="G538" s="880"/>
      <c r="H538" s="231"/>
      <c r="I538" s="232"/>
      <c r="J538" s="232"/>
      <c r="K538" s="232"/>
      <c r="L538" s="233"/>
      <c r="M538" s="232"/>
      <c r="N538" s="233"/>
      <c r="O538" s="232"/>
      <c r="P538" s="245">
        <v>6168669.2199999997</v>
      </c>
      <c r="GO538" s="212"/>
      <c r="GP538" s="212"/>
      <c r="GQ538" s="223"/>
      <c r="GR538" s="223"/>
      <c r="GS538" s="223"/>
      <c r="GT538" s="223"/>
      <c r="GU538" s="223"/>
      <c r="GV538" s="223"/>
      <c r="GW538" s="173" t="s">
        <v>371</v>
      </c>
      <c r="GX538" s="223"/>
      <c r="GZ538" s="257"/>
      <c r="HB538" s="257"/>
    </row>
    <row r="539" spans="1:210" s="171" customFormat="1" ht="22.5" x14ac:dyDescent="0.25">
      <c r="A539" s="229"/>
      <c r="B539" s="230" t="s">
        <v>579</v>
      </c>
      <c r="C539" s="880" t="s">
        <v>580</v>
      </c>
      <c r="D539" s="880"/>
      <c r="E539" s="880"/>
      <c r="F539" s="880"/>
      <c r="G539" s="880"/>
      <c r="H539" s="231" t="s">
        <v>374</v>
      </c>
      <c r="I539" s="235">
        <v>89</v>
      </c>
      <c r="J539" s="232"/>
      <c r="K539" s="235">
        <v>89</v>
      </c>
      <c r="L539" s="233"/>
      <c r="M539" s="232"/>
      <c r="N539" s="233"/>
      <c r="O539" s="232"/>
      <c r="P539" s="245">
        <v>5490115.6100000003</v>
      </c>
      <c r="GO539" s="212"/>
      <c r="GP539" s="212"/>
      <c r="GQ539" s="223"/>
      <c r="GR539" s="223"/>
      <c r="GS539" s="223"/>
      <c r="GT539" s="223"/>
      <c r="GU539" s="223"/>
      <c r="GV539" s="223"/>
      <c r="GW539" s="173" t="s">
        <v>580</v>
      </c>
      <c r="GX539" s="223"/>
      <c r="GZ539" s="257"/>
      <c r="HB539" s="257"/>
    </row>
    <row r="540" spans="1:210" s="171" customFormat="1" ht="22.5" x14ac:dyDescent="0.25">
      <c r="A540" s="229"/>
      <c r="B540" s="230" t="s">
        <v>581</v>
      </c>
      <c r="C540" s="880" t="s">
        <v>582</v>
      </c>
      <c r="D540" s="880"/>
      <c r="E540" s="880"/>
      <c r="F540" s="880"/>
      <c r="G540" s="880"/>
      <c r="H540" s="231" t="s">
        <v>374</v>
      </c>
      <c r="I540" s="235">
        <v>41</v>
      </c>
      <c r="J540" s="232"/>
      <c r="K540" s="235">
        <v>41</v>
      </c>
      <c r="L540" s="233"/>
      <c r="M540" s="232"/>
      <c r="N540" s="233"/>
      <c r="O540" s="232"/>
      <c r="P540" s="245">
        <v>2529154.38</v>
      </c>
      <c r="GO540" s="212"/>
      <c r="GP540" s="212"/>
      <c r="GQ540" s="223"/>
      <c r="GR540" s="223"/>
      <c r="GS540" s="223"/>
      <c r="GT540" s="223"/>
      <c r="GU540" s="223"/>
      <c r="GV540" s="223"/>
      <c r="GW540" s="173" t="s">
        <v>582</v>
      </c>
      <c r="GX540" s="223"/>
      <c r="GZ540" s="257"/>
      <c r="HB540" s="257"/>
    </row>
    <row r="541" spans="1:210" s="171" customFormat="1" ht="15" x14ac:dyDescent="0.25">
      <c r="A541" s="236"/>
      <c r="B541" s="237"/>
      <c r="C541" s="874" t="s">
        <v>377</v>
      </c>
      <c r="D541" s="874"/>
      <c r="E541" s="874"/>
      <c r="F541" s="874"/>
      <c r="G541" s="874"/>
      <c r="H541" s="216"/>
      <c r="I541" s="217"/>
      <c r="J541" s="217"/>
      <c r="K541" s="217"/>
      <c r="L541" s="220"/>
      <c r="M541" s="217"/>
      <c r="N541" s="226">
        <v>394026.69</v>
      </c>
      <c r="O541" s="217"/>
      <c r="P541" s="227">
        <v>14508850.84</v>
      </c>
      <c r="GO541" s="212"/>
      <c r="GP541" s="212"/>
      <c r="GQ541" s="223"/>
      <c r="GR541" s="223"/>
      <c r="GS541" s="223"/>
      <c r="GT541" s="223"/>
      <c r="GU541" s="223"/>
      <c r="GV541" s="223"/>
      <c r="GW541" s="173"/>
      <c r="GX541" s="223" t="s">
        <v>377</v>
      </c>
      <c r="GZ541" s="257"/>
      <c r="HB541" s="257"/>
    </row>
    <row r="542" spans="1:210" s="171" customFormat="1" ht="15" x14ac:dyDescent="0.25">
      <c r="A542" s="881"/>
      <c r="B542" s="882"/>
      <c r="C542" s="882"/>
      <c r="D542" s="882"/>
      <c r="E542" s="882"/>
      <c r="F542" s="882"/>
      <c r="G542" s="882"/>
      <c r="H542" s="882"/>
      <c r="I542" s="882"/>
      <c r="J542" s="882"/>
      <c r="K542" s="882"/>
      <c r="L542" s="882"/>
      <c r="M542" s="882"/>
      <c r="N542" s="882"/>
      <c r="O542" s="882"/>
      <c r="P542" s="883"/>
      <c r="GO542" s="212"/>
      <c r="GP542" s="212" t="s">
        <v>4</v>
      </c>
      <c r="GQ542" s="223"/>
      <c r="GR542" s="223"/>
      <c r="GS542" s="223"/>
      <c r="GT542" s="223"/>
      <c r="GU542" s="223"/>
      <c r="GV542" s="223"/>
      <c r="GW542" s="173"/>
      <c r="GX542" s="223"/>
      <c r="GZ542" s="257"/>
      <c r="HB542" s="257"/>
    </row>
    <row r="543" spans="1:210" s="171" customFormat="1" ht="22.5" x14ac:dyDescent="0.25">
      <c r="A543" s="214" t="s">
        <v>750</v>
      </c>
      <c r="B543" s="215" t="s">
        <v>609</v>
      </c>
      <c r="C543" s="873" t="s">
        <v>610</v>
      </c>
      <c r="D543" s="873"/>
      <c r="E543" s="873"/>
      <c r="F543" s="873"/>
      <c r="G543" s="873"/>
      <c r="H543" s="216" t="s">
        <v>611</v>
      </c>
      <c r="I543" s="217">
        <v>1444</v>
      </c>
      <c r="J543" s="218">
        <v>1</v>
      </c>
      <c r="K543" s="218">
        <v>1444</v>
      </c>
      <c r="L543" s="220"/>
      <c r="M543" s="217"/>
      <c r="N543" s="240">
        <v>69100.09</v>
      </c>
      <c r="O543" s="217"/>
      <c r="P543" s="227">
        <v>99780529.959999993</v>
      </c>
      <c r="GO543" s="212"/>
      <c r="GP543" s="212"/>
      <c r="GQ543" s="223" t="s">
        <v>610</v>
      </c>
      <c r="GR543" s="223" t="s">
        <v>4</v>
      </c>
      <c r="GS543" s="223" t="s">
        <v>4</v>
      </c>
      <c r="GT543" s="223" t="s">
        <v>4</v>
      </c>
      <c r="GU543" s="223" t="s">
        <v>4</v>
      </c>
      <c r="GV543" s="223"/>
      <c r="GW543" s="173"/>
      <c r="GX543" s="223"/>
      <c r="GZ543" s="257"/>
      <c r="HB543" s="257"/>
    </row>
    <row r="544" spans="1:210" s="171" customFormat="1" ht="15" x14ac:dyDescent="0.25">
      <c r="A544" s="236"/>
      <c r="B544" s="237"/>
      <c r="C544" s="874" t="s">
        <v>377</v>
      </c>
      <c r="D544" s="874"/>
      <c r="E544" s="874"/>
      <c r="F544" s="874"/>
      <c r="G544" s="874"/>
      <c r="H544" s="216"/>
      <c r="I544" s="217"/>
      <c r="J544" s="217"/>
      <c r="K544" s="217"/>
      <c r="L544" s="220"/>
      <c r="M544" s="217"/>
      <c r="N544" s="220"/>
      <c r="O544" s="217"/>
      <c r="P544" s="227">
        <v>99780529.959999993</v>
      </c>
      <c r="GO544" s="212"/>
      <c r="GP544" s="212"/>
      <c r="GQ544" s="223"/>
      <c r="GR544" s="223"/>
      <c r="GS544" s="223"/>
      <c r="GT544" s="223"/>
      <c r="GU544" s="223"/>
      <c r="GV544" s="223"/>
      <c r="GW544" s="173"/>
      <c r="GX544" s="223" t="s">
        <v>377</v>
      </c>
      <c r="GZ544" s="257"/>
      <c r="HB544" s="257"/>
    </row>
    <row r="545" spans="1:210" s="171" customFormat="1" ht="22.5" x14ac:dyDescent="0.25">
      <c r="A545" s="214" t="s">
        <v>751</v>
      </c>
      <c r="B545" s="215" t="s">
        <v>612</v>
      </c>
      <c r="C545" s="873" t="s">
        <v>613</v>
      </c>
      <c r="D545" s="873"/>
      <c r="E545" s="873"/>
      <c r="F545" s="873"/>
      <c r="G545" s="873"/>
      <c r="H545" s="216" t="s">
        <v>614</v>
      </c>
      <c r="I545" s="217">
        <v>874</v>
      </c>
      <c r="J545" s="218">
        <v>1</v>
      </c>
      <c r="K545" s="218">
        <v>874</v>
      </c>
      <c r="L545" s="220"/>
      <c r="M545" s="217"/>
      <c r="N545" s="240">
        <v>2830.93</v>
      </c>
      <c r="O545" s="217"/>
      <c r="P545" s="227">
        <v>2474232.8199999998</v>
      </c>
      <c r="GO545" s="212"/>
      <c r="GP545" s="212"/>
      <c r="GQ545" s="223" t="s">
        <v>613</v>
      </c>
      <c r="GR545" s="223" t="s">
        <v>4</v>
      </c>
      <c r="GS545" s="223" t="s">
        <v>4</v>
      </c>
      <c r="GT545" s="223" t="s">
        <v>4</v>
      </c>
      <c r="GU545" s="223" t="s">
        <v>4</v>
      </c>
      <c r="GV545" s="223"/>
      <c r="GW545" s="173"/>
      <c r="GX545" s="223"/>
      <c r="GZ545" s="257"/>
      <c r="HB545" s="257"/>
    </row>
    <row r="546" spans="1:210" s="171" customFormat="1" ht="15" x14ac:dyDescent="0.25">
      <c r="A546" s="236"/>
      <c r="B546" s="237"/>
      <c r="C546" s="874" t="s">
        <v>377</v>
      </c>
      <c r="D546" s="874"/>
      <c r="E546" s="874"/>
      <c r="F546" s="874"/>
      <c r="G546" s="874"/>
      <c r="H546" s="216"/>
      <c r="I546" s="217"/>
      <c r="J546" s="217"/>
      <c r="K546" s="217"/>
      <c r="L546" s="220"/>
      <c r="M546" s="217"/>
      <c r="N546" s="220"/>
      <c r="O546" s="217"/>
      <c r="P546" s="227">
        <v>2474232.8199999998</v>
      </c>
      <c r="GO546" s="212"/>
      <c r="GP546" s="212"/>
      <c r="GQ546" s="223"/>
      <c r="GR546" s="223"/>
      <c r="GS546" s="223"/>
      <c r="GT546" s="223"/>
      <c r="GU546" s="223"/>
      <c r="GV546" s="223"/>
      <c r="GW546" s="173"/>
      <c r="GX546" s="223" t="s">
        <v>377</v>
      </c>
      <c r="GZ546" s="257"/>
      <c r="HB546" s="257"/>
    </row>
    <row r="547" spans="1:210" s="171" customFormat="1" ht="1.5" customHeight="1" x14ac:dyDescent="0.25">
      <c r="A547" s="246"/>
      <c r="B547" s="247"/>
      <c r="C547" s="247"/>
      <c r="D547" s="247"/>
      <c r="E547" s="247"/>
      <c r="F547" s="248"/>
      <c r="G547" s="248"/>
      <c r="H547" s="248"/>
      <c r="I547" s="248"/>
      <c r="J547" s="249"/>
      <c r="K547" s="248"/>
      <c r="L547" s="249"/>
      <c r="M547" s="250"/>
      <c r="N547" s="249"/>
      <c r="O547" s="251"/>
      <c r="P547" s="252"/>
      <c r="Q547" s="253"/>
      <c r="R547" s="254"/>
      <c r="GO547" s="212"/>
      <c r="GP547" s="212"/>
      <c r="GQ547" s="223"/>
      <c r="GR547" s="223"/>
      <c r="GS547" s="223"/>
      <c r="GT547" s="223"/>
      <c r="GU547" s="223"/>
      <c r="GV547" s="223"/>
      <c r="GW547" s="173"/>
      <c r="GX547" s="223"/>
      <c r="GZ547" s="257"/>
      <c r="HB547" s="257"/>
    </row>
    <row r="548" spans="1:210" s="171" customFormat="1" ht="15" x14ac:dyDescent="0.25">
      <c r="A548" s="224"/>
      <c r="B548" s="255"/>
      <c r="C548" s="872" t="s">
        <v>752</v>
      </c>
      <c r="D548" s="872"/>
      <c r="E548" s="872"/>
      <c r="F548" s="872"/>
      <c r="G548" s="872"/>
      <c r="H548" s="872"/>
      <c r="I548" s="872"/>
      <c r="J548" s="872"/>
      <c r="K548" s="872"/>
      <c r="L548" s="872"/>
      <c r="M548" s="872"/>
      <c r="N548" s="872"/>
      <c r="O548" s="872"/>
      <c r="P548" s="256"/>
      <c r="Q548" s="253"/>
      <c r="R548" s="254"/>
      <c r="GO548" s="212"/>
      <c r="GP548" s="212"/>
      <c r="GQ548" s="223"/>
      <c r="GR548" s="223"/>
      <c r="GS548" s="223"/>
      <c r="GT548" s="223"/>
      <c r="GU548" s="223"/>
      <c r="GV548" s="223"/>
      <c r="GW548" s="173"/>
      <c r="GX548" s="223"/>
      <c r="GZ548" s="257" t="s">
        <v>752</v>
      </c>
      <c r="HB548" s="257"/>
    </row>
    <row r="549" spans="1:210" s="171" customFormat="1" ht="15" x14ac:dyDescent="0.25">
      <c r="A549" s="224"/>
      <c r="B549" s="225"/>
      <c r="C549" s="871" t="s">
        <v>400</v>
      </c>
      <c r="D549" s="871"/>
      <c r="E549" s="871"/>
      <c r="F549" s="871"/>
      <c r="G549" s="871"/>
      <c r="H549" s="871"/>
      <c r="I549" s="871"/>
      <c r="J549" s="871"/>
      <c r="K549" s="871"/>
      <c r="L549" s="871"/>
      <c r="M549" s="871"/>
      <c r="N549" s="871"/>
      <c r="O549" s="871"/>
      <c r="P549" s="258">
        <v>111064273.90000001</v>
      </c>
      <c r="Q549" s="253"/>
      <c r="R549" s="254"/>
      <c r="GO549" s="212"/>
      <c r="GP549" s="212"/>
      <c r="GQ549" s="223"/>
      <c r="GR549" s="223"/>
      <c r="GS549" s="223"/>
      <c r="GT549" s="223"/>
      <c r="GU549" s="223"/>
      <c r="GV549" s="223"/>
      <c r="GW549" s="173"/>
      <c r="GX549" s="223"/>
      <c r="GZ549" s="257"/>
      <c r="HA549" s="259" t="s">
        <v>400</v>
      </c>
      <c r="HB549" s="257"/>
    </row>
    <row r="550" spans="1:210" s="171" customFormat="1" ht="15" x14ac:dyDescent="0.25">
      <c r="A550" s="224"/>
      <c r="B550" s="225"/>
      <c r="C550" s="871" t="s">
        <v>401</v>
      </c>
      <c r="D550" s="871"/>
      <c r="E550" s="871"/>
      <c r="F550" s="871"/>
      <c r="G550" s="871"/>
      <c r="H550" s="871"/>
      <c r="I550" s="871"/>
      <c r="J550" s="871"/>
      <c r="K550" s="871"/>
      <c r="L550" s="871"/>
      <c r="M550" s="871"/>
      <c r="N550" s="871"/>
      <c r="O550" s="871"/>
      <c r="P550" s="260"/>
      <c r="Q550" s="253"/>
      <c r="R550" s="254"/>
      <c r="GO550" s="212"/>
      <c r="GP550" s="212"/>
      <c r="GQ550" s="223"/>
      <c r="GR550" s="223"/>
      <c r="GS550" s="223"/>
      <c r="GT550" s="223"/>
      <c r="GU550" s="223"/>
      <c r="GV550" s="223"/>
      <c r="GW550" s="173"/>
      <c r="GX550" s="223"/>
      <c r="GZ550" s="257"/>
      <c r="HA550" s="259" t="s">
        <v>401</v>
      </c>
      <c r="HB550" s="257"/>
    </row>
    <row r="551" spans="1:210" s="171" customFormat="1" ht="15" x14ac:dyDescent="0.25">
      <c r="A551" s="224"/>
      <c r="B551" s="225"/>
      <c r="C551" s="871" t="s">
        <v>402</v>
      </c>
      <c r="D551" s="871"/>
      <c r="E551" s="871"/>
      <c r="F551" s="871"/>
      <c r="G551" s="871"/>
      <c r="H551" s="871"/>
      <c r="I551" s="871"/>
      <c r="J551" s="871"/>
      <c r="K551" s="871"/>
      <c r="L551" s="871"/>
      <c r="M551" s="871"/>
      <c r="N551" s="871"/>
      <c r="O551" s="871"/>
      <c r="P551" s="258">
        <v>6373051.6299999999</v>
      </c>
      <c r="Q551" s="253"/>
      <c r="R551" s="254"/>
      <c r="GO551" s="212"/>
      <c r="GP551" s="212"/>
      <c r="GQ551" s="223"/>
      <c r="GR551" s="223"/>
      <c r="GS551" s="223"/>
      <c r="GT551" s="223"/>
      <c r="GU551" s="223"/>
      <c r="GV551" s="223"/>
      <c r="GW551" s="173"/>
      <c r="GX551" s="223"/>
      <c r="GZ551" s="257"/>
      <c r="HA551" s="259" t="s">
        <v>402</v>
      </c>
      <c r="HB551" s="257"/>
    </row>
    <row r="552" spans="1:210" s="171" customFormat="1" ht="15" x14ac:dyDescent="0.25">
      <c r="A552" s="224"/>
      <c r="B552" s="225"/>
      <c r="C552" s="871" t="s">
        <v>403</v>
      </c>
      <c r="D552" s="871"/>
      <c r="E552" s="871"/>
      <c r="F552" s="871"/>
      <c r="G552" s="871"/>
      <c r="H552" s="871"/>
      <c r="I552" s="871"/>
      <c r="J552" s="871"/>
      <c r="K552" s="871"/>
      <c r="L552" s="871"/>
      <c r="M552" s="871"/>
      <c r="N552" s="871"/>
      <c r="O552" s="871"/>
      <c r="P552" s="258">
        <v>1069673.33</v>
      </c>
      <c r="Q552" s="253"/>
      <c r="R552" s="254"/>
      <c r="GO552" s="212"/>
      <c r="GP552" s="212"/>
      <c r="GQ552" s="223"/>
      <c r="GR552" s="223"/>
      <c r="GS552" s="223"/>
      <c r="GT552" s="223"/>
      <c r="GU552" s="223"/>
      <c r="GV552" s="223"/>
      <c r="GW552" s="173"/>
      <c r="GX552" s="223"/>
      <c r="GZ552" s="257"/>
      <c r="HA552" s="259" t="s">
        <v>403</v>
      </c>
      <c r="HB552" s="257"/>
    </row>
    <row r="553" spans="1:210" s="171" customFormat="1" ht="15" x14ac:dyDescent="0.25">
      <c r="A553" s="224"/>
      <c r="B553" s="225"/>
      <c r="C553" s="871" t="s">
        <v>404</v>
      </c>
      <c r="D553" s="871"/>
      <c r="E553" s="871"/>
      <c r="F553" s="871"/>
      <c r="G553" s="871"/>
      <c r="H553" s="871"/>
      <c r="I553" s="871"/>
      <c r="J553" s="871"/>
      <c r="K553" s="871"/>
      <c r="L553" s="871"/>
      <c r="M553" s="871"/>
      <c r="N553" s="871"/>
      <c r="O553" s="871"/>
      <c r="P553" s="258">
        <v>1060687.81</v>
      </c>
      <c r="Q553" s="253"/>
      <c r="R553" s="254"/>
      <c r="GO553" s="212"/>
      <c r="GP553" s="212"/>
      <c r="GQ553" s="223"/>
      <c r="GR553" s="223"/>
      <c r="GS553" s="223"/>
      <c r="GT553" s="223"/>
      <c r="GU553" s="223"/>
      <c r="GV553" s="223"/>
      <c r="GW553" s="173"/>
      <c r="GX553" s="223"/>
      <c r="GZ553" s="257"/>
      <c r="HA553" s="259" t="s">
        <v>404</v>
      </c>
      <c r="HB553" s="257"/>
    </row>
    <row r="554" spans="1:210" s="171" customFormat="1" ht="15" x14ac:dyDescent="0.25">
      <c r="A554" s="224"/>
      <c r="B554" s="225"/>
      <c r="C554" s="871" t="s">
        <v>616</v>
      </c>
      <c r="D554" s="871"/>
      <c r="E554" s="871"/>
      <c r="F554" s="871"/>
      <c r="G554" s="871"/>
      <c r="H554" s="871"/>
      <c r="I554" s="871"/>
      <c r="J554" s="871"/>
      <c r="K554" s="871"/>
      <c r="L554" s="871"/>
      <c r="M554" s="871"/>
      <c r="N554" s="871"/>
      <c r="O554" s="871"/>
      <c r="P554" s="258">
        <v>102560861.13</v>
      </c>
      <c r="Q554" s="253"/>
      <c r="R554" s="254"/>
      <c r="GO554" s="212"/>
      <c r="GP554" s="212"/>
      <c r="GQ554" s="223"/>
      <c r="GR554" s="223"/>
      <c r="GS554" s="223"/>
      <c r="GT554" s="223"/>
      <c r="GU554" s="223"/>
      <c r="GV554" s="223"/>
      <c r="GW554" s="173"/>
      <c r="GX554" s="223"/>
      <c r="GZ554" s="257"/>
      <c r="HA554" s="259" t="s">
        <v>616</v>
      </c>
      <c r="HB554" s="257"/>
    </row>
    <row r="555" spans="1:210" s="171" customFormat="1" ht="15" x14ac:dyDescent="0.25">
      <c r="A555" s="224"/>
      <c r="B555" s="225"/>
      <c r="C555" s="871" t="s">
        <v>406</v>
      </c>
      <c r="D555" s="871"/>
      <c r="E555" s="871"/>
      <c r="F555" s="871"/>
      <c r="G555" s="871"/>
      <c r="H555" s="871"/>
      <c r="I555" s="871"/>
      <c r="J555" s="871"/>
      <c r="K555" s="871"/>
      <c r="L555" s="871"/>
      <c r="M555" s="871"/>
      <c r="N555" s="871"/>
      <c r="O555" s="871"/>
      <c r="P555" s="258">
        <v>121044402.73</v>
      </c>
      <c r="Q555" s="253"/>
      <c r="R555" s="254"/>
      <c r="GO555" s="212"/>
      <c r="GP555" s="212"/>
      <c r="GQ555" s="223"/>
      <c r="GR555" s="223"/>
      <c r="GS555" s="223"/>
      <c r="GT555" s="223"/>
      <c r="GU555" s="223"/>
      <c r="GV555" s="223"/>
      <c r="GW555" s="173"/>
      <c r="GX555" s="223"/>
      <c r="GZ555" s="257"/>
      <c r="HA555" s="259" t="s">
        <v>406</v>
      </c>
      <c r="HB555" s="257"/>
    </row>
    <row r="556" spans="1:210" s="171" customFormat="1" ht="15" x14ac:dyDescent="0.25">
      <c r="A556" s="224"/>
      <c r="B556" s="225"/>
      <c r="C556" s="871" t="s">
        <v>401</v>
      </c>
      <c r="D556" s="871"/>
      <c r="E556" s="871"/>
      <c r="F556" s="871"/>
      <c r="G556" s="871"/>
      <c r="H556" s="871"/>
      <c r="I556" s="871"/>
      <c r="J556" s="871"/>
      <c r="K556" s="871"/>
      <c r="L556" s="871"/>
      <c r="M556" s="871"/>
      <c r="N556" s="871"/>
      <c r="O556" s="871"/>
      <c r="P556" s="260"/>
      <c r="Q556" s="253"/>
      <c r="R556" s="254"/>
      <c r="GO556" s="212"/>
      <c r="GP556" s="212"/>
      <c r="GQ556" s="223"/>
      <c r="GR556" s="223"/>
      <c r="GS556" s="223"/>
      <c r="GT556" s="223"/>
      <c r="GU556" s="223"/>
      <c r="GV556" s="223"/>
      <c r="GW556" s="173"/>
      <c r="GX556" s="223"/>
      <c r="GZ556" s="257"/>
      <c r="HA556" s="259" t="s">
        <v>401</v>
      </c>
      <c r="HB556" s="257"/>
    </row>
    <row r="557" spans="1:210" s="171" customFormat="1" ht="15" x14ac:dyDescent="0.25">
      <c r="A557" s="224"/>
      <c r="B557" s="225"/>
      <c r="C557" s="871" t="s">
        <v>617</v>
      </c>
      <c r="D557" s="871"/>
      <c r="E557" s="871"/>
      <c r="F557" s="871"/>
      <c r="G557" s="871"/>
      <c r="H557" s="871"/>
      <c r="I557" s="871"/>
      <c r="J557" s="871"/>
      <c r="K557" s="871"/>
      <c r="L557" s="871"/>
      <c r="M557" s="871"/>
      <c r="N557" s="871"/>
      <c r="O557" s="871"/>
      <c r="P557" s="258">
        <v>6373051.6299999999</v>
      </c>
      <c r="Q557" s="253"/>
      <c r="R557" s="254"/>
      <c r="GO557" s="212"/>
      <c r="GP557" s="212"/>
      <c r="GQ557" s="223"/>
      <c r="GR557" s="223"/>
      <c r="GS557" s="223"/>
      <c r="GT557" s="223"/>
      <c r="GU557" s="223"/>
      <c r="GV557" s="223"/>
      <c r="GW557" s="173"/>
      <c r="GX557" s="223"/>
      <c r="GZ557" s="257"/>
      <c r="HA557" s="259" t="s">
        <v>617</v>
      </c>
      <c r="HB557" s="257"/>
    </row>
    <row r="558" spans="1:210" s="171" customFormat="1" ht="15" x14ac:dyDescent="0.25">
      <c r="A558" s="224"/>
      <c r="B558" s="225"/>
      <c r="C558" s="871" t="s">
        <v>592</v>
      </c>
      <c r="D558" s="871"/>
      <c r="E558" s="871"/>
      <c r="F558" s="871"/>
      <c r="G558" s="871"/>
      <c r="H558" s="871"/>
      <c r="I558" s="871"/>
      <c r="J558" s="871"/>
      <c r="K558" s="871"/>
      <c r="L558" s="871"/>
      <c r="M558" s="871"/>
      <c r="N558" s="871"/>
      <c r="O558" s="871"/>
      <c r="P558" s="258">
        <v>1069673.33</v>
      </c>
      <c r="Q558" s="253"/>
      <c r="R558" s="254"/>
      <c r="GO558" s="212"/>
      <c r="GP558" s="212"/>
      <c r="GQ558" s="223"/>
      <c r="GR558" s="223"/>
      <c r="GS558" s="223"/>
      <c r="GT558" s="223"/>
      <c r="GU558" s="223"/>
      <c r="GV558" s="223"/>
      <c r="GW558" s="173"/>
      <c r="GX558" s="223"/>
      <c r="GZ558" s="257"/>
      <c r="HA558" s="259" t="s">
        <v>592</v>
      </c>
      <c r="HB558" s="257"/>
    </row>
    <row r="559" spans="1:210" s="171" customFormat="1" ht="15" x14ac:dyDescent="0.25">
      <c r="A559" s="224"/>
      <c r="B559" s="225"/>
      <c r="C559" s="871" t="s">
        <v>593</v>
      </c>
      <c r="D559" s="871"/>
      <c r="E559" s="871"/>
      <c r="F559" s="871"/>
      <c r="G559" s="871"/>
      <c r="H559" s="871"/>
      <c r="I559" s="871"/>
      <c r="J559" s="871"/>
      <c r="K559" s="871"/>
      <c r="L559" s="871"/>
      <c r="M559" s="871"/>
      <c r="N559" s="871"/>
      <c r="O559" s="871"/>
      <c r="P559" s="258">
        <v>1060687.81</v>
      </c>
      <c r="Q559" s="253"/>
      <c r="R559" s="254"/>
      <c r="GO559" s="212"/>
      <c r="GP559" s="212"/>
      <c r="GQ559" s="223"/>
      <c r="GR559" s="223"/>
      <c r="GS559" s="223"/>
      <c r="GT559" s="223"/>
      <c r="GU559" s="223"/>
      <c r="GV559" s="223"/>
      <c r="GW559" s="173"/>
      <c r="GX559" s="223"/>
      <c r="GZ559" s="257"/>
      <c r="HA559" s="259" t="s">
        <v>593</v>
      </c>
      <c r="HB559" s="257"/>
    </row>
    <row r="560" spans="1:210" s="171" customFormat="1" ht="15" x14ac:dyDescent="0.25">
      <c r="A560" s="224"/>
      <c r="B560" s="225"/>
      <c r="C560" s="871" t="s">
        <v>618</v>
      </c>
      <c r="D560" s="871"/>
      <c r="E560" s="871"/>
      <c r="F560" s="871"/>
      <c r="G560" s="871"/>
      <c r="H560" s="871"/>
      <c r="I560" s="871"/>
      <c r="J560" s="871"/>
      <c r="K560" s="871"/>
      <c r="L560" s="871"/>
      <c r="M560" s="871"/>
      <c r="N560" s="871"/>
      <c r="O560" s="871"/>
      <c r="P560" s="258">
        <v>102560861.13</v>
      </c>
      <c r="Q560" s="253"/>
      <c r="R560" s="254"/>
      <c r="GO560" s="212"/>
      <c r="GP560" s="212"/>
      <c r="GQ560" s="223"/>
      <c r="GR560" s="223"/>
      <c r="GS560" s="223"/>
      <c r="GT560" s="223"/>
      <c r="GU560" s="223"/>
      <c r="GV560" s="223"/>
      <c r="GW560" s="173"/>
      <c r="GX560" s="223"/>
      <c r="GZ560" s="257"/>
      <c r="HA560" s="259" t="s">
        <v>618</v>
      </c>
      <c r="HB560" s="257"/>
    </row>
    <row r="561" spans="1:211" s="171" customFormat="1" ht="15" x14ac:dyDescent="0.25">
      <c r="A561" s="224"/>
      <c r="B561" s="225"/>
      <c r="C561" s="871" t="s">
        <v>594</v>
      </c>
      <c r="D561" s="871"/>
      <c r="E561" s="871"/>
      <c r="F561" s="871"/>
      <c r="G561" s="871"/>
      <c r="H561" s="871"/>
      <c r="I561" s="871"/>
      <c r="J561" s="871"/>
      <c r="K561" s="871"/>
      <c r="L561" s="871"/>
      <c r="M561" s="871"/>
      <c r="N561" s="871"/>
      <c r="O561" s="871"/>
      <c r="P561" s="258">
        <v>6666630.9100000001</v>
      </c>
      <c r="Q561" s="253"/>
      <c r="R561" s="254"/>
      <c r="GO561" s="212"/>
      <c r="GP561" s="212"/>
      <c r="GQ561" s="223"/>
      <c r="GR561" s="223"/>
      <c r="GS561" s="223"/>
      <c r="GT561" s="223"/>
      <c r="GU561" s="223"/>
      <c r="GV561" s="223"/>
      <c r="GW561" s="173"/>
      <c r="GX561" s="223"/>
      <c r="GZ561" s="257"/>
      <c r="HA561" s="259" t="s">
        <v>594</v>
      </c>
      <c r="HB561" s="257"/>
    </row>
    <row r="562" spans="1:211" s="171" customFormat="1" ht="15" x14ac:dyDescent="0.25">
      <c r="A562" s="224"/>
      <c r="B562" s="225"/>
      <c r="C562" s="871" t="s">
        <v>595</v>
      </c>
      <c r="D562" s="871"/>
      <c r="E562" s="871"/>
      <c r="F562" s="871"/>
      <c r="G562" s="871"/>
      <c r="H562" s="871"/>
      <c r="I562" s="871"/>
      <c r="J562" s="871"/>
      <c r="K562" s="871"/>
      <c r="L562" s="871"/>
      <c r="M562" s="871"/>
      <c r="N562" s="871"/>
      <c r="O562" s="871"/>
      <c r="P562" s="258">
        <v>3313497.92</v>
      </c>
      <c r="Q562" s="253"/>
      <c r="R562" s="254"/>
      <c r="GO562" s="212"/>
      <c r="GP562" s="212"/>
      <c r="GQ562" s="223"/>
      <c r="GR562" s="223"/>
      <c r="GS562" s="223"/>
      <c r="GT562" s="223"/>
      <c r="GU562" s="223"/>
      <c r="GV562" s="223"/>
      <c r="GW562" s="173"/>
      <c r="GX562" s="223"/>
      <c r="GZ562" s="257"/>
      <c r="HA562" s="259" t="s">
        <v>595</v>
      </c>
      <c r="HB562" s="257"/>
    </row>
    <row r="563" spans="1:211" s="171" customFormat="1" ht="15" x14ac:dyDescent="0.25">
      <c r="A563" s="224"/>
      <c r="B563" s="225"/>
      <c r="C563" s="871" t="s">
        <v>415</v>
      </c>
      <c r="D563" s="871"/>
      <c r="E563" s="871"/>
      <c r="F563" s="871"/>
      <c r="G563" s="871"/>
      <c r="H563" s="871"/>
      <c r="I563" s="871"/>
      <c r="J563" s="871"/>
      <c r="K563" s="871"/>
      <c r="L563" s="871"/>
      <c r="M563" s="871"/>
      <c r="N563" s="871"/>
      <c r="O563" s="871"/>
      <c r="P563" s="258">
        <v>7433739.4400000004</v>
      </c>
      <c r="Q563" s="253"/>
      <c r="R563" s="254"/>
      <c r="GO563" s="212"/>
      <c r="GP563" s="212"/>
      <c r="GQ563" s="223"/>
      <c r="GR563" s="223"/>
      <c r="GS563" s="223"/>
      <c r="GT563" s="223"/>
      <c r="GU563" s="223"/>
      <c r="GV563" s="223"/>
      <c r="GW563" s="173"/>
      <c r="GX563" s="223"/>
      <c r="GZ563" s="257"/>
      <c r="HA563" s="259" t="s">
        <v>415</v>
      </c>
      <c r="HB563" s="257"/>
    </row>
    <row r="564" spans="1:211" s="171" customFormat="1" ht="15" x14ac:dyDescent="0.25">
      <c r="A564" s="224"/>
      <c r="B564" s="225"/>
      <c r="C564" s="871" t="s">
        <v>416</v>
      </c>
      <c r="D564" s="871"/>
      <c r="E564" s="871"/>
      <c r="F564" s="871"/>
      <c r="G564" s="871"/>
      <c r="H564" s="871"/>
      <c r="I564" s="871"/>
      <c r="J564" s="871"/>
      <c r="K564" s="871"/>
      <c r="L564" s="871"/>
      <c r="M564" s="871"/>
      <c r="N564" s="871"/>
      <c r="O564" s="871"/>
      <c r="P564" s="258">
        <v>6666630.9100000001</v>
      </c>
      <c r="Q564" s="253"/>
      <c r="R564" s="254"/>
      <c r="GO564" s="212"/>
      <c r="GP564" s="212"/>
      <c r="GQ564" s="223"/>
      <c r="GR564" s="223"/>
      <c r="GS564" s="223"/>
      <c r="GT564" s="223"/>
      <c r="GU564" s="223"/>
      <c r="GV564" s="223"/>
      <c r="GW564" s="173"/>
      <c r="GX564" s="223"/>
      <c r="GZ564" s="257"/>
      <c r="HA564" s="259" t="s">
        <v>416</v>
      </c>
      <c r="HB564" s="257"/>
    </row>
    <row r="565" spans="1:211" s="171" customFormat="1" ht="15" x14ac:dyDescent="0.25">
      <c r="A565" s="224"/>
      <c r="B565" s="225"/>
      <c r="C565" s="871" t="s">
        <v>417</v>
      </c>
      <c r="D565" s="871"/>
      <c r="E565" s="871"/>
      <c r="F565" s="871"/>
      <c r="G565" s="871"/>
      <c r="H565" s="871"/>
      <c r="I565" s="871"/>
      <c r="J565" s="871"/>
      <c r="K565" s="871"/>
      <c r="L565" s="871"/>
      <c r="M565" s="871"/>
      <c r="N565" s="871"/>
      <c r="O565" s="871"/>
      <c r="P565" s="258">
        <v>3313497.92</v>
      </c>
      <c r="Q565" s="253"/>
      <c r="R565" s="254"/>
      <c r="GO565" s="212"/>
      <c r="GP565" s="212"/>
      <c r="GQ565" s="223"/>
      <c r="GR565" s="223"/>
      <c r="GS565" s="223"/>
      <c r="GT565" s="223"/>
      <c r="GU565" s="223"/>
      <c r="GV565" s="223"/>
      <c r="GW565" s="173"/>
      <c r="GX565" s="223"/>
      <c r="GZ565" s="257"/>
      <c r="HA565" s="259" t="s">
        <v>417</v>
      </c>
      <c r="HB565" s="257"/>
    </row>
    <row r="566" spans="1:211" s="171" customFormat="1" ht="15" x14ac:dyDescent="0.25">
      <c r="A566" s="224"/>
      <c r="B566" s="255"/>
      <c r="C566" s="872" t="s">
        <v>753</v>
      </c>
      <c r="D566" s="872"/>
      <c r="E566" s="872"/>
      <c r="F566" s="872"/>
      <c r="G566" s="872"/>
      <c r="H566" s="872"/>
      <c r="I566" s="872"/>
      <c r="J566" s="872"/>
      <c r="K566" s="872"/>
      <c r="L566" s="872"/>
      <c r="M566" s="872"/>
      <c r="N566" s="872"/>
      <c r="O566" s="872"/>
      <c r="P566" s="261">
        <v>121044402.73</v>
      </c>
      <c r="Q566" s="253"/>
      <c r="R566" s="254"/>
      <c r="GO566" s="212"/>
      <c r="GP566" s="212"/>
      <c r="GQ566" s="223"/>
      <c r="GR566" s="223"/>
      <c r="GS566" s="223"/>
      <c r="GT566" s="223"/>
      <c r="GU566" s="223"/>
      <c r="GV566" s="223"/>
      <c r="GW566" s="173"/>
      <c r="GX566" s="223"/>
      <c r="GZ566" s="257"/>
      <c r="HB566" s="257" t="s">
        <v>753</v>
      </c>
    </row>
    <row r="567" spans="1:211" s="171" customFormat="1" ht="15" x14ac:dyDescent="0.25">
      <c r="A567" s="224"/>
      <c r="B567" s="225"/>
      <c r="C567" s="871" t="s">
        <v>419</v>
      </c>
      <c r="D567" s="871"/>
      <c r="E567" s="871"/>
      <c r="F567" s="871"/>
      <c r="G567" s="871"/>
      <c r="H567" s="871"/>
      <c r="I567" s="871"/>
      <c r="J567" s="871"/>
      <c r="K567" s="871"/>
      <c r="L567" s="871"/>
      <c r="M567" s="871"/>
      <c r="N567" s="871"/>
      <c r="O567" s="871"/>
      <c r="P567" s="260"/>
      <c r="Q567" s="253"/>
      <c r="R567" s="254"/>
      <c r="GO567" s="212"/>
      <c r="GP567" s="212"/>
      <c r="GQ567" s="223"/>
      <c r="GR567" s="223"/>
      <c r="GS567" s="223"/>
      <c r="GT567" s="223"/>
      <c r="GU567" s="223"/>
      <c r="GV567" s="223"/>
      <c r="GW567" s="173"/>
      <c r="GX567" s="223"/>
      <c r="GZ567" s="257"/>
      <c r="HA567" s="259" t="s">
        <v>419</v>
      </c>
      <c r="HB567" s="257"/>
    </row>
    <row r="568" spans="1:211" s="171" customFormat="1" ht="15" x14ac:dyDescent="0.25">
      <c r="A568" s="224"/>
      <c r="B568" s="225"/>
      <c r="C568" s="871" t="s">
        <v>620</v>
      </c>
      <c r="D568" s="871"/>
      <c r="E568" s="871"/>
      <c r="F568" s="871"/>
      <c r="G568" s="871"/>
      <c r="H568" s="871"/>
      <c r="I568" s="871"/>
      <c r="J568" s="871"/>
      <c r="K568" s="871"/>
      <c r="L568" s="871"/>
      <c r="M568" s="871"/>
      <c r="N568" s="871"/>
      <c r="O568" s="871"/>
      <c r="P568" s="258">
        <v>102254762.78</v>
      </c>
      <c r="Q568" s="253"/>
      <c r="R568" s="254"/>
      <c r="GO568" s="212"/>
      <c r="GP568" s="212"/>
      <c r="GQ568" s="223"/>
      <c r="GR568" s="223"/>
      <c r="GS568" s="223"/>
      <c r="GT568" s="223"/>
      <c r="GU568" s="223"/>
      <c r="GV568" s="223"/>
      <c r="GW568" s="173"/>
      <c r="GX568" s="223"/>
      <c r="GZ568" s="257"/>
      <c r="HA568" s="259" t="s">
        <v>620</v>
      </c>
      <c r="HB568" s="257"/>
    </row>
    <row r="569" spans="1:211" s="171" customFormat="1" ht="15" x14ac:dyDescent="0.25">
      <c r="A569" s="224"/>
      <c r="B569" s="225"/>
      <c r="C569" s="871" t="s">
        <v>420</v>
      </c>
      <c r="D569" s="871"/>
      <c r="E569" s="871"/>
      <c r="F569" s="871"/>
      <c r="G569" s="871"/>
      <c r="H569" s="871"/>
      <c r="I569" s="871"/>
      <c r="J569" s="871"/>
      <c r="K569" s="262" t="s">
        <v>754</v>
      </c>
      <c r="L569" s="263"/>
      <c r="M569" s="263"/>
      <c r="O569" s="264"/>
      <c r="P569" s="260"/>
      <c r="Q569" s="253"/>
      <c r="R569" s="254"/>
      <c r="GO569" s="212"/>
      <c r="GP569" s="212"/>
      <c r="GQ569" s="223"/>
      <c r="GR569" s="223"/>
      <c r="GS569" s="223"/>
      <c r="GT569" s="223"/>
      <c r="GU569" s="223"/>
      <c r="GV569" s="223"/>
      <c r="GW569" s="173"/>
      <c r="GX569" s="223"/>
      <c r="GZ569" s="257"/>
      <c r="HB569" s="257"/>
      <c r="HC569" s="259" t="s">
        <v>420</v>
      </c>
    </row>
    <row r="570" spans="1:211" s="171" customFormat="1" ht="15" x14ac:dyDescent="0.25">
      <c r="A570" s="224"/>
      <c r="B570" s="225"/>
      <c r="C570" s="871" t="s">
        <v>422</v>
      </c>
      <c r="D570" s="871"/>
      <c r="E570" s="871"/>
      <c r="F570" s="871"/>
      <c r="G570" s="871"/>
      <c r="H570" s="871"/>
      <c r="I570" s="871"/>
      <c r="J570" s="871"/>
      <c r="K570" s="262" t="s">
        <v>755</v>
      </c>
      <c r="L570" s="263"/>
      <c r="M570" s="263"/>
      <c r="O570" s="264"/>
      <c r="P570" s="260"/>
      <c r="Q570" s="253"/>
      <c r="R570" s="254"/>
      <c r="GO570" s="212"/>
      <c r="GP570" s="212"/>
      <c r="GQ570" s="223"/>
      <c r="GR570" s="223"/>
      <c r="GS570" s="223"/>
      <c r="GT570" s="223"/>
      <c r="GU570" s="223"/>
      <c r="GV570" s="223"/>
      <c r="GW570" s="173"/>
      <c r="GX570" s="223"/>
      <c r="GZ570" s="257"/>
      <c r="HB570" s="257"/>
      <c r="HC570" s="259" t="s">
        <v>422</v>
      </c>
    </row>
    <row r="571" spans="1:211" s="171" customFormat="1" ht="15" x14ac:dyDescent="0.25">
      <c r="A571" s="881" t="s">
        <v>756</v>
      </c>
      <c r="B571" s="882"/>
      <c r="C571" s="882"/>
      <c r="D571" s="882"/>
      <c r="E571" s="882"/>
      <c r="F571" s="882"/>
      <c r="G571" s="882"/>
      <c r="H571" s="882"/>
      <c r="I571" s="882"/>
      <c r="J571" s="882"/>
      <c r="K571" s="882"/>
      <c r="L571" s="882"/>
      <c r="M571" s="882"/>
      <c r="N571" s="882"/>
      <c r="O571" s="882"/>
      <c r="P571" s="883"/>
      <c r="GO571" s="212" t="s">
        <v>756</v>
      </c>
      <c r="GP571" s="212"/>
      <c r="GQ571" s="223"/>
      <c r="GR571" s="223"/>
      <c r="GS571" s="223"/>
      <c r="GT571" s="223"/>
      <c r="GU571" s="223"/>
      <c r="GV571" s="223"/>
      <c r="GW571" s="173"/>
      <c r="GX571" s="223"/>
      <c r="GZ571" s="257"/>
      <c r="HB571" s="257"/>
    </row>
    <row r="572" spans="1:211" s="171" customFormat="1" ht="45" x14ac:dyDescent="0.25">
      <c r="A572" s="214" t="s">
        <v>757</v>
      </c>
      <c r="B572" s="215" t="s">
        <v>625</v>
      </c>
      <c r="C572" s="873" t="s">
        <v>626</v>
      </c>
      <c r="D572" s="873"/>
      <c r="E572" s="873"/>
      <c r="F572" s="873"/>
      <c r="G572" s="873"/>
      <c r="H572" s="216" t="s">
        <v>627</v>
      </c>
      <c r="I572" s="217">
        <v>792.5</v>
      </c>
      <c r="J572" s="218">
        <v>1</v>
      </c>
      <c r="K572" s="219">
        <v>792.5</v>
      </c>
      <c r="L572" s="220"/>
      <c r="M572" s="217"/>
      <c r="N572" s="221"/>
      <c r="O572" s="217"/>
      <c r="P572" s="222"/>
      <c r="GO572" s="212"/>
      <c r="GP572" s="212"/>
      <c r="GQ572" s="223" t="s">
        <v>626</v>
      </c>
      <c r="GR572" s="223" t="s">
        <v>4</v>
      </c>
      <c r="GS572" s="223" t="s">
        <v>4</v>
      </c>
      <c r="GT572" s="223" t="s">
        <v>4</v>
      </c>
      <c r="GU572" s="223" t="s">
        <v>4</v>
      </c>
      <c r="GV572" s="223"/>
      <c r="GW572" s="173"/>
      <c r="GX572" s="223"/>
      <c r="GZ572" s="257"/>
      <c r="HB572" s="257"/>
    </row>
    <row r="573" spans="1:211" s="171" customFormat="1" ht="15" x14ac:dyDescent="0.25">
      <c r="A573" s="224"/>
      <c r="B573" s="225"/>
      <c r="C573" s="874" t="s">
        <v>370</v>
      </c>
      <c r="D573" s="874"/>
      <c r="E573" s="874"/>
      <c r="F573" s="874"/>
      <c r="G573" s="874"/>
      <c r="H573" s="216"/>
      <c r="I573" s="217"/>
      <c r="J573" s="217"/>
      <c r="K573" s="217"/>
      <c r="L573" s="220"/>
      <c r="M573" s="217"/>
      <c r="N573" s="226"/>
      <c r="O573" s="217"/>
      <c r="P573" s="227">
        <v>8804998.5199999996</v>
      </c>
      <c r="Q573" s="228"/>
      <c r="R573" s="228"/>
      <c r="GO573" s="212"/>
      <c r="GP573" s="212"/>
      <c r="GQ573" s="223"/>
      <c r="GR573" s="223"/>
      <c r="GS573" s="223"/>
      <c r="GT573" s="223"/>
      <c r="GU573" s="223"/>
      <c r="GV573" s="223" t="s">
        <v>370</v>
      </c>
      <c r="GW573" s="173"/>
      <c r="GX573" s="223"/>
      <c r="GZ573" s="257"/>
      <c r="HB573" s="257"/>
    </row>
    <row r="574" spans="1:211" s="171" customFormat="1" ht="15" x14ac:dyDescent="0.25">
      <c r="A574" s="229"/>
      <c r="B574" s="230"/>
      <c r="C574" s="880" t="s">
        <v>371</v>
      </c>
      <c r="D574" s="880"/>
      <c r="E574" s="880"/>
      <c r="F574" s="880"/>
      <c r="G574" s="880"/>
      <c r="H574" s="231"/>
      <c r="I574" s="232"/>
      <c r="J574" s="232"/>
      <c r="K574" s="232"/>
      <c r="L574" s="233"/>
      <c r="M574" s="232"/>
      <c r="N574" s="233"/>
      <c r="O574" s="232"/>
      <c r="P574" s="245">
        <v>1223403.1499999999</v>
      </c>
      <c r="GO574" s="212"/>
      <c r="GP574" s="212"/>
      <c r="GQ574" s="223"/>
      <c r="GR574" s="223"/>
      <c r="GS574" s="223"/>
      <c r="GT574" s="223"/>
      <c r="GU574" s="223"/>
      <c r="GV574" s="223"/>
      <c r="GW574" s="173" t="s">
        <v>371</v>
      </c>
      <c r="GX574" s="223"/>
      <c r="GZ574" s="257"/>
      <c r="HB574" s="257"/>
    </row>
    <row r="575" spans="1:211" s="171" customFormat="1" ht="15" x14ac:dyDescent="0.25">
      <c r="A575" s="229"/>
      <c r="B575" s="230" t="s">
        <v>628</v>
      </c>
      <c r="C575" s="880" t="s">
        <v>629</v>
      </c>
      <c r="D575" s="880"/>
      <c r="E575" s="880"/>
      <c r="F575" s="880"/>
      <c r="G575" s="880"/>
      <c r="H575" s="231" t="s">
        <v>374</v>
      </c>
      <c r="I575" s="235">
        <v>94</v>
      </c>
      <c r="J575" s="232"/>
      <c r="K575" s="235">
        <v>94</v>
      </c>
      <c r="L575" s="233"/>
      <c r="M575" s="232"/>
      <c r="N575" s="233"/>
      <c r="O575" s="232"/>
      <c r="P575" s="245">
        <v>1149998.96</v>
      </c>
      <c r="GO575" s="212"/>
      <c r="GP575" s="212"/>
      <c r="GQ575" s="223"/>
      <c r="GR575" s="223"/>
      <c r="GS575" s="223"/>
      <c r="GT575" s="223"/>
      <c r="GU575" s="223"/>
      <c r="GV575" s="223"/>
      <c r="GW575" s="173" t="s">
        <v>629</v>
      </c>
      <c r="GX575" s="223"/>
      <c r="GZ575" s="257"/>
      <c r="HB575" s="257"/>
    </row>
    <row r="576" spans="1:211" s="171" customFormat="1" ht="15" x14ac:dyDescent="0.25">
      <c r="A576" s="229"/>
      <c r="B576" s="230" t="s">
        <v>630</v>
      </c>
      <c r="C576" s="880" t="s">
        <v>631</v>
      </c>
      <c r="D576" s="880"/>
      <c r="E576" s="880"/>
      <c r="F576" s="880"/>
      <c r="G576" s="880"/>
      <c r="H576" s="231" t="s">
        <v>374</v>
      </c>
      <c r="I576" s="235">
        <v>52</v>
      </c>
      <c r="J576" s="232"/>
      <c r="K576" s="235">
        <v>52</v>
      </c>
      <c r="L576" s="233"/>
      <c r="M576" s="232"/>
      <c r="N576" s="233"/>
      <c r="O576" s="232"/>
      <c r="P576" s="245">
        <v>636169.64</v>
      </c>
      <c r="GO576" s="212"/>
      <c r="GP576" s="212"/>
      <c r="GQ576" s="223"/>
      <c r="GR576" s="223"/>
      <c r="GS576" s="223"/>
      <c r="GT576" s="223"/>
      <c r="GU576" s="223"/>
      <c r="GV576" s="223"/>
      <c r="GW576" s="173" t="s">
        <v>631</v>
      </c>
      <c r="GX576" s="223"/>
      <c r="GZ576" s="257"/>
      <c r="HB576" s="257"/>
    </row>
    <row r="577" spans="1:210" s="171" customFormat="1" ht="15" x14ac:dyDescent="0.25">
      <c r="A577" s="236"/>
      <c r="B577" s="237"/>
      <c r="C577" s="874" t="s">
        <v>377</v>
      </c>
      <c r="D577" s="874"/>
      <c r="E577" s="874"/>
      <c r="F577" s="874"/>
      <c r="G577" s="874"/>
      <c r="H577" s="216"/>
      <c r="I577" s="217"/>
      <c r="J577" s="217"/>
      <c r="K577" s="217"/>
      <c r="L577" s="220"/>
      <c r="M577" s="217"/>
      <c r="N577" s="226">
        <v>13364.25</v>
      </c>
      <c r="O577" s="217"/>
      <c r="P577" s="227">
        <v>10591167.119999999</v>
      </c>
      <c r="GO577" s="212"/>
      <c r="GP577" s="212"/>
      <c r="GQ577" s="223"/>
      <c r="GR577" s="223"/>
      <c r="GS577" s="223"/>
      <c r="GT577" s="223"/>
      <c r="GU577" s="223"/>
      <c r="GV577" s="223"/>
      <c r="GW577" s="173"/>
      <c r="GX577" s="223" t="s">
        <v>377</v>
      </c>
      <c r="GZ577" s="257"/>
      <c r="HB577" s="257"/>
    </row>
    <row r="578" spans="1:210" s="171" customFormat="1" ht="15" x14ac:dyDescent="0.25">
      <c r="A578" s="214" t="s">
        <v>758</v>
      </c>
      <c r="B578" s="215" t="s">
        <v>632</v>
      </c>
      <c r="C578" s="873" t="s">
        <v>633</v>
      </c>
      <c r="D578" s="873"/>
      <c r="E578" s="873"/>
      <c r="F578" s="873"/>
      <c r="G578" s="873"/>
      <c r="H578" s="216" t="s">
        <v>614</v>
      </c>
      <c r="I578" s="217">
        <v>-4.4379999999999997</v>
      </c>
      <c r="J578" s="218">
        <v>1</v>
      </c>
      <c r="K578" s="241">
        <v>-4.4379999999999997</v>
      </c>
      <c r="L578" s="226">
        <v>14867.42</v>
      </c>
      <c r="M578" s="219">
        <v>1.7</v>
      </c>
      <c r="N578" s="240">
        <v>25274.61</v>
      </c>
      <c r="O578" s="217"/>
      <c r="P578" s="227">
        <v>-112168.72</v>
      </c>
      <c r="GO578" s="212"/>
      <c r="GP578" s="212"/>
      <c r="GQ578" s="223" t="s">
        <v>633</v>
      </c>
      <c r="GR578" s="223" t="s">
        <v>4</v>
      </c>
      <c r="GS578" s="223" t="s">
        <v>4</v>
      </c>
      <c r="GT578" s="223" t="s">
        <v>4</v>
      </c>
      <c r="GU578" s="223" t="s">
        <v>4</v>
      </c>
      <c r="GV578" s="223"/>
      <c r="GW578" s="173"/>
      <c r="GX578" s="223"/>
      <c r="GZ578" s="257"/>
      <c r="HB578" s="257"/>
    </row>
    <row r="579" spans="1:210" s="171" customFormat="1" ht="15" x14ac:dyDescent="0.25">
      <c r="A579" s="236"/>
      <c r="B579" s="237"/>
      <c r="C579" s="874" t="s">
        <v>377</v>
      </c>
      <c r="D579" s="874"/>
      <c r="E579" s="874"/>
      <c r="F579" s="874"/>
      <c r="G579" s="874"/>
      <c r="H579" s="216"/>
      <c r="I579" s="217"/>
      <c r="J579" s="217"/>
      <c r="K579" s="217"/>
      <c r="L579" s="220"/>
      <c r="M579" s="217"/>
      <c r="N579" s="220"/>
      <c r="O579" s="217"/>
      <c r="P579" s="227">
        <v>-112168.72</v>
      </c>
      <c r="GO579" s="212"/>
      <c r="GP579" s="212"/>
      <c r="GQ579" s="223"/>
      <c r="GR579" s="223"/>
      <c r="GS579" s="223"/>
      <c r="GT579" s="223"/>
      <c r="GU579" s="223"/>
      <c r="GV579" s="223"/>
      <c r="GW579" s="173"/>
      <c r="GX579" s="223" t="s">
        <v>377</v>
      </c>
      <c r="GZ579" s="257"/>
      <c r="HB579" s="257"/>
    </row>
    <row r="580" spans="1:210" s="171" customFormat="1" ht="15" x14ac:dyDescent="0.25">
      <c r="A580" s="214" t="s">
        <v>759</v>
      </c>
      <c r="B580" s="215" t="s">
        <v>634</v>
      </c>
      <c r="C580" s="873" t="s">
        <v>635</v>
      </c>
      <c r="D580" s="873"/>
      <c r="E580" s="873"/>
      <c r="F580" s="873"/>
      <c r="G580" s="873"/>
      <c r="H580" s="216" t="s">
        <v>369</v>
      </c>
      <c r="I580" s="217">
        <v>-15.85</v>
      </c>
      <c r="J580" s="218">
        <v>1</v>
      </c>
      <c r="K580" s="265">
        <v>-15.85</v>
      </c>
      <c r="L580" s="299">
        <v>35.71</v>
      </c>
      <c r="M580" s="265">
        <v>0.51</v>
      </c>
      <c r="N580" s="239">
        <v>18.21</v>
      </c>
      <c r="O580" s="217"/>
      <c r="P580" s="238">
        <v>-288.63</v>
      </c>
      <c r="GO580" s="212"/>
      <c r="GP580" s="212"/>
      <c r="GQ580" s="223" t="s">
        <v>635</v>
      </c>
      <c r="GR580" s="223" t="s">
        <v>4</v>
      </c>
      <c r="GS580" s="223" t="s">
        <v>4</v>
      </c>
      <c r="GT580" s="223" t="s">
        <v>4</v>
      </c>
      <c r="GU580" s="223" t="s">
        <v>4</v>
      </c>
      <c r="GV580" s="223"/>
      <c r="GW580" s="173"/>
      <c r="GX580" s="223"/>
      <c r="GZ580" s="257"/>
      <c r="HB580" s="257"/>
    </row>
    <row r="581" spans="1:210" s="171" customFormat="1" ht="15" x14ac:dyDescent="0.25">
      <c r="A581" s="236"/>
      <c r="B581" s="237"/>
      <c r="C581" s="874" t="s">
        <v>377</v>
      </c>
      <c r="D581" s="874"/>
      <c r="E581" s="874"/>
      <c r="F581" s="874"/>
      <c r="G581" s="874"/>
      <c r="H581" s="216"/>
      <c r="I581" s="217"/>
      <c r="J581" s="217"/>
      <c r="K581" s="217"/>
      <c r="L581" s="220"/>
      <c r="M581" s="217"/>
      <c r="N581" s="220"/>
      <c r="O581" s="217"/>
      <c r="P581" s="238">
        <v>-288.63</v>
      </c>
      <c r="GO581" s="212"/>
      <c r="GP581" s="212"/>
      <c r="GQ581" s="223"/>
      <c r="GR581" s="223"/>
      <c r="GS581" s="223"/>
      <c r="GT581" s="223"/>
      <c r="GU581" s="223"/>
      <c r="GV581" s="223"/>
      <c r="GW581" s="173"/>
      <c r="GX581" s="223" t="s">
        <v>377</v>
      </c>
      <c r="GZ581" s="257"/>
      <c r="HB581" s="257"/>
    </row>
    <row r="582" spans="1:210" s="171" customFormat="1" ht="22.5" x14ac:dyDescent="0.25">
      <c r="A582" s="214" t="s">
        <v>760</v>
      </c>
      <c r="B582" s="215" t="s">
        <v>636</v>
      </c>
      <c r="C582" s="873" t="s">
        <v>637</v>
      </c>
      <c r="D582" s="873"/>
      <c r="E582" s="873"/>
      <c r="F582" s="873"/>
      <c r="G582" s="873"/>
      <c r="H582" s="216" t="s">
        <v>386</v>
      </c>
      <c r="I582" s="217">
        <v>-4.7549999999999999</v>
      </c>
      <c r="J582" s="218">
        <v>1</v>
      </c>
      <c r="K582" s="241">
        <v>-4.7549999999999999</v>
      </c>
      <c r="L582" s="226">
        <v>4885.8500000000004</v>
      </c>
      <c r="M582" s="265">
        <v>1.81</v>
      </c>
      <c r="N582" s="240">
        <v>8843.39</v>
      </c>
      <c r="O582" s="217"/>
      <c r="P582" s="227">
        <v>-42050.32</v>
      </c>
      <c r="GO582" s="212"/>
      <c r="GP582" s="212"/>
      <c r="GQ582" s="223" t="s">
        <v>637</v>
      </c>
      <c r="GR582" s="223" t="s">
        <v>4</v>
      </c>
      <c r="GS582" s="223" t="s">
        <v>4</v>
      </c>
      <c r="GT582" s="223" t="s">
        <v>4</v>
      </c>
      <c r="GU582" s="223" t="s">
        <v>4</v>
      </c>
      <c r="GV582" s="223"/>
      <c r="GW582" s="173"/>
      <c r="GX582" s="223"/>
      <c r="GZ582" s="257"/>
      <c r="HB582" s="257"/>
    </row>
    <row r="583" spans="1:210" s="171" customFormat="1" ht="15" x14ac:dyDescent="0.25">
      <c r="A583" s="236"/>
      <c r="B583" s="237"/>
      <c r="C583" s="874" t="s">
        <v>377</v>
      </c>
      <c r="D583" s="874"/>
      <c r="E583" s="874"/>
      <c r="F583" s="874"/>
      <c r="G583" s="874"/>
      <c r="H583" s="216"/>
      <c r="I583" s="217"/>
      <c r="J583" s="217"/>
      <c r="K583" s="217"/>
      <c r="L583" s="220"/>
      <c r="M583" s="217"/>
      <c r="N583" s="220"/>
      <c r="O583" s="217"/>
      <c r="P583" s="227">
        <v>-42050.32</v>
      </c>
      <c r="GO583" s="212"/>
      <c r="GP583" s="212"/>
      <c r="GQ583" s="223"/>
      <c r="GR583" s="223"/>
      <c r="GS583" s="223"/>
      <c r="GT583" s="223"/>
      <c r="GU583" s="223"/>
      <c r="GV583" s="223"/>
      <c r="GW583" s="173"/>
      <c r="GX583" s="223" t="s">
        <v>377</v>
      </c>
      <c r="GZ583" s="257"/>
      <c r="HB583" s="257"/>
    </row>
    <row r="584" spans="1:210" s="171" customFormat="1" ht="22.5" x14ac:dyDescent="0.25">
      <c r="A584" s="214" t="s">
        <v>761</v>
      </c>
      <c r="B584" s="215" t="s">
        <v>638</v>
      </c>
      <c r="C584" s="873" t="s">
        <v>639</v>
      </c>
      <c r="D584" s="873"/>
      <c r="E584" s="873"/>
      <c r="F584" s="873"/>
      <c r="G584" s="873"/>
      <c r="H584" s="216" t="s">
        <v>640</v>
      </c>
      <c r="I584" s="217">
        <v>-13.4725</v>
      </c>
      <c r="J584" s="218">
        <v>1</v>
      </c>
      <c r="K584" s="298">
        <v>-13.4725</v>
      </c>
      <c r="L584" s="226">
        <v>3966.25</v>
      </c>
      <c r="M584" s="265">
        <v>1.04</v>
      </c>
      <c r="N584" s="240">
        <v>4124.8999999999996</v>
      </c>
      <c r="O584" s="217"/>
      <c r="P584" s="227">
        <v>-55572.72</v>
      </c>
      <c r="GO584" s="212"/>
      <c r="GP584" s="212"/>
      <c r="GQ584" s="223" t="s">
        <v>639</v>
      </c>
      <c r="GR584" s="223" t="s">
        <v>4</v>
      </c>
      <c r="GS584" s="223" t="s">
        <v>4</v>
      </c>
      <c r="GT584" s="223" t="s">
        <v>4</v>
      </c>
      <c r="GU584" s="223" t="s">
        <v>4</v>
      </c>
      <c r="GV584" s="223"/>
      <c r="GW584" s="173"/>
      <c r="GX584" s="223"/>
      <c r="GZ584" s="257"/>
      <c r="HB584" s="257"/>
    </row>
    <row r="585" spans="1:210" s="171" customFormat="1" ht="15" x14ac:dyDescent="0.25">
      <c r="A585" s="236"/>
      <c r="B585" s="237"/>
      <c r="C585" s="874" t="s">
        <v>377</v>
      </c>
      <c r="D585" s="874"/>
      <c r="E585" s="874"/>
      <c r="F585" s="874"/>
      <c r="G585" s="874"/>
      <c r="H585" s="216"/>
      <c r="I585" s="217"/>
      <c r="J585" s="217"/>
      <c r="K585" s="217"/>
      <c r="L585" s="220"/>
      <c r="M585" s="217"/>
      <c r="N585" s="220"/>
      <c r="O585" s="217"/>
      <c r="P585" s="227">
        <v>-55572.72</v>
      </c>
      <c r="GO585" s="212"/>
      <c r="GP585" s="212"/>
      <c r="GQ585" s="223"/>
      <c r="GR585" s="223"/>
      <c r="GS585" s="223"/>
      <c r="GT585" s="223"/>
      <c r="GU585" s="223"/>
      <c r="GV585" s="223"/>
      <c r="GW585" s="173"/>
      <c r="GX585" s="223" t="s">
        <v>377</v>
      </c>
      <c r="GZ585" s="257"/>
      <c r="HB585" s="257"/>
    </row>
    <row r="586" spans="1:210" s="171" customFormat="1" ht="22.5" x14ac:dyDescent="0.25">
      <c r="A586" s="214" t="s">
        <v>762</v>
      </c>
      <c r="B586" s="215" t="s">
        <v>641</v>
      </c>
      <c r="C586" s="873" t="s">
        <v>642</v>
      </c>
      <c r="D586" s="873"/>
      <c r="E586" s="873"/>
      <c r="F586" s="873"/>
      <c r="G586" s="873"/>
      <c r="H586" s="216" t="s">
        <v>611</v>
      </c>
      <c r="I586" s="217">
        <v>-626.07500000000005</v>
      </c>
      <c r="J586" s="218">
        <v>1</v>
      </c>
      <c r="K586" s="241">
        <v>-626.07500000000005</v>
      </c>
      <c r="L586" s="299">
        <v>88.7</v>
      </c>
      <c r="M586" s="265">
        <v>1.34</v>
      </c>
      <c r="N586" s="239">
        <v>118.86</v>
      </c>
      <c r="O586" s="217"/>
      <c r="P586" s="227">
        <v>-74415.27</v>
      </c>
      <c r="GO586" s="212"/>
      <c r="GP586" s="212"/>
      <c r="GQ586" s="223" t="s">
        <v>642</v>
      </c>
      <c r="GR586" s="223" t="s">
        <v>4</v>
      </c>
      <c r="GS586" s="223" t="s">
        <v>4</v>
      </c>
      <c r="GT586" s="223" t="s">
        <v>4</v>
      </c>
      <c r="GU586" s="223" t="s">
        <v>4</v>
      </c>
      <c r="GV586" s="223"/>
      <c r="GW586" s="173"/>
      <c r="GX586" s="223"/>
      <c r="GZ586" s="257"/>
      <c r="HB586" s="257"/>
    </row>
    <row r="587" spans="1:210" s="171" customFormat="1" ht="15" x14ac:dyDescent="0.25">
      <c r="A587" s="236"/>
      <c r="B587" s="237"/>
      <c r="C587" s="874" t="s">
        <v>377</v>
      </c>
      <c r="D587" s="874"/>
      <c r="E587" s="874"/>
      <c r="F587" s="874"/>
      <c r="G587" s="874"/>
      <c r="H587" s="216"/>
      <c r="I587" s="217"/>
      <c r="J587" s="217"/>
      <c r="K587" s="217"/>
      <c r="L587" s="220"/>
      <c r="M587" s="217"/>
      <c r="N587" s="220"/>
      <c r="O587" s="217"/>
      <c r="P587" s="227">
        <v>-74415.27</v>
      </c>
      <c r="GO587" s="212"/>
      <c r="GP587" s="212"/>
      <c r="GQ587" s="223"/>
      <c r="GR587" s="223"/>
      <c r="GS587" s="223"/>
      <c r="GT587" s="223"/>
      <c r="GU587" s="223"/>
      <c r="GV587" s="223"/>
      <c r="GW587" s="173"/>
      <c r="GX587" s="223" t="s">
        <v>377</v>
      </c>
      <c r="GZ587" s="257"/>
      <c r="HB587" s="257"/>
    </row>
    <row r="588" spans="1:210" s="171" customFormat="1" ht="45" x14ac:dyDescent="0.25">
      <c r="A588" s="214" t="s">
        <v>763</v>
      </c>
      <c r="B588" s="215" t="s">
        <v>643</v>
      </c>
      <c r="C588" s="873" t="s">
        <v>644</v>
      </c>
      <c r="D588" s="873"/>
      <c r="E588" s="873"/>
      <c r="F588" s="873"/>
      <c r="G588" s="873"/>
      <c r="H588" s="216" t="s">
        <v>627</v>
      </c>
      <c r="I588" s="217">
        <v>4530.1400000000003</v>
      </c>
      <c r="J588" s="218">
        <v>1</v>
      </c>
      <c r="K588" s="265">
        <v>4530.1400000000003</v>
      </c>
      <c r="L588" s="220"/>
      <c r="M588" s="217"/>
      <c r="N588" s="221"/>
      <c r="O588" s="217"/>
      <c r="P588" s="222"/>
      <c r="GO588" s="212"/>
      <c r="GP588" s="212"/>
      <c r="GQ588" s="223" t="s">
        <v>644</v>
      </c>
      <c r="GR588" s="223" t="s">
        <v>4</v>
      </c>
      <c r="GS588" s="223" t="s">
        <v>4</v>
      </c>
      <c r="GT588" s="223" t="s">
        <v>4</v>
      </c>
      <c r="GU588" s="223" t="s">
        <v>4</v>
      </c>
      <c r="GV588" s="223"/>
      <c r="GW588" s="173"/>
      <c r="GX588" s="223"/>
      <c r="GZ588" s="257"/>
      <c r="HB588" s="257"/>
    </row>
    <row r="589" spans="1:210" s="171" customFormat="1" ht="15" x14ac:dyDescent="0.25">
      <c r="A589" s="242"/>
      <c r="B589" s="243"/>
      <c r="C589" s="878" t="s">
        <v>764</v>
      </c>
      <c r="D589" s="878"/>
      <c r="E589" s="878"/>
      <c r="F589" s="878"/>
      <c r="G589" s="878"/>
      <c r="H589" s="878"/>
      <c r="I589" s="878"/>
      <c r="J589" s="878"/>
      <c r="K589" s="878"/>
      <c r="L589" s="878"/>
      <c r="M589" s="878"/>
      <c r="N589" s="878"/>
      <c r="O589" s="878"/>
      <c r="P589" s="879"/>
      <c r="GO589" s="212"/>
      <c r="GP589" s="212"/>
      <c r="GQ589" s="223"/>
      <c r="GR589" s="223"/>
      <c r="GS589" s="223"/>
      <c r="GT589" s="223"/>
      <c r="GU589" s="223"/>
      <c r="GV589" s="223"/>
      <c r="GW589" s="173"/>
      <c r="GX589" s="223"/>
      <c r="GY589" s="244" t="s">
        <v>764</v>
      </c>
      <c r="GZ589" s="257"/>
      <c r="HB589" s="257"/>
    </row>
    <row r="590" spans="1:210" s="171" customFormat="1" ht="15" x14ac:dyDescent="0.25">
      <c r="A590" s="224"/>
      <c r="B590" s="225"/>
      <c r="C590" s="874" t="s">
        <v>370</v>
      </c>
      <c r="D590" s="874"/>
      <c r="E590" s="874"/>
      <c r="F590" s="874"/>
      <c r="G590" s="874"/>
      <c r="H590" s="216"/>
      <c r="I590" s="217"/>
      <c r="J590" s="217"/>
      <c r="K590" s="217"/>
      <c r="L590" s="220"/>
      <c r="M590" s="217"/>
      <c r="N590" s="226"/>
      <c r="O590" s="217"/>
      <c r="P590" s="227">
        <v>55835161.979999997</v>
      </c>
      <c r="Q590" s="228"/>
      <c r="R590" s="228"/>
      <c r="GO590" s="212"/>
      <c r="GP590" s="212"/>
      <c r="GQ590" s="223"/>
      <c r="GR590" s="223"/>
      <c r="GS590" s="223"/>
      <c r="GT590" s="223"/>
      <c r="GU590" s="223"/>
      <c r="GV590" s="223" t="s">
        <v>370</v>
      </c>
      <c r="GW590" s="173"/>
      <c r="GX590" s="223"/>
      <c r="GZ590" s="257"/>
      <c r="HB590" s="257"/>
    </row>
    <row r="591" spans="1:210" s="171" customFormat="1" ht="15" x14ac:dyDescent="0.25">
      <c r="A591" s="229"/>
      <c r="B591" s="230"/>
      <c r="C591" s="880" t="s">
        <v>371</v>
      </c>
      <c r="D591" s="880"/>
      <c r="E591" s="880"/>
      <c r="F591" s="880"/>
      <c r="G591" s="880"/>
      <c r="H591" s="231"/>
      <c r="I591" s="232"/>
      <c r="J591" s="232"/>
      <c r="K591" s="232"/>
      <c r="L591" s="233"/>
      <c r="M591" s="232"/>
      <c r="N591" s="233"/>
      <c r="O591" s="232"/>
      <c r="P591" s="245">
        <v>7588119.2699999996</v>
      </c>
      <c r="GO591" s="212"/>
      <c r="GP591" s="212"/>
      <c r="GQ591" s="223"/>
      <c r="GR591" s="223"/>
      <c r="GS591" s="223"/>
      <c r="GT591" s="223"/>
      <c r="GU591" s="223"/>
      <c r="GV591" s="223"/>
      <c r="GW591" s="173" t="s">
        <v>371</v>
      </c>
      <c r="GX591" s="223"/>
      <c r="GZ591" s="257"/>
      <c r="HB591" s="257"/>
    </row>
    <row r="592" spans="1:210" s="171" customFormat="1" ht="15" x14ac:dyDescent="0.25">
      <c r="A592" s="229"/>
      <c r="B592" s="230" t="s">
        <v>628</v>
      </c>
      <c r="C592" s="880" t="s">
        <v>629</v>
      </c>
      <c r="D592" s="880"/>
      <c r="E592" s="880"/>
      <c r="F592" s="880"/>
      <c r="G592" s="880"/>
      <c r="H592" s="231" t="s">
        <v>374</v>
      </c>
      <c r="I592" s="235">
        <v>94</v>
      </c>
      <c r="J592" s="232"/>
      <c r="K592" s="235">
        <v>94</v>
      </c>
      <c r="L592" s="233"/>
      <c r="M592" s="232"/>
      <c r="N592" s="233"/>
      <c r="O592" s="232"/>
      <c r="P592" s="245">
        <v>7132832.1100000003</v>
      </c>
      <c r="GO592" s="212"/>
      <c r="GP592" s="212"/>
      <c r="GQ592" s="223"/>
      <c r="GR592" s="223"/>
      <c r="GS592" s="223"/>
      <c r="GT592" s="223"/>
      <c r="GU592" s="223"/>
      <c r="GV592" s="223"/>
      <c r="GW592" s="173" t="s">
        <v>629</v>
      </c>
      <c r="GX592" s="223"/>
      <c r="GZ592" s="257"/>
      <c r="HB592" s="257"/>
    </row>
    <row r="593" spans="1:210" s="171" customFormat="1" ht="15" x14ac:dyDescent="0.25">
      <c r="A593" s="229"/>
      <c r="B593" s="230" t="s">
        <v>630</v>
      </c>
      <c r="C593" s="880" t="s">
        <v>631</v>
      </c>
      <c r="D593" s="880"/>
      <c r="E593" s="880"/>
      <c r="F593" s="880"/>
      <c r="G593" s="880"/>
      <c r="H593" s="231" t="s">
        <v>374</v>
      </c>
      <c r="I593" s="235">
        <v>52</v>
      </c>
      <c r="J593" s="232"/>
      <c r="K593" s="235">
        <v>52</v>
      </c>
      <c r="L593" s="233"/>
      <c r="M593" s="232"/>
      <c r="N593" s="233"/>
      <c r="O593" s="232"/>
      <c r="P593" s="245">
        <v>3945822.02</v>
      </c>
      <c r="GO593" s="212"/>
      <c r="GP593" s="212"/>
      <c r="GQ593" s="223"/>
      <c r="GR593" s="223"/>
      <c r="GS593" s="223"/>
      <c r="GT593" s="223"/>
      <c r="GU593" s="223"/>
      <c r="GV593" s="223"/>
      <c r="GW593" s="173" t="s">
        <v>631</v>
      </c>
      <c r="GX593" s="223"/>
      <c r="GZ593" s="257"/>
      <c r="HB593" s="257"/>
    </row>
    <row r="594" spans="1:210" s="171" customFormat="1" ht="15" x14ac:dyDescent="0.25">
      <c r="A594" s="236"/>
      <c r="B594" s="237"/>
      <c r="C594" s="874" t="s">
        <v>377</v>
      </c>
      <c r="D594" s="874"/>
      <c r="E594" s="874"/>
      <c r="F594" s="874"/>
      <c r="G594" s="874"/>
      <c r="H594" s="216"/>
      <c r="I594" s="217"/>
      <c r="J594" s="217"/>
      <c r="K594" s="217"/>
      <c r="L594" s="220"/>
      <c r="M594" s="217"/>
      <c r="N594" s="226">
        <v>14770.81</v>
      </c>
      <c r="O594" s="217"/>
      <c r="P594" s="227">
        <v>66913816.109999999</v>
      </c>
      <c r="GO594" s="212"/>
      <c r="GP594" s="212"/>
      <c r="GQ594" s="223"/>
      <c r="GR594" s="223"/>
      <c r="GS594" s="223"/>
      <c r="GT594" s="223"/>
      <c r="GU594" s="223"/>
      <c r="GV594" s="223"/>
      <c r="GW594" s="173"/>
      <c r="GX594" s="223" t="s">
        <v>377</v>
      </c>
      <c r="GZ594" s="257"/>
      <c r="HB594" s="257"/>
    </row>
    <row r="595" spans="1:210" s="171" customFormat="1" ht="15" x14ac:dyDescent="0.25">
      <c r="A595" s="214" t="s">
        <v>765</v>
      </c>
      <c r="B595" s="215" t="s">
        <v>632</v>
      </c>
      <c r="C595" s="873" t="s">
        <v>633</v>
      </c>
      <c r="D595" s="873"/>
      <c r="E595" s="873"/>
      <c r="F595" s="873"/>
      <c r="G595" s="873"/>
      <c r="H595" s="216" t="s">
        <v>614</v>
      </c>
      <c r="I595" s="217">
        <v>-41.677287999999997</v>
      </c>
      <c r="J595" s="218">
        <v>1</v>
      </c>
      <c r="K595" s="301">
        <v>-41.677287999999997</v>
      </c>
      <c r="L595" s="226">
        <v>14867.42</v>
      </c>
      <c r="M595" s="219">
        <v>1.7</v>
      </c>
      <c r="N595" s="240">
        <v>25274.61</v>
      </c>
      <c r="O595" s="217"/>
      <c r="P595" s="227">
        <v>-1053377.2</v>
      </c>
      <c r="GO595" s="212"/>
      <c r="GP595" s="212"/>
      <c r="GQ595" s="223" t="s">
        <v>633</v>
      </c>
      <c r="GR595" s="223" t="s">
        <v>4</v>
      </c>
      <c r="GS595" s="223" t="s">
        <v>4</v>
      </c>
      <c r="GT595" s="223" t="s">
        <v>4</v>
      </c>
      <c r="GU595" s="223" t="s">
        <v>4</v>
      </c>
      <c r="GV595" s="223"/>
      <c r="GW595" s="173"/>
      <c r="GX595" s="223"/>
      <c r="GZ595" s="257"/>
      <c r="HB595" s="257"/>
    </row>
    <row r="596" spans="1:210" s="171" customFormat="1" ht="15" x14ac:dyDescent="0.25">
      <c r="A596" s="236"/>
      <c r="B596" s="237"/>
      <c r="C596" s="874" t="s">
        <v>377</v>
      </c>
      <c r="D596" s="874"/>
      <c r="E596" s="874"/>
      <c r="F596" s="874"/>
      <c r="G596" s="874"/>
      <c r="H596" s="216"/>
      <c r="I596" s="217"/>
      <c r="J596" s="217"/>
      <c r="K596" s="217"/>
      <c r="L596" s="220"/>
      <c r="M596" s="217"/>
      <c r="N596" s="220"/>
      <c r="O596" s="217"/>
      <c r="P596" s="227">
        <v>-1053377.2</v>
      </c>
      <c r="GO596" s="212"/>
      <c r="GP596" s="212"/>
      <c r="GQ596" s="223"/>
      <c r="GR596" s="223"/>
      <c r="GS596" s="223"/>
      <c r="GT596" s="223"/>
      <c r="GU596" s="223"/>
      <c r="GV596" s="223"/>
      <c r="GW596" s="173"/>
      <c r="GX596" s="223" t="s">
        <v>377</v>
      </c>
      <c r="GZ596" s="257"/>
      <c r="HB596" s="257"/>
    </row>
    <row r="597" spans="1:210" s="171" customFormat="1" ht="15" x14ac:dyDescent="0.25">
      <c r="A597" s="214" t="s">
        <v>766</v>
      </c>
      <c r="B597" s="215" t="s">
        <v>634</v>
      </c>
      <c r="C597" s="873" t="s">
        <v>635</v>
      </c>
      <c r="D597" s="873"/>
      <c r="E597" s="873"/>
      <c r="F597" s="873"/>
      <c r="G597" s="873"/>
      <c r="H597" s="216" t="s">
        <v>369</v>
      </c>
      <c r="I597" s="217">
        <v>-90.602800000000002</v>
      </c>
      <c r="J597" s="218">
        <v>1</v>
      </c>
      <c r="K597" s="298">
        <v>-90.602800000000002</v>
      </c>
      <c r="L597" s="299">
        <v>35.71</v>
      </c>
      <c r="M597" s="265">
        <v>0.51</v>
      </c>
      <c r="N597" s="239">
        <v>18.21</v>
      </c>
      <c r="O597" s="217"/>
      <c r="P597" s="227">
        <v>-1649.88</v>
      </c>
      <c r="GO597" s="212"/>
      <c r="GP597" s="212"/>
      <c r="GQ597" s="223" t="s">
        <v>635</v>
      </c>
      <c r="GR597" s="223" t="s">
        <v>4</v>
      </c>
      <c r="GS597" s="223" t="s">
        <v>4</v>
      </c>
      <c r="GT597" s="223" t="s">
        <v>4</v>
      </c>
      <c r="GU597" s="223" t="s">
        <v>4</v>
      </c>
      <c r="GV597" s="223"/>
      <c r="GW597" s="173"/>
      <c r="GX597" s="223"/>
      <c r="GZ597" s="257"/>
      <c r="HB597" s="257"/>
    </row>
    <row r="598" spans="1:210" s="171" customFormat="1" ht="15" x14ac:dyDescent="0.25">
      <c r="A598" s="236"/>
      <c r="B598" s="237"/>
      <c r="C598" s="874" t="s">
        <v>377</v>
      </c>
      <c r="D598" s="874"/>
      <c r="E598" s="874"/>
      <c r="F598" s="874"/>
      <c r="G598" s="874"/>
      <c r="H598" s="216"/>
      <c r="I598" s="217"/>
      <c r="J598" s="217"/>
      <c r="K598" s="217"/>
      <c r="L598" s="220"/>
      <c r="M598" s="217"/>
      <c r="N598" s="220"/>
      <c r="O598" s="217"/>
      <c r="P598" s="227">
        <v>-1649.88</v>
      </c>
      <c r="GO598" s="212"/>
      <c r="GP598" s="212"/>
      <c r="GQ598" s="223"/>
      <c r="GR598" s="223"/>
      <c r="GS598" s="223"/>
      <c r="GT598" s="223"/>
      <c r="GU598" s="223"/>
      <c r="GV598" s="223"/>
      <c r="GW598" s="173"/>
      <c r="GX598" s="223" t="s">
        <v>377</v>
      </c>
      <c r="GZ598" s="257"/>
      <c r="HB598" s="257"/>
    </row>
    <row r="599" spans="1:210" s="171" customFormat="1" ht="22.5" x14ac:dyDescent="0.25">
      <c r="A599" s="214" t="s">
        <v>767</v>
      </c>
      <c r="B599" s="215" t="s">
        <v>636</v>
      </c>
      <c r="C599" s="873" t="s">
        <v>637</v>
      </c>
      <c r="D599" s="873"/>
      <c r="E599" s="873"/>
      <c r="F599" s="873"/>
      <c r="G599" s="873"/>
      <c r="H599" s="216" t="s">
        <v>386</v>
      </c>
      <c r="I599" s="217">
        <v>-27.18084</v>
      </c>
      <c r="J599" s="218">
        <v>1</v>
      </c>
      <c r="K599" s="302">
        <v>-27.18084</v>
      </c>
      <c r="L599" s="226">
        <v>4885.8500000000004</v>
      </c>
      <c r="M599" s="265">
        <v>1.81</v>
      </c>
      <c r="N599" s="240">
        <v>8843.39</v>
      </c>
      <c r="O599" s="217"/>
      <c r="P599" s="227">
        <v>-240370.77</v>
      </c>
      <c r="GO599" s="212"/>
      <c r="GP599" s="212"/>
      <c r="GQ599" s="223" t="s">
        <v>637</v>
      </c>
      <c r="GR599" s="223" t="s">
        <v>4</v>
      </c>
      <c r="GS599" s="223" t="s">
        <v>4</v>
      </c>
      <c r="GT599" s="223" t="s">
        <v>4</v>
      </c>
      <c r="GU599" s="223" t="s">
        <v>4</v>
      </c>
      <c r="GV599" s="223"/>
      <c r="GW599" s="173"/>
      <c r="GX599" s="223"/>
      <c r="GZ599" s="257"/>
      <c r="HB599" s="257"/>
    </row>
    <row r="600" spans="1:210" s="171" customFormat="1" ht="15" x14ac:dyDescent="0.25">
      <c r="A600" s="236"/>
      <c r="B600" s="237"/>
      <c r="C600" s="874" t="s">
        <v>377</v>
      </c>
      <c r="D600" s="874"/>
      <c r="E600" s="874"/>
      <c r="F600" s="874"/>
      <c r="G600" s="874"/>
      <c r="H600" s="216"/>
      <c r="I600" s="217"/>
      <c r="J600" s="217"/>
      <c r="K600" s="217"/>
      <c r="L600" s="220"/>
      <c r="M600" s="217"/>
      <c r="N600" s="220"/>
      <c r="O600" s="217"/>
      <c r="P600" s="227">
        <v>-240370.77</v>
      </c>
      <c r="GO600" s="212"/>
      <c r="GP600" s="212"/>
      <c r="GQ600" s="223"/>
      <c r="GR600" s="223"/>
      <c r="GS600" s="223"/>
      <c r="GT600" s="223"/>
      <c r="GU600" s="223"/>
      <c r="GV600" s="223"/>
      <c r="GW600" s="173"/>
      <c r="GX600" s="223" t="s">
        <v>377</v>
      </c>
      <c r="GZ600" s="257"/>
      <c r="HB600" s="257"/>
    </row>
    <row r="601" spans="1:210" s="171" customFormat="1" ht="22.5" x14ac:dyDescent="0.25">
      <c r="A601" s="214" t="s">
        <v>768</v>
      </c>
      <c r="B601" s="215" t="s">
        <v>638</v>
      </c>
      <c r="C601" s="873" t="s">
        <v>639</v>
      </c>
      <c r="D601" s="873"/>
      <c r="E601" s="873"/>
      <c r="F601" s="873"/>
      <c r="G601" s="873"/>
      <c r="H601" s="216" t="s">
        <v>640</v>
      </c>
      <c r="I601" s="217">
        <v>-77.012379999999993</v>
      </c>
      <c r="J601" s="218">
        <v>1</v>
      </c>
      <c r="K601" s="302">
        <v>-77.012379999999993</v>
      </c>
      <c r="L601" s="226">
        <v>3966.25</v>
      </c>
      <c r="M601" s="265">
        <v>1.04</v>
      </c>
      <c r="N601" s="240">
        <v>4124.8999999999996</v>
      </c>
      <c r="O601" s="217"/>
      <c r="P601" s="227">
        <v>-317668.37</v>
      </c>
      <c r="GO601" s="212"/>
      <c r="GP601" s="212"/>
      <c r="GQ601" s="223" t="s">
        <v>639</v>
      </c>
      <c r="GR601" s="223" t="s">
        <v>4</v>
      </c>
      <c r="GS601" s="223" t="s">
        <v>4</v>
      </c>
      <c r="GT601" s="223" t="s">
        <v>4</v>
      </c>
      <c r="GU601" s="223" t="s">
        <v>4</v>
      </c>
      <c r="GV601" s="223"/>
      <c r="GW601" s="173"/>
      <c r="GX601" s="223"/>
      <c r="GZ601" s="257"/>
      <c r="HB601" s="257"/>
    </row>
    <row r="602" spans="1:210" s="171" customFormat="1" ht="15" x14ac:dyDescent="0.25">
      <c r="A602" s="236"/>
      <c r="B602" s="237"/>
      <c r="C602" s="874" t="s">
        <v>377</v>
      </c>
      <c r="D602" s="874"/>
      <c r="E602" s="874"/>
      <c r="F602" s="874"/>
      <c r="G602" s="874"/>
      <c r="H602" s="216"/>
      <c r="I602" s="217"/>
      <c r="J602" s="217"/>
      <c r="K602" s="217"/>
      <c r="L602" s="220"/>
      <c r="M602" s="217"/>
      <c r="N602" s="220"/>
      <c r="O602" s="217"/>
      <c r="P602" s="227">
        <v>-317668.37</v>
      </c>
      <c r="GO602" s="212"/>
      <c r="GP602" s="212"/>
      <c r="GQ602" s="223"/>
      <c r="GR602" s="223"/>
      <c r="GS602" s="223"/>
      <c r="GT602" s="223"/>
      <c r="GU602" s="223"/>
      <c r="GV602" s="223"/>
      <c r="GW602" s="173"/>
      <c r="GX602" s="223" t="s">
        <v>377</v>
      </c>
      <c r="GZ602" s="257"/>
      <c r="HB602" s="257"/>
    </row>
    <row r="603" spans="1:210" s="171" customFormat="1" ht="22.5" x14ac:dyDescent="0.25">
      <c r="A603" s="214" t="s">
        <v>769</v>
      </c>
      <c r="B603" s="215" t="s">
        <v>641</v>
      </c>
      <c r="C603" s="873" t="s">
        <v>642</v>
      </c>
      <c r="D603" s="873"/>
      <c r="E603" s="873"/>
      <c r="F603" s="873"/>
      <c r="G603" s="873"/>
      <c r="H603" s="216" t="s">
        <v>611</v>
      </c>
      <c r="I603" s="217">
        <v>-3578.8105999999998</v>
      </c>
      <c r="J603" s="218">
        <v>1</v>
      </c>
      <c r="K603" s="298">
        <v>-3578.8105999999998</v>
      </c>
      <c r="L603" s="299">
        <v>88.7</v>
      </c>
      <c r="M603" s="265">
        <v>1.34</v>
      </c>
      <c r="N603" s="239">
        <v>118.86</v>
      </c>
      <c r="O603" s="217"/>
      <c r="P603" s="227">
        <v>-425377.43</v>
      </c>
      <c r="GO603" s="212"/>
      <c r="GP603" s="212"/>
      <c r="GQ603" s="223" t="s">
        <v>642</v>
      </c>
      <c r="GR603" s="223" t="s">
        <v>4</v>
      </c>
      <c r="GS603" s="223" t="s">
        <v>4</v>
      </c>
      <c r="GT603" s="223" t="s">
        <v>4</v>
      </c>
      <c r="GU603" s="223" t="s">
        <v>4</v>
      </c>
      <c r="GV603" s="223"/>
      <c r="GW603" s="173"/>
      <c r="GX603" s="223"/>
      <c r="GZ603" s="257"/>
      <c r="HB603" s="257"/>
    </row>
    <row r="604" spans="1:210" s="171" customFormat="1" ht="15" x14ac:dyDescent="0.25">
      <c r="A604" s="236"/>
      <c r="B604" s="237"/>
      <c r="C604" s="874" t="s">
        <v>377</v>
      </c>
      <c r="D604" s="874"/>
      <c r="E604" s="874"/>
      <c r="F604" s="874"/>
      <c r="G604" s="874"/>
      <c r="H604" s="216"/>
      <c r="I604" s="217"/>
      <c r="J604" s="217"/>
      <c r="K604" s="217"/>
      <c r="L604" s="220"/>
      <c r="M604" s="217"/>
      <c r="N604" s="220"/>
      <c r="O604" s="217"/>
      <c r="P604" s="227">
        <v>-425377.43</v>
      </c>
      <c r="GO604" s="212"/>
      <c r="GP604" s="212"/>
      <c r="GQ604" s="223"/>
      <c r="GR604" s="223"/>
      <c r="GS604" s="223"/>
      <c r="GT604" s="223"/>
      <c r="GU604" s="223"/>
      <c r="GV604" s="223"/>
      <c r="GW604" s="173"/>
      <c r="GX604" s="223" t="s">
        <v>377</v>
      </c>
      <c r="GZ604" s="257"/>
      <c r="HB604" s="257"/>
    </row>
    <row r="605" spans="1:210" s="171" customFormat="1" ht="15" x14ac:dyDescent="0.25">
      <c r="A605" s="881" t="s">
        <v>770</v>
      </c>
      <c r="B605" s="882"/>
      <c r="C605" s="882"/>
      <c r="D605" s="882"/>
      <c r="E605" s="882"/>
      <c r="F605" s="882"/>
      <c r="G605" s="882"/>
      <c r="H605" s="882"/>
      <c r="I605" s="882"/>
      <c r="J605" s="882"/>
      <c r="K605" s="882"/>
      <c r="L605" s="882"/>
      <c r="M605" s="882"/>
      <c r="N605" s="882"/>
      <c r="O605" s="882"/>
      <c r="P605" s="883"/>
      <c r="GO605" s="212"/>
      <c r="GP605" s="212" t="s">
        <v>770</v>
      </c>
      <c r="GQ605" s="223"/>
      <c r="GR605" s="223"/>
      <c r="GS605" s="223"/>
      <c r="GT605" s="223"/>
      <c r="GU605" s="223"/>
      <c r="GV605" s="223"/>
      <c r="GW605" s="173"/>
      <c r="GX605" s="223"/>
      <c r="GZ605" s="257"/>
      <c r="HB605" s="257"/>
    </row>
    <row r="606" spans="1:210" s="171" customFormat="1" ht="15" x14ac:dyDescent="0.25">
      <c r="A606" s="214" t="s">
        <v>771</v>
      </c>
      <c r="B606" s="215" t="s">
        <v>646</v>
      </c>
      <c r="C606" s="873" t="s">
        <v>647</v>
      </c>
      <c r="D606" s="873"/>
      <c r="E606" s="873"/>
      <c r="F606" s="873"/>
      <c r="G606" s="873"/>
      <c r="H606" s="216" t="s">
        <v>386</v>
      </c>
      <c r="I606" s="217">
        <v>226.8</v>
      </c>
      <c r="J606" s="218">
        <v>1</v>
      </c>
      <c r="K606" s="219">
        <v>226.8</v>
      </c>
      <c r="L606" s="226">
        <v>5015.96</v>
      </c>
      <c r="M606" s="265">
        <v>1.81</v>
      </c>
      <c r="N606" s="240">
        <v>9078.89</v>
      </c>
      <c r="O606" s="217"/>
      <c r="P606" s="227">
        <v>2059092.25</v>
      </c>
      <c r="GO606" s="212"/>
      <c r="GP606" s="212"/>
      <c r="GQ606" s="223" t="s">
        <v>647</v>
      </c>
      <c r="GR606" s="223" t="s">
        <v>4</v>
      </c>
      <c r="GS606" s="223" t="s">
        <v>4</v>
      </c>
      <c r="GT606" s="223" t="s">
        <v>4</v>
      </c>
      <c r="GU606" s="223" t="s">
        <v>4</v>
      </c>
      <c r="GV606" s="223"/>
      <c r="GW606" s="173"/>
      <c r="GX606" s="223"/>
      <c r="GZ606" s="257"/>
      <c r="HB606" s="257"/>
    </row>
    <row r="607" spans="1:210" s="171" customFormat="1" ht="15" x14ac:dyDescent="0.25">
      <c r="A607" s="236"/>
      <c r="B607" s="237"/>
      <c r="C607" s="874" t="s">
        <v>377</v>
      </c>
      <c r="D607" s="874"/>
      <c r="E607" s="874"/>
      <c r="F607" s="874"/>
      <c r="G607" s="874"/>
      <c r="H607" s="216"/>
      <c r="I607" s="217"/>
      <c r="J607" s="217"/>
      <c r="K607" s="217"/>
      <c r="L607" s="220"/>
      <c r="M607" s="217"/>
      <c r="N607" s="220"/>
      <c r="O607" s="217"/>
      <c r="P607" s="227">
        <v>2059092.25</v>
      </c>
      <c r="GO607" s="212"/>
      <c r="GP607" s="212"/>
      <c r="GQ607" s="223"/>
      <c r="GR607" s="223"/>
      <c r="GS607" s="223"/>
      <c r="GT607" s="223"/>
      <c r="GU607" s="223"/>
      <c r="GV607" s="223"/>
      <c r="GW607" s="173"/>
      <c r="GX607" s="223" t="s">
        <v>377</v>
      </c>
      <c r="GZ607" s="257"/>
      <c r="HB607" s="257"/>
    </row>
    <row r="608" spans="1:210" s="171" customFormat="1" ht="15" x14ac:dyDescent="0.25">
      <c r="A608" s="214" t="s">
        <v>772</v>
      </c>
      <c r="B608" s="215" t="s">
        <v>648</v>
      </c>
      <c r="C608" s="873" t="s">
        <v>635</v>
      </c>
      <c r="D608" s="873"/>
      <c r="E608" s="873"/>
      <c r="F608" s="873"/>
      <c r="G608" s="873"/>
      <c r="H608" s="216" t="s">
        <v>369</v>
      </c>
      <c r="I608" s="217">
        <v>158.76</v>
      </c>
      <c r="J608" s="218">
        <v>1</v>
      </c>
      <c r="K608" s="265">
        <v>158.76</v>
      </c>
      <c r="L608" s="299">
        <v>35.71</v>
      </c>
      <c r="M608" s="265">
        <v>0.51</v>
      </c>
      <c r="N608" s="239">
        <v>18.21</v>
      </c>
      <c r="O608" s="217"/>
      <c r="P608" s="227">
        <v>2891.02</v>
      </c>
      <c r="GO608" s="212"/>
      <c r="GP608" s="212"/>
      <c r="GQ608" s="223" t="s">
        <v>635</v>
      </c>
      <c r="GR608" s="223" t="s">
        <v>4</v>
      </c>
      <c r="GS608" s="223" t="s">
        <v>4</v>
      </c>
      <c r="GT608" s="223" t="s">
        <v>4</v>
      </c>
      <c r="GU608" s="223" t="s">
        <v>4</v>
      </c>
      <c r="GV608" s="223"/>
      <c r="GW608" s="173"/>
      <c r="GX608" s="223"/>
      <c r="GZ608" s="257"/>
      <c r="HB608" s="257"/>
    </row>
    <row r="609" spans="1:210" s="171" customFormat="1" ht="15" x14ac:dyDescent="0.25">
      <c r="A609" s="236"/>
      <c r="B609" s="237"/>
      <c r="C609" s="874" t="s">
        <v>377</v>
      </c>
      <c r="D609" s="874"/>
      <c r="E609" s="874"/>
      <c r="F609" s="874"/>
      <c r="G609" s="874"/>
      <c r="H609" s="216"/>
      <c r="I609" s="217"/>
      <c r="J609" s="217"/>
      <c r="K609" s="217"/>
      <c r="L609" s="220"/>
      <c r="M609" s="217"/>
      <c r="N609" s="220"/>
      <c r="O609" s="217"/>
      <c r="P609" s="227">
        <v>2891.02</v>
      </c>
      <c r="GO609" s="212"/>
      <c r="GP609" s="212"/>
      <c r="GQ609" s="223"/>
      <c r="GR609" s="223"/>
      <c r="GS609" s="223"/>
      <c r="GT609" s="223"/>
      <c r="GU609" s="223"/>
      <c r="GV609" s="223"/>
      <c r="GW609" s="173"/>
      <c r="GX609" s="223" t="s">
        <v>377</v>
      </c>
      <c r="GZ609" s="257"/>
      <c r="HB609" s="257"/>
    </row>
    <row r="610" spans="1:210" s="171" customFormat="1" ht="22.5" x14ac:dyDescent="0.25">
      <c r="A610" s="214" t="s">
        <v>773</v>
      </c>
      <c r="B610" s="215" t="s">
        <v>649</v>
      </c>
      <c r="C610" s="873" t="s">
        <v>650</v>
      </c>
      <c r="D610" s="873"/>
      <c r="E610" s="873"/>
      <c r="F610" s="873"/>
      <c r="G610" s="873"/>
      <c r="H610" s="216" t="s">
        <v>614</v>
      </c>
      <c r="I610" s="217">
        <v>2700</v>
      </c>
      <c r="J610" s="218">
        <v>1</v>
      </c>
      <c r="K610" s="218">
        <v>2700</v>
      </c>
      <c r="L610" s="220"/>
      <c r="M610" s="217"/>
      <c r="N610" s="240">
        <v>1009.33</v>
      </c>
      <c r="O610" s="217"/>
      <c r="P610" s="227">
        <v>2725191</v>
      </c>
      <c r="GO610" s="212"/>
      <c r="GP610" s="212"/>
      <c r="GQ610" s="223" t="s">
        <v>650</v>
      </c>
      <c r="GR610" s="223" t="s">
        <v>4</v>
      </c>
      <c r="GS610" s="223" t="s">
        <v>4</v>
      </c>
      <c r="GT610" s="223" t="s">
        <v>4</v>
      </c>
      <c r="GU610" s="223" t="s">
        <v>4</v>
      </c>
      <c r="GV610" s="223"/>
      <c r="GW610" s="173"/>
      <c r="GX610" s="223"/>
      <c r="GZ610" s="257"/>
      <c r="HB610" s="257"/>
    </row>
    <row r="611" spans="1:210" s="171" customFormat="1" ht="15" x14ac:dyDescent="0.25">
      <c r="A611" s="236"/>
      <c r="B611" s="237"/>
      <c r="C611" s="874" t="s">
        <v>377</v>
      </c>
      <c r="D611" s="874"/>
      <c r="E611" s="874"/>
      <c r="F611" s="874"/>
      <c r="G611" s="874"/>
      <c r="H611" s="216"/>
      <c r="I611" s="217"/>
      <c r="J611" s="217"/>
      <c r="K611" s="217"/>
      <c r="L611" s="220"/>
      <c r="M611" s="217"/>
      <c r="N611" s="220"/>
      <c r="O611" s="217"/>
      <c r="P611" s="227">
        <v>2725191</v>
      </c>
      <c r="GO611" s="212"/>
      <c r="GP611" s="212"/>
      <c r="GQ611" s="223"/>
      <c r="GR611" s="223"/>
      <c r="GS611" s="223"/>
      <c r="GT611" s="223"/>
      <c r="GU611" s="223"/>
      <c r="GV611" s="223"/>
      <c r="GW611" s="173"/>
      <c r="GX611" s="223" t="s">
        <v>377</v>
      </c>
      <c r="GZ611" s="257"/>
      <c r="HB611" s="257"/>
    </row>
    <row r="612" spans="1:210" s="171" customFormat="1" ht="22.5" x14ac:dyDescent="0.25">
      <c r="A612" s="214" t="s">
        <v>774</v>
      </c>
      <c r="B612" s="215" t="s">
        <v>651</v>
      </c>
      <c r="C612" s="873" t="s">
        <v>652</v>
      </c>
      <c r="D612" s="873"/>
      <c r="E612" s="873"/>
      <c r="F612" s="873"/>
      <c r="G612" s="873"/>
      <c r="H612" s="216" t="s">
        <v>614</v>
      </c>
      <c r="I612" s="217">
        <v>450</v>
      </c>
      <c r="J612" s="218">
        <v>1</v>
      </c>
      <c r="K612" s="218">
        <v>450</v>
      </c>
      <c r="L612" s="220"/>
      <c r="M612" s="217"/>
      <c r="N612" s="239">
        <v>782.49</v>
      </c>
      <c r="O612" s="217"/>
      <c r="P612" s="227">
        <v>352120.5</v>
      </c>
      <c r="GO612" s="212"/>
      <c r="GP612" s="212"/>
      <c r="GQ612" s="223" t="s">
        <v>652</v>
      </c>
      <c r="GR612" s="223" t="s">
        <v>4</v>
      </c>
      <c r="GS612" s="223" t="s">
        <v>4</v>
      </c>
      <c r="GT612" s="223" t="s">
        <v>4</v>
      </c>
      <c r="GU612" s="223" t="s">
        <v>4</v>
      </c>
      <c r="GV612" s="223"/>
      <c r="GW612" s="173"/>
      <c r="GX612" s="223"/>
      <c r="GZ612" s="257"/>
      <c r="HB612" s="257"/>
    </row>
    <row r="613" spans="1:210" s="171" customFormat="1" ht="15" x14ac:dyDescent="0.25">
      <c r="A613" s="236"/>
      <c r="B613" s="237"/>
      <c r="C613" s="874" t="s">
        <v>377</v>
      </c>
      <c r="D613" s="874"/>
      <c r="E613" s="874"/>
      <c r="F613" s="874"/>
      <c r="G613" s="874"/>
      <c r="H613" s="216"/>
      <c r="I613" s="217"/>
      <c r="J613" s="217"/>
      <c r="K613" s="217"/>
      <c r="L613" s="220"/>
      <c r="M613" s="217"/>
      <c r="N613" s="220"/>
      <c r="O613" s="217"/>
      <c r="P613" s="227">
        <v>352120.5</v>
      </c>
      <c r="GO613" s="212"/>
      <c r="GP613" s="212"/>
      <c r="GQ613" s="223"/>
      <c r="GR613" s="223"/>
      <c r="GS613" s="223"/>
      <c r="GT613" s="223"/>
      <c r="GU613" s="223"/>
      <c r="GV613" s="223"/>
      <c r="GW613" s="173"/>
      <c r="GX613" s="223" t="s">
        <v>377</v>
      </c>
      <c r="GZ613" s="257"/>
      <c r="HB613" s="257"/>
    </row>
    <row r="614" spans="1:210" s="171" customFormat="1" ht="22.5" x14ac:dyDescent="0.25">
      <c r="A614" s="214" t="s">
        <v>775</v>
      </c>
      <c r="B614" s="215" t="s">
        <v>653</v>
      </c>
      <c r="C614" s="873" t="s">
        <v>654</v>
      </c>
      <c r="D614" s="873"/>
      <c r="E614" s="873"/>
      <c r="F614" s="873"/>
      <c r="G614" s="873"/>
      <c r="H614" s="216" t="s">
        <v>614</v>
      </c>
      <c r="I614" s="217">
        <v>450</v>
      </c>
      <c r="J614" s="218">
        <v>1</v>
      </c>
      <c r="K614" s="218">
        <v>450</v>
      </c>
      <c r="L614" s="220"/>
      <c r="M614" s="217"/>
      <c r="N614" s="239">
        <v>248.5</v>
      </c>
      <c r="O614" s="217"/>
      <c r="P614" s="227">
        <v>111825</v>
      </c>
      <c r="GO614" s="212"/>
      <c r="GP614" s="212"/>
      <c r="GQ614" s="223" t="s">
        <v>654</v>
      </c>
      <c r="GR614" s="223" t="s">
        <v>4</v>
      </c>
      <c r="GS614" s="223" t="s">
        <v>4</v>
      </c>
      <c r="GT614" s="223" t="s">
        <v>4</v>
      </c>
      <c r="GU614" s="223" t="s">
        <v>4</v>
      </c>
      <c r="GV614" s="223"/>
      <c r="GW614" s="173"/>
      <c r="GX614" s="223"/>
      <c r="GZ614" s="257"/>
      <c r="HB614" s="257"/>
    </row>
    <row r="615" spans="1:210" s="171" customFormat="1" ht="15" x14ac:dyDescent="0.25">
      <c r="A615" s="236"/>
      <c r="B615" s="237"/>
      <c r="C615" s="874" t="s">
        <v>377</v>
      </c>
      <c r="D615" s="874"/>
      <c r="E615" s="874"/>
      <c r="F615" s="874"/>
      <c r="G615" s="874"/>
      <c r="H615" s="216"/>
      <c r="I615" s="217"/>
      <c r="J615" s="217"/>
      <c r="K615" s="217"/>
      <c r="L615" s="220"/>
      <c r="M615" s="217"/>
      <c r="N615" s="220"/>
      <c r="O615" s="217"/>
      <c r="P615" s="227">
        <v>111825</v>
      </c>
      <c r="GO615" s="212"/>
      <c r="GP615" s="212"/>
      <c r="GQ615" s="223"/>
      <c r="GR615" s="223"/>
      <c r="GS615" s="223"/>
      <c r="GT615" s="223"/>
      <c r="GU615" s="223"/>
      <c r="GV615" s="223"/>
      <c r="GW615" s="173"/>
      <c r="GX615" s="223" t="s">
        <v>377</v>
      </c>
      <c r="GZ615" s="257"/>
      <c r="HB615" s="257"/>
    </row>
    <row r="616" spans="1:210" s="171" customFormat="1" ht="22.5" x14ac:dyDescent="0.25">
      <c r="A616" s="214" t="s">
        <v>776</v>
      </c>
      <c r="B616" s="215" t="s">
        <v>655</v>
      </c>
      <c r="C616" s="873" t="s">
        <v>656</v>
      </c>
      <c r="D616" s="873"/>
      <c r="E616" s="873"/>
      <c r="F616" s="873"/>
      <c r="G616" s="873"/>
      <c r="H616" s="216" t="s">
        <v>614</v>
      </c>
      <c r="I616" s="217">
        <v>450</v>
      </c>
      <c r="J616" s="218">
        <v>1</v>
      </c>
      <c r="K616" s="218">
        <v>450</v>
      </c>
      <c r="L616" s="220"/>
      <c r="M616" s="217"/>
      <c r="N616" s="240">
        <v>1216.55</v>
      </c>
      <c r="O616" s="217"/>
      <c r="P616" s="227">
        <v>547447.5</v>
      </c>
      <c r="GO616" s="212"/>
      <c r="GP616" s="212"/>
      <c r="GQ616" s="223" t="s">
        <v>656</v>
      </c>
      <c r="GR616" s="223" t="s">
        <v>4</v>
      </c>
      <c r="GS616" s="223" t="s">
        <v>4</v>
      </c>
      <c r="GT616" s="223" t="s">
        <v>4</v>
      </c>
      <c r="GU616" s="223" t="s">
        <v>4</v>
      </c>
      <c r="GV616" s="223"/>
      <c r="GW616" s="173"/>
      <c r="GX616" s="223"/>
      <c r="GZ616" s="257"/>
      <c r="HB616" s="257"/>
    </row>
    <row r="617" spans="1:210" s="171" customFormat="1" ht="15" x14ac:dyDescent="0.25">
      <c r="A617" s="236"/>
      <c r="B617" s="237"/>
      <c r="C617" s="874" t="s">
        <v>377</v>
      </c>
      <c r="D617" s="874"/>
      <c r="E617" s="874"/>
      <c r="F617" s="874"/>
      <c r="G617" s="874"/>
      <c r="H617" s="216"/>
      <c r="I617" s="217"/>
      <c r="J617" s="217"/>
      <c r="K617" s="217"/>
      <c r="L617" s="220"/>
      <c r="M617" s="217"/>
      <c r="N617" s="220"/>
      <c r="O617" s="217"/>
      <c r="P617" s="227">
        <v>547447.5</v>
      </c>
      <c r="GO617" s="212"/>
      <c r="GP617" s="212"/>
      <c r="GQ617" s="223"/>
      <c r="GR617" s="223"/>
      <c r="GS617" s="223"/>
      <c r="GT617" s="223"/>
      <c r="GU617" s="223"/>
      <c r="GV617" s="223"/>
      <c r="GW617" s="173"/>
      <c r="GX617" s="223" t="s">
        <v>377</v>
      </c>
      <c r="GZ617" s="257"/>
      <c r="HB617" s="257"/>
    </row>
    <row r="618" spans="1:210" s="171" customFormat="1" ht="22.5" x14ac:dyDescent="0.25">
      <c r="A618" s="214" t="s">
        <v>777</v>
      </c>
      <c r="B618" s="215" t="s">
        <v>657</v>
      </c>
      <c r="C618" s="873" t="s">
        <v>658</v>
      </c>
      <c r="D618" s="873"/>
      <c r="E618" s="873"/>
      <c r="F618" s="873"/>
      <c r="G618" s="873"/>
      <c r="H618" s="216" t="s">
        <v>614</v>
      </c>
      <c r="I618" s="217">
        <v>2250</v>
      </c>
      <c r="J618" s="218">
        <v>1</v>
      </c>
      <c r="K618" s="218">
        <v>2250</v>
      </c>
      <c r="L618" s="220"/>
      <c r="M618" s="217"/>
      <c r="N618" s="239">
        <v>325.60000000000002</v>
      </c>
      <c r="O618" s="217"/>
      <c r="P618" s="227">
        <v>732600</v>
      </c>
      <c r="GO618" s="212"/>
      <c r="GP618" s="212"/>
      <c r="GQ618" s="223" t="s">
        <v>658</v>
      </c>
      <c r="GR618" s="223" t="s">
        <v>4</v>
      </c>
      <c r="GS618" s="223" t="s">
        <v>4</v>
      </c>
      <c r="GT618" s="223" t="s">
        <v>4</v>
      </c>
      <c r="GU618" s="223" t="s">
        <v>4</v>
      </c>
      <c r="GV618" s="223"/>
      <c r="GW618" s="173"/>
      <c r="GX618" s="223"/>
      <c r="GZ618" s="257"/>
      <c r="HB618" s="257"/>
    </row>
    <row r="619" spans="1:210" s="171" customFormat="1" ht="15" x14ac:dyDescent="0.25">
      <c r="A619" s="236"/>
      <c r="B619" s="237"/>
      <c r="C619" s="874" t="s">
        <v>377</v>
      </c>
      <c r="D619" s="874"/>
      <c r="E619" s="874"/>
      <c r="F619" s="874"/>
      <c r="G619" s="874"/>
      <c r="H619" s="216"/>
      <c r="I619" s="217"/>
      <c r="J619" s="217"/>
      <c r="K619" s="217"/>
      <c r="L619" s="220"/>
      <c r="M619" s="217"/>
      <c r="N619" s="220"/>
      <c r="O619" s="217"/>
      <c r="P619" s="227">
        <v>732600</v>
      </c>
      <c r="GO619" s="212"/>
      <c r="GP619" s="212"/>
      <c r="GQ619" s="223"/>
      <c r="GR619" s="223"/>
      <c r="GS619" s="223"/>
      <c r="GT619" s="223"/>
      <c r="GU619" s="223"/>
      <c r="GV619" s="223"/>
      <c r="GW619" s="173"/>
      <c r="GX619" s="223" t="s">
        <v>377</v>
      </c>
      <c r="GZ619" s="257"/>
      <c r="HB619" s="257"/>
    </row>
    <row r="620" spans="1:210" s="171" customFormat="1" ht="22.5" x14ac:dyDescent="0.25">
      <c r="A620" s="214" t="s">
        <v>778</v>
      </c>
      <c r="B620" s="215" t="s">
        <v>659</v>
      </c>
      <c r="C620" s="873" t="s">
        <v>660</v>
      </c>
      <c r="D620" s="873"/>
      <c r="E620" s="873"/>
      <c r="F620" s="873"/>
      <c r="G620" s="873"/>
      <c r="H620" s="216" t="s">
        <v>614</v>
      </c>
      <c r="I620" s="217">
        <v>1634</v>
      </c>
      <c r="J620" s="218">
        <v>1</v>
      </c>
      <c r="K620" s="218">
        <v>1634</v>
      </c>
      <c r="L620" s="220"/>
      <c r="M620" s="217"/>
      <c r="N620" s="239">
        <v>221.25</v>
      </c>
      <c r="O620" s="217"/>
      <c r="P620" s="227">
        <v>361522.5</v>
      </c>
      <c r="GO620" s="212"/>
      <c r="GP620" s="212"/>
      <c r="GQ620" s="223" t="s">
        <v>660</v>
      </c>
      <c r="GR620" s="223" t="s">
        <v>4</v>
      </c>
      <c r="GS620" s="223" t="s">
        <v>4</v>
      </c>
      <c r="GT620" s="223" t="s">
        <v>4</v>
      </c>
      <c r="GU620" s="223" t="s">
        <v>4</v>
      </c>
      <c r="GV620" s="223"/>
      <c r="GW620" s="173"/>
      <c r="GX620" s="223"/>
      <c r="GZ620" s="257"/>
      <c r="HB620" s="257"/>
    </row>
    <row r="621" spans="1:210" s="171" customFormat="1" ht="15" x14ac:dyDescent="0.25">
      <c r="A621" s="236"/>
      <c r="B621" s="237"/>
      <c r="C621" s="874" t="s">
        <v>377</v>
      </c>
      <c r="D621" s="874"/>
      <c r="E621" s="874"/>
      <c r="F621" s="874"/>
      <c r="G621" s="874"/>
      <c r="H621" s="216"/>
      <c r="I621" s="217"/>
      <c r="J621" s="217"/>
      <c r="K621" s="217"/>
      <c r="L621" s="220"/>
      <c r="M621" s="217"/>
      <c r="N621" s="220"/>
      <c r="O621" s="217"/>
      <c r="P621" s="227">
        <v>361522.5</v>
      </c>
      <c r="GO621" s="212"/>
      <c r="GP621" s="212"/>
      <c r="GQ621" s="223"/>
      <c r="GR621" s="223"/>
      <c r="GS621" s="223"/>
      <c r="GT621" s="223"/>
      <c r="GU621" s="223"/>
      <c r="GV621" s="223"/>
      <c r="GW621" s="173"/>
      <c r="GX621" s="223" t="s">
        <v>377</v>
      </c>
      <c r="GZ621" s="257"/>
      <c r="HB621" s="257"/>
    </row>
    <row r="622" spans="1:210" s="171" customFormat="1" ht="22.5" x14ac:dyDescent="0.25">
      <c r="A622" s="214" t="s">
        <v>779</v>
      </c>
      <c r="B622" s="215" t="s">
        <v>661</v>
      </c>
      <c r="C622" s="873" t="s">
        <v>662</v>
      </c>
      <c r="D622" s="873"/>
      <c r="E622" s="873"/>
      <c r="F622" s="873"/>
      <c r="G622" s="873"/>
      <c r="H622" s="216" t="s">
        <v>614</v>
      </c>
      <c r="I622" s="217">
        <v>450</v>
      </c>
      <c r="J622" s="218">
        <v>1</v>
      </c>
      <c r="K622" s="218">
        <v>450</v>
      </c>
      <c r="L622" s="220"/>
      <c r="M622" s="217"/>
      <c r="N622" s="240">
        <v>1022.44</v>
      </c>
      <c r="O622" s="217"/>
      <c r="P622" s="227">
        <v>460098</v>
      </c>
      <c r="GO622" s="212"/>
      <c r="GP622" s="212"/>
      <c r="GQ622" s="223" t="s">
        <v>662</v>
      </c>
      <c r="GR622" s="223" t="s">
        <v>4</v>
      </c>
      <c r="GS622" s="223" t="s">
        <v>4</v>
      </c>
      <c r="GT622" s="223" t="s">
        <v>4</v>
      </c>
      <c r="GU622" s="223" t="s">
        <v>4</v>
      </c>
      <c r="GV622" s="223"/>
      <c r="GW622" s="173"/>
      <c r="GX622" s="223"/>
      <c r="GZ622" s="257"/>
      <c r="HB622" s="257"/>
    </row>
    <row r="623" spans="1:210" s="171" customFormat="1" ht="15" x14ac:dyDescent="0.25">
      <c r="A623" s="236"/>
      <c r="B623" s="237"/>
      <c r="C623" s="874" t="s">
        <v>377</v>
      </c>
      <c r="D623" s="874"/>
      <c r="E623" s="874"/>
      <c r="F623" s="874"/>
      <c r="G623" s="874"/>
      <c r="H623" s="216"/>
      <c r="I623" s="217"/>
      <c r="J623" s="217"/>
      <c r="K623" s="217"/>
      <c r="L623" s="220"/>
      <c r="M623" s="217"/>
      <c r="N623" s="220"/>
      <c r="O623" s="217"/>
      <c r="P623" s="227">
        <v>460098</v>
      </c>
      <c r="GO623" s="212"/>
      <c r="GP623" s="212"/>
      <c r="GQ623" s="223"/>
      <c r="GR623" s="223"/>
      <c r="GS623" s="223"/>
      <c r="GT623" s="223"/>
      <c r="GU623" s="223"/>
      <c r="GV623" s="223"/>
      <c r="GW623" s="173"/>
      <c r="GX623" s="223" t="s">
        <v>377</v>
      </c>
      <c r="GZ623" s="257"/>
      <c r="HB623" s="257"/>
    </row>
    <row r="624" spans="1:210" s="171" customFormat="1" ht="33.75" x14ac:dyDescent="0.25">
      <c r="A624" s="214" t="s">
        <v>780</v>
      </c>
      <c r="B624" s="215" t="s">
        <v>663</v>
      </c>
      <c r="C624" s="873" t="s">
        <v>664</v>
      </c>
      <c r="D624" s="873"/>
      <c r="E624" s="873"/>
      <c r="F624" s="873"/>
      <c r="G624" s="873"/>
      <c r="H624" s="216" t="s">
        <v>607</v>
      </c>
      <c r="I624" s="217">
        <v>1.17</v>
      </c>
      <c r="J624" s="218">
        <v>1</v>
      </c>
      <c r="K624" s="265">
        <v>1.17</v>
      </c>
      <c r="L624" s="220"/>
      <c r="M624" s="217"/>
      <c r="N624" s="221"/>
      <c r="O624" s="217"/>
      <c r="P624" s="222"/>
      <c r="GO624" s="212"/>
      <c r="GP624" s="212"/>
      <c r="GQ624" s="223" t="s">
        <v>664</v>
      </c>
      <c r="GR624" s="223" t="s">
        <v>4</v>
      </c>
      <c r="GS624" s="223" t="s">
        <v>4</v>
      </c>
      <c r="GT624" s="223" t="s">
        <v>4</v>
      </c>
      <c r="GU624" s="223" t="s">
        <v>4</v>
      </c>
      <c r="GV624" s="223"/>
      <c r="GW624" s="173"/>
      <c r="GX624" s="223"/>
      <c r="GZ624" s="257"/>
      <c r="HB624" s="257"/>
    </row>
    <row r="625" spans="1:210" s="171" customFormat="1" ht="15" x14ac:dyDescent="0.25">
      <c r="A625" s="242"/>
      <c r="B625" s="243"/>
      <c r="C625" s="878" t="s">
        <v>781</v>
      </c>
      <c r="D625" s="878"/>
      <c r="E625" s="878"/>
      <c r="F625" s="878"/>
      <c r="G625" s="878"/>
      <c r="H625" s="878"/>
      <c r="I625" s="878"/>
      <c r="J625" s="878"/>
      <c r="K625" s="878"/>
      <c r="L625" s="878"/>
      <c r="M625" s="878"/>
      <c r="N625" s="878"/>
      <c r="O625" s="878"/>
      <c r="P625" s="879"/>
      <c r="GO625" s="212"/>
      <c r="GP625" s="212"/>
      <c r="GQ625" s="223"/>
      <c r="GR625" s="223"/>
      <c r="GS625" s="223"/>
      <c r="GT625" s="223"/>
      <c r="GU625" s="223"/>
      <c r="GV625" s="223"/>
      <c r="GW625" s="173"/>
      <c r="GX625" s="223"/>
      <c r="GY625" s="244" t="s">
        <v>781</v>
      </c>
      <c r="GZ625" s="257"/>
      <c r="HB625" s="257"/>
    </row>
    <row r="626" spans="1:210" s="171" customFormat="1" ht="15" x14ac:dyDescent="0.25">
      <c r="A626" s="224"/>
      <c r="B626" s="225"/>
      <c r="C626" s="874" t="s">
        <v>370</v>
      </c>
      <c r="D626" s="874"/>
      <c r="E626" s="874"/>
      <c r="F626" s="874"/>
      <c r="G626" s="874"/>
      <c r="H626" s="216"/>
      <c r="I626" s="217"/>
      <c r="J626" s="217"/>
      <c r="K626" s="217"/>
      <c r="L626" s="220"/>
      <c r="M626" s="217"/>
      <c r="N626" s="226"/>
      <c r="O626" s="217"/>
      <c r="P626" s="227">
        <v>28142.05</v>
      </c>
      <c r="Q626" s="228"/>
      <c r="R626" s="228"/>
      <c r="GO626" s="212"/>
      <c r="GP626" s="212"/>
      <c r="GQ626" s="223"/>
      <c r="GR626" s="223"/>
      <c r="GS626" s="223"/>
      <c r="GT626" s="223"/>
      <c r="GU626" s="223"/>
      <c r="GV626" s="223" t="s">
        <v>370</v>
      </c>
      <c r="GW626" s="173"/>
      <c r="GX626" s="223"/>
      <c r="GZ626" s="257"/>
      <c r="HB626" s="257"/>
    </row>
    <row r="627" spans="1:210" s="171" customFormat="1" ht="15" x14ac:dyDescent="0.25">
      <c r="A627" s="229"/>
      <c r="B627" s="230"/>
      <c r="C627" s="880" t="s">
        <v>371</v>
      </c>
      <c r="D627" s="880"/>
      <c r="E627" s="880"/>
      <c r="F627" s="880"/>
      <c r="G627" s="880"/>
      <c r="H627" s="231"/>
      <c r="I627" s="232"/>
      <c r="J627" s="232"/>
      <c r="K627" s="232"/>
      <c r="L627" s="233"/>
      <c r="M627" s="232"/>
      <c r="N627" s="233"/>
      <c r="O627" s="232"/>
      <c r="P627" s="245">
        <v>1170.28</v>
      </c>
      <c r="GO627" s="212"/>
      <c r="GP627" s="212"/>
      <c r="GQ627" s="223"/>
      <c r="GR627" s="223"/>
      <c r="GS627" s="223"/>
      <c r="GT627" s="223"/>
      <c r="GU627" s="223"/>
      <c r="GV627" s="223"/>
      <c r="GW627" s="173" t="s">
        <v>371</v>
      </c>
      <c r="GX627" s="223"/>
      <c r="GZ627" s="257"/>
      <c r="HB627" s="257"/>
    </row>
    <row r="628" spans="1:210" s="171" customFormat="1" ht="22.5" x14ac:dyDescent="0.25">
      <c r="A628" s="229"/>
      <c r="B628" s="230" t="s">
        <v>666</v>
      </c>
      <c r="C628" s="880" t="s">
        <v>667</v>
      </c>
      <c r="D628" s="880"/>
      <c r="E628" s="880"/>
      <c r="F628" s="880"/>
      <c r="G628" s="880"/>
      <c r="H628" s="231" t="s">
        <v>374</v>
      </c>
      <c r="I628" s="235">
        <v>94</v>
      </c>
      <c r="J628" s="232"/>
      <c r="K628" s="235">
        <v>94</v>
      </c>
      <c r="L628" s="233"/>
      <c r="M628" s="232"/>
      <c r="N628" s="233"/>
      <c r="O628" s="232"/>
      <c r="P628" s="245">
        <v>1100.06</v>
      </c>
      <c r="GO628" s="212"/>
      <c r="GP628" s="212"/>
      <c r="GQ628" s="223"/>
      <c r="GR628" s="223"/>
      <c r="GS628" s="223"/>
      <c r="GT628" s="223"/>
      <c r="GU628" s="223"/>
      <c r="GV628" s="223"/>
      <c r="GW628" s="173" t="s">
        <v>667</v>
      </c>
      <c r="GX628" s="223"/>
      <c r="GZ628" s="257"/>
      <c r="HB628" s="257"/>
    </row>
    <row r="629" spans="1:210" s="171" customFormat="1" ht="22.5" x14ac:dyDescent="0.25">
      <c r="A629" s="229"/>
      <c r="B629" s="230" t="s">
        <v>668</v>
      </c>
      <c r="C629" s="880" t="s">
        <v>669</v>
      </c>
      <c r="D629" s="880"/>
      <c r="E629" s="880"/>
      <c r="F629" s="880"/>
      <c r="G629" s="880"/>
      <c r="H629" s="231" t="s">
        <v>374</v>
      </c>
      <c r="I629" s="235">
        <v>51</v>
      </c>
      <c r="J629" s="232"/>
      <c r="K629" s="235">
        <v>51</v>
      </c>
      <c r="L629" s="233"/>
      <c r="M629" s="232"/>
      <c r="N629" s="233"/>
      <c r="O629" s="232"/>
      <c r="P629" s="234">
        <v>596.84</v>
      </c>
      <c r="GO629" s="212"/>
      <c r="GP629" s="212"/>
      <c r="GQ629" s="223"/>
      <c r="GR629" s="223"/>
      <c r="GS629" s="223"/>
      <c r="GT629" s="223"/>
      <c r="GU629" s="223"/>
      <c r="GV629" s="223"/>
      <c r="GW629" s="173" t="s">
        <v>669</v>
      </c>
      <c r="GX629" s="223"/>
      <c r="GZ629" s="257"/>
      <c r="HB629" s="257"/>
    </row>
    <row r="630" spans="1:210" s="171" customFormat="1" ht="15" x14ac:dyDescent="0.25">
      <c r="A630" s="236"/>
      <c r="B630" s="237"/>
      <c r="C630" s="874" t="s">
        <v>377</v>
      </c>
      <c r="D630" s="874"/>
      <c r="E630" s="874"/>
      <c r="F630" s="874"/>
      <c r="G630" s="874"/>
      <c r="H630" s="216"/>
      <c r="I630" s="217"/>
      <c r="J630" s="217"/>
      <c r="K630" s="217"/>
      <c r="L630" s="220"/>
      <c r="M630" s="217"/>
      <c r="N630" s="226">
        <v>25503.38</v>
      </c>
      <c r="O630" s="217"/>
      <c r="P630" s="227">
        <v>29838.95</v>
      </c>
      <c r="GO630" s="212"/>
      <c r="GP630" s="212"/>
      <c r="GQ630" s="223"/>
      <c r="GR630" s="223"/>
      <c r="GS630" s="223"/>
      <c r="GT630" s="223"/>
      <c r="GU630" s="223"/>
      <c r="GV630" s="223"/>
      <c r="GW630" s="173"/>
      <c r="GX630" s="223" t="s">
        <v>377</v>
      </c>
      <c r="GZ630" s="257"/>
      <c r="HB630" s="257"/>
    </row>
    <row r="631" spans="1:210" s="171" customFormat="1" ht="33.75" x14ac:dyDescent="0.25">
      <c r="A631" s="214" t="s">
        <v>782</v>
      </c>
      <c r="B631" s="215" t="s">
        <v>670</v>
      </c>
      <c r="C631" s="873" t="s">
        <v>671</v>
      </c>
      <c r="D631" s="873"/>
      <c r="E631" s="873"/>
      <c r="F631" s="873"/>
      <c r="G631" s="873"/>
      <c r="H631" s="216" t="s">
        <v>672</v>
      </c>
      <c r="I631" s="217">
        <v>-38.259</v>
      </c>
      <c r="J631" s="218">
        <v>1</v>
      </c>
      <c r="K631" s="241">
        <v>-38.259</v>
      </c>
      <c r="L631" s="299">
        <v>537.96</v>
      </c>
      <c r="M631" s="219">
        <v>1.3</v>
      </c>
      <c r="N631" s="239">
        <v>699.35</v>
      </c>
      <c r="O631" s="217"/>
      <c r="P631" s="227">
        <v>-26756.43</v>
      </c>
      <c r="GO631" s="212"/>
      <c r="GP631" s="212"/>
      <c r="GQ631" s="223" t="s">
        <v>671</v>
      </c>
      <c r="GR631" s="223" t="s">
        <v>4</v>
      </c>
      <c r="GS631" s="223" t="s">
        <v>4</v>
      </c>
      <c r="GT631" s="223" t="s">
        <v>4</v>
      </c>
      <c r="GU631" s="223" t="s">
        <v>4</v>
      </c>
      <c r="GV631" s="223"/>
      <c r="GW631" s="173"/>
      <c r="GX631" s="223"/>
      <c r="GZ631" s="257"/>
      <c r="HB631" s="257"/>
    </row>
    <row r="632" spans="1:210" s="171" customFormat="1" ht="15" x14ac:dyDescent="0.25">
      <c r="A632" s="236"/>
      <c r="B632" s="237"/>
      <c r="C632" s="874" t="s">
        <v>377</v>
      </c>
      <c r="D632" s="874"/>
      <c r="E632" s="874"/>
      <c r="F632" s="874"/>
      <c r="G632" s="874"/>
      <c r="H632" s="216"/>
      <c r="I632" s="217"/>
      <c r="J632" s="217"/>
      <c r="K632" s="217"/>
      <c r="L632" s="220"/>
      <c r="M632" s="217"/>
      <c r="N632" s="220"/>
      <c r="O632" s="217"/>
      <c r="P632" s="227">
        <v>-26756.43</v>
      </c>
      <c r="GO632" s="212"/>
      <c r="GP632" s="212"/>
      <c r="GQ632" s="223"/>
      <c r="GR632" s="223"/>
      <c r="GS632" s="223"/>
      <c r="GT632" s="223"/>
      <c r="GU632" s="223"/>
      <c r="GV632" s="223"/>
      <c r="GW632" s="173"/>
      <c r="GX632" s="223" t="s">
        <v>377</v>
      </c>
      <c r="GZ632" s="257"/>
      <c r="HB632" s="257"/>
    </row>
    <row r="633" spans="1:210" s="171" customFormat="1" ht="33.75" x14ac:dyDescent="0.25">
      <c r="A633" s="214" t="s">
        <v>783</v>
      </c>
      <c r="B633" s="215" t="s">
        <v>673</v>
      </c>
      <c r="C633" s="873" t="s">
        <v>674</v>
      </c>
      <c r="D633" s="873"/>
      <c r="E633" s="873"/>
      <c r="F633" s="873"/>
      <c r="G633" s="873"/>
      <c r="H633" s="216" t="s">
        <v>672</v>
      </c>
      <c r="I633" s="217">
        <v>70.2</v>
      </c>
      <c r="J633" s="218">
        <v>1</v>
      </c>
      <c r="K633" s="219">
        <v>70.2</v>
      </c>
      <c r="L633" s="299">
        <v>323.43</v>
      </c>
      <c r="M633" s="265">
        <v>1.85</v>
      </c>
      <c r="N633" s="239">
        <v>598.35</v>
      </c>
      <c r="O633" s="217"/>
      <c r="P633" s="227">
        <v>42004.17</v>
      </c>
      <c r="GO633" s="212"/>
      <c r="GP633" s="212"/>
      <c r="GQ633" s="223" t="s">
        <v>674</v>
      </c>
      <c r="GR633" s="223" t="s">
        <v>4</v>
      </c>
      <c r="GS633" s="223" t="s">
        <v>4</v>
      </c>
      <c r="GT633" s="223" t="s">
        <v>4</v>
      </c>
      <c r="GU633" s="223" t="s">
        <v>4</v>
      </c>
      <c r="GV633" s="223"/>
      <c r="GW633" s="173"/>
      <c r="GX633" s="223"/>
      <c r="GZ633" s="257"/>
      <c r="HB633" s="257"/>
    </row>
    <row r="634" spans="1:210" s="171" customFormat="1" ht="15" x14ac:dyDescent="0.25">
      <c r="A634" s="236"/>
      <c r="B634" s="237"/>
      <c r="C634" s="874" t="s">
        <v>377</v>
      </c>
      <c r="D634" s="874"/>
      <c r="E634" s="874"/>
      <c r="F634" s="874"/>
      <c r="G634" s="874"/>
      <c r="H634" s="216"/>
      <c r="I634" s="217"/>
      <c r="J634" s="217"/>
      <c r="K634" s="217"/>
      <c r="L634" s="220"/>
      <c r="M634" s="217"/>
      <c r="N634" s="220"/>
      <c r="O634" s="217"/>
      <c r="P634" s="227">
        <v>42004.17</v>
      </c>
      <c r="GO634" s="212"/>
      <c r="GP634" s="212"/>
      <c r="GQ634" s="223"/>
      <c r="GR634" s="223"/>
      <c r="GS634" s="223"/>
      <c r="GT634" s="223"/>
      <c r="GU634" s="223"/>
      <c r="GV634" s="223"/>
      <c r="GW634" s="173"/>
      <c r="GX634" s="223" t="s">
        <v>377</v>
      </c>
      <c r="GZ634" s="257"/>
      <c r="HB634" s="257"/>
    </row>
    <row r="635" spans="1:210" s="171" customFormat="1" ht="15" x14ac:dyDescent="0.25">
      <c r="A635" s="881" t="s">
        <v>784</v>
      </c>
      <c r="B635" s="882"/>
      <c r="C635" s="882"/>
      <c r="D635" s="882"/>
      <c r="E635" s="882"/>
      <c r="F635" s="882"/>
      <c r="G635" s="882"/>
      <c r="H635" s="882"/>
      <c r="I635" s="882"/>
      <c r="J635" s="882"/>
      <c r="K635" s="882"/>
      <c r="L635" s="882"/>
      <c r="M635" s="882"/>
      <c r="N635" s="882"/>
      <c r="O635" s="882"/>
      <c r="P635" s="883"/>
      <c r="GO635" s="212"/>
      <c r="GP635" s="212" t="s">
        <v>784</v>
      </c>
      <c r="GQ635" s="223"/>
      <c r="GR635" s="223"/>
      <c r="GS635" s="223"/>
      <c r="GT635" s="223"/>
      <c r="GU635" s="223"/>
      <c r="GV635" s="223"/>
      <c r="GW635" s="173"/>
      <c r="GX635" s="223"/>
      <c r="GZ635" s="257"/>
      <c r="HB635" s="257"/>
    </row>
    <row r="636" spans="1:210" s="171" customFormat="1" ht="15" x14ac:dyDescent="0.25">
      <c r="A636" s="214" t="s">
        <v>785</v>
      </c>
      <c r="B636" s="215" t="s">
        <v>646</v>
      </c>
      <c r="C636" s="873" t="s">
        <v>647</v>
      </c>
      <c r="D636" s="873"/>
      <c r="E636" s="873"/>
      <c r="F636" s="873"/>
      <c r="G636" s="873"/>
      <c r="H636" s="216" t="s">
        <v>386</v>
      </c>
      <c r="I636" s="217">
        <v>71.23</v>
      </c>
      <c r="J636" s="218">
        <v>1</v>
      </c>
      <c r="K636" s="265">
        <v>71.23</v>
      </c>
      <c r="L636" s="226">
        <v>5015.96</v>
      </c>
      <c r="M636" s="265">
        <v>1.81</v>
      </c>
      <c r="N636" s="240">
        <v>9078.89</v>
      </c>
      <c r="O636" s="217"/>
      <c r="P636" s="227">
        <v>646689.32999999996</v>
      </c>
      <c r="GO636" s="212"/>
      <c r="GP636" s="212"/>
      <c r="GQ636" s="223" t="s">
        <v>647</v>
      </c>
      <c r="GR636" s="223" t="s">
        <v>4</v>
      </c>
      <c r="GS636" s="223" t="s">
        <v>4</v>
      </c>
      <c r="GT636" s="223" t="s">
        <v>4</v>
      </c>
      <c r="GU636" s="223" t="s">
        <v>4</v>
      </c>
      <c r="GV636" s="223"/>
      <c r="GW636" s="173"/>
      <c r="GX636" s="223"/>
      <c r="GZ636" s="257"/>
      <c r="HB636" s="257"/>
    </row>
    <row r="637" spans="1:210" s="171" customFormat="1" ht="15" x14ac:dyDescent="0.25">
      <c r="A637" s="236"/>
      <c r="B637" s="237"/>
      <c r="C637" s="874" t="s">
        <v>377</v>
      </c>
      <c r="D637" s="874"/>
      <c r="E637" s="874"/>
      <c r="F637" s="874"/>
      <c r="G637" s="874"/>
      <c r="H637" s="216"/>
      <c r="I637" s="217"/>
      <c r="J637" s="217"/>
      <c r="K637" s="217"/>
      <c r="L637" s="220"/>
      <c r="M637" s="217"/>
      <c r="N637" s="220"/>
      <c r="O637" s="217"/>
      <c r="P637" s="227">
        <v>646689.32999999996</v>
      </c>
      <c r="GO637" s="212"/>
      <c r="GP637" s="212"/>
      <c r="GQ637" s="223"/>
      <c r="GR637" s="223"/>
      <c r="GS637" s="223"/>
      <c r="GT637" s="223"/>
      <c r="GU637" s="223"/>
      <c r="GV637" s="223"/>
      <c r="GW637" s="173"/>
      <c r="GX637" s="223" t="s">
        <v>377</v>
      </c>
      <c r="GZ637" s="257"/>
      <c r="HB637" s="257"/>
    </row>
    <row r="638" spans="1:210" s="171" customFormat="1" ht="15" x14ac:dyDescent="0.25">
      <c r="A638" s="214" t="s">
        <v>786</v>
      </c>
      <c r="B638" s="215" t="s">
        <v>648</v>
      </c>
      <c r="C638" s="873" t="s">
        <v>635</v>
      </c>
      <c r="D638" s="873"/>
      <c r="E638" s="873"/>
      <c r="F638" s="873"/>
      <c r="G638" s="873"/>
      <c r="H638" s="216" t="s">
        <v>369</v>
      </c>
      <c r="I638" s="217">
        <v>49.86</v>
      </c>
      <c r="J638" s="218">
        <v>1</v>
      </c>
      <c r="K638" s="265">
        <v>49.86</v>
      </c>
      <c r="L638" s="299">
        <v>35.71</v>
      </c>
      <c r="M638" s="265">
        <v>0.51</v>
      </c>
      <c r="N638" s="239">
        <v>18.21</v>
      </c>
      <c r="O638" s="217"/>
      <c r="P638" s="238">
        <v>907.95</v>
      </c>
      <c r="GO638" s="212"/>
      <c r="GP638" s="212"/>
      <c r="GQ638" s="223" t="s">
        <v>635</v>
      </c>
      <c r="GR638" s="223" t="s">
        <v>4</v>
      </c>
      <c r="GS638" s="223" t="s">
        <v>4</v>
      </c>
      <c r="GT638" s="223" t="s">
        <v>4</v>
      </c>
      <c r="GU638" s="223" t="s">
        <v>4</v>
      </c>
      <c r="GV638" s="223"/>
      <c r="GW638" s="173"/>
      <c r="GX638" s="223"/>
      <c r="GZ638" s="257"/>
      <c r="HB638" s="257"/>
    </row>
    <row r="639" spans="1:210" s="171" customFormat="1" ht="15" x14ac:dyDescent="0.25">
      <c r="A639" s="236"/>
      <c r="B639" s="237"/>
      <c r="C639" s="874" t="s">
        <v>377</v>
      </c>
      <c r="D639" s="874"/>
      <c r="E639" s="874"/>
      <c r="F639" s="874"/>
      <c r="G639" s="874"/>
      <c r="H639" s="216"/>
      <c r="I639" s="217"/>
      <c r="J639" s="217"/>
      <c r="K639" s="217"/>
      <c r="L639" s="220"/>
      <c r="M639" s="217"/>
      <c r="N639" s="220"/>
      <c r="O639" s="217"/>
      <c r="P639" s="238">
        <v>907.95</v>
      </c>
      <c r="GO639" s="212"/>
      <c r="GP639" s="212"/>
      <c r="GQ639" s="223"/>
      <c r="GR639" s="223"/>
      <c r="GS639" s="223"/>
      <c r="GT639" s="223"/>
      <c r="GU639" s="223"/>
      <c r="GV639" s="223"/>
      <c r="GW639" s="173"/>
      <c r="GX639" s="223" t="s">
        <v>377</v>
      </c>
      <c r="GZ639" s="257"/>
      <c r="HB639" s="257"/>
    </row>
    <row r="640" spans="1:210" s="171" customFormat="1" ht="22.5" x14ac:dyDescent="0.25">
      <c r="A640" s="214" t="s">
        <v>787</v>
      </c>
      <c r="B640" s="215" t="s">
        <v>649</v>
      </c>
      <c r="C640" s="873" t="s">
        <v>650</v>
      </c>
      <c r="D640" s="873"/>
      <c r="E640" s="873"/>
      <c r="F640" s="873"/>
      <c r="G640" s="873"/>
      <c r="H640" s="216" t="s">
        <v>614</v>
      </c>
      <c r="I640" s="217">
        <v>848</v>
      </c>
      <c r="J640" s="218">
        <v>1</v>
      </c>
      <c r="K640" s="218">
        <v>848</v>
      </c>
      <c r="L640" s="220"/>
      <c r="M640" s="217"/>
      <c r="N640" s="240">
        <v>1009.33</v>
      </c>
      <c r="O640" s="217"/>
      <c r="P640" s="227">
        <v>855911.84</v>
      </c>
      <c r="GO640" s="212"/>
      <c r="GP640" s="212"/>
      <c r="GQ640" s="223" t="s">
        <v>650</v>
      </c>
      <c r="GR640" s="223" t="s">
        <v>4</v>
      </c>
      <c r="GS640" s="223" t="s">
        <v>4</v>
      </c>
      <c r="GT640" s="223" t="s">
        <v>4</v>
      </c>
      <c r="GU640" s="223" t="s">
        <v>4</v>
      </c>
      <c r="GV640" s="223"/>
      <c r="GW640" s="173"/>
      <c r="GX640" s="223"/>
      <c r="GZ640" s="257"/>
      <c r="HB640" s="257"/>
    </row>
    <row r="641" spans="1:210" s="171" customFormat="1" ht="15" x14ac:dyDescent="0.25">
      <c r="A641" s="236"/>
      <c r="B641" s="237"/>
      <c r="C641" s="874" t="s">
        <v>377</v>
      </c>
      <c r="D641" s="874"/>
      <c r="E641" s="874"/>
      <c r="F641" s="874"/>
      <c r="G641" s="874"/>
      <c r="H641" s="216"/>
      <c r="I641" s="217"/>
      <c r="J641" s="217"/>
      <c r="K641" s="217"/>
      <c r="L641" s="220"/>
      <c r="M641" s="217"/>
      <c r="N641" s="220"/>
      <c r="O641" s="217"/>
      <c r="P641" s="227">
        <v>855911.84</v>
      </c>
      <c r="GO641" s="212"/>
      <c r="GP641" s="212"/>
      <c r="GQ641" s="223"/>
      <c r="GR641" s="223"/>
      <c r="GS641" s="223"/>
      <c r="GT641" s="223"/>
      <c r="GU641" s="223"/>
      <c r="GV641" s="223"/>
      <c r="GW641" s="173"/>
      <c r="GX641" s="223" t="s">
        <v>377</v>
      </c>
      <c r="GZ641" s="257"/>
      <c r="HB641" s="257"/>
    </row>
    <row r="642" spans="1:210" s="171" customFormat="1" ht="22.5" x14ac:dyDescent="0.25">
      <c r="A642" s="214" t="s">
        <v>788</v>
      </c>
      <c r="B642" s="215" t="s">
        <v>651</v>
      </c>
      <c r="C642" s="873" t="s">
        <v>652</v>
      </c>
      <c r="D642" s="873"/>
      <c r="E642" s="873"/>
      <c r="F642" s="873"/>
      <c r="G642" s="873"/>
      <c r="H642" s="216" t="s">
        <v>614</v>
      </c>
      <c r="I642" s="217">
        <v>424</v>
      </c>
      <c r="J642" s="218">
        <v>1</v>
      </c>
      <c r="K642" s="218">
        <v>424</v>
      </c>
      <c r="L642" s="220"/>
      <c r="M642" s="217"/>
      <c r="N642" s="239">
        <v>782.49</v>
      </c>
      <c r="O642" s="217"/>
      <c r="P642" s="227">
        <v>331775.76</v>
      </c>
      <c r="GO642" s="212"/>
      <c r="GP642" s="212"/>
      <c r="GQ642" s="223" t="s">
        <v>652</v>
      </c>
      <c r="GR642" s="223" t="s">
        <v>4</v>
      </c>
      <c r="GS642" s="223" t="s">
        <v>4</v>
      </c>
      <c r="GT642" s="223" t="s">
        <v>4</v>
      </c>
      <c r="GU642" s="223" t="s">
        <v>4</v>
      </c>
      <c r="GV642" s="223"/>
      <c r="GW642" s="173"/>
      <c r="GX642" s="223"/>
      <c r="GZ642" s="257"/>
      <c r="HB642" s="257"/>
    </row>
    <row r="643" spans="1:210" s="171" customFormat="1" ht="15" x14ac:dyDescent="0.25">
      <c r="A643" s="236"/>
      <c r="B643" s="237"/>
      <c r="C643" s="874" t="s">
        <v>377</v>
      </c>
      <c r="D643" s="874"/>
      <c r="E643" s="874"/>
      <c r="F643" s="874"/>
      <c r="G643" s="874"/>
      <c r="H643" s="216"/>
      <c r="I643" s="217"/>
      <c r="J643" s="217"/>
      <c r="K643" s="217"/>
      <c r="L643" s="220"/>
      <c r="M643" s="217"/>
      <c r="N643" s="220"/>
      <c r="O643" s="217"/>
      <c r="P643" s="227">
        <v>331775.76</v>
      </c>
      <c r="GO643" s="212"/>
      <c r="GP643" s="212"/>
      <c r="GQ643" s="223"/>
      <c r="GR643" s="223"/>
      <c r="GS643" s="223"/>
      <c r="GT643" s="223"/>
      <c r="GU643" s="223"/>
      <c r="GV643" s="223"/>
      <c r="GW643" s="173"/>
      <c r="GX643" s="223" t="s">
        <v>377</v>
      </c>
      <c r="GZ643" s="257"/>
      <c r="HB643" s="257"/>
    </row>
    <row r="644" spans="1:210" s="171" customFormat="1" ht="22.5" x14ac:dyDescent="0.25">
      <c r="A644" s="214" t="s">
        <v>789</v>
      </c>
      <c r="B644" s="215" t="s">
        <v>653</v>
      </c>
      <c r="C644" s="873" t="s">
        <v>654</v>
      </c>
      <c r="D644" s="873"/>
      <c r="E644" s="873"/>
      <c r="F644" s="873"/>
      <c r="G644" s="873"/>
      <c r="H644" s="216" t="s">
        <v>614</v>
      </c>
      <c r="I644" s="217">
        <v>424</v>
      </c>
      <c r="J644" s="218">
        <v>1</v>
      </c>
      <c r="K644" s="218">
        <v>424</v>
      </c>
      <c r="L644" s="220"/>
      <c r="M644" s="217"/>
      <c r="N644" s="239">
        <v>248.5</v>
      </c>
      <c r="O644" s="217"/>
      <c r="P644" s="227">
        <v>105364</v>
      </c>
      <c r="GO644" s="212"/>
      <c r="GP644" s="212"/>
      <c r="GQ644" s="223" t="s">
        <v>654</v>
      </c>
      <c r="GR644" s="223" t="s">
        <v>4</v>
      </c>
      <c r="GS644" s="223" t="s">
        <v>4</v>
      </c>
      <c r="GT644" s="223" t="s">
        <v>4</v>
      </c>
      <c r="GU644" s="223" t="s">
        <v>4</v>
      </c>
      <c r="GV644" s="223"/>
      <c r="GW644" s="173"/>
      <c r="GX644" s="223"/>
      <c r="GZ644" s="257"/>
      <c r="HB644" s="257"/>
    </row>
    <row r="645" spans="1:210" s="171" customFormat="1" ht="15" x14ac:dyDescent="0.25">
      <c r="A645" s="236"/>
      <c r="B645" s="237"/>
      <c r="C645" s="874" t="s">
        <v>377</v>
      </c>
      <c r="D645" s="874"/>
      <c r="E645" s="874"/>
      <c r="F645" s="874"/>
      <c r="G645" s="874"/>
      <c r="H645" s="216"/>
      <c r="I645" s="217"/>
      <c r="J645" s="217"/>
      <c r="K645" s="217"/>
      <c r="L645" s="220"/>
      <c r="M645" s="217"/>
      <c r="N645" s="220"/>
      <c r="O645" s="217"/>
      <c r="P645" s="227">
        <v>105364</v>
      </c>
      <c r="GO645" s="212"/>
      <c r="GP645" s="212"/>
      <c r="GQ645" s="223"/>
      <c r="GR645" s="223"/>
      <c r="GS645" s="223"/>
      <c r="GT645" s="223"/>
      <c r="GU645" s="223"/>
      <c r="GV645" s="223"/>
      <c r="GW645" s="173"/>
      <c r="GX645" s="223" t="s">
        <v>377</v>
      </c>
      <c r="GZ645" s="257"/>
      <c r="HB645" s="257"/>
    </row>
    <row r="646" spans="1:210" s="171" customFormat="1" ht="22.5" x14ac:dyDescent="0.25">
      <c r="A646" s="214" t="s">
        <v>790</v>
      </c>
      <c r="B646" s="215" t="s">
        <v>657</v>
      </c>
      <c r="C646" s="873" t="s">
        <v>658</v>
      </c>
      <c r="D646" s="873"/>
      <c r="E646" s="873"/>
      <c r="F646" s="873"/>
      <c r="G646" s="873"/>
      <c r="H646" s="216" t="s">
        <v>614</v>
      </c>
      <c r="I646" s="217">
        <v>424</v>
      </c>
      <c r="J646" s="218">
        <v>1</v>
      </c>
      <c r="K646" s="218">
        <v>424</v>
      </c>
      <c r="L646" s="220"/>
      <c r="M646" s="217"/>
      <c r="N646" s="239">
        <v>325.60000000000002</v>
      </c>
      <c r="O646" s="217"/>
      <c r="P646" s="227">
        <v>138054.39999999999</v>
      </c>
      <c r="GO646" s="212"/>
      <c r="GP646" s="212"/>
      <c r="GQ646" s="223" t="s">
        <v>658</v>
      </c>
      <c r="GR646" s="223" t="s">
        <v>4</v>
      </c>
      <c r="GS646" s="223" t="s">
        <v>4</v>
      </c>
      <c r="GT646" s="223" t="s">
        <v>4</v>
      </c>
      <c r="GU646" s="223" t="s">
        <v>4</v>
      </c>
      <c r="GV646" s="223"/>
      <c r="GW646" s="173"/>
      <c r="GX646" s="223"/>
      <c r="GZ646" s="257"/>
      <c r="HB646" s="257"/>
    </row>
    <row r="647" spans="1:210" s="171" customFormat="1" ht="15" x14ac:dyDescent="0.25">
      <c r="A647" s="236"/>
      <c r="B647" s="237"/>
      <c r="C647" s="874" t="s">
        <v>377</v>
      </c>
      <c r="D647" s="874"/>
      <c r="E647" s="874"/>
      <c r="F647" s="874"/>
      <c r="G647" s="874"/>
      <c r="H647" s="216"/>
      <c r="I647" s="217"/>
      <c r="J647" s="217"/>
      <c r="K647" s="217"/>
      <c r="L647" s="220"/>
      <c r="M647" s="217"/>
      <c r="N647" s="220"/>
      <c r="O647" s="217"/>
      <c r="P647" s="227">
        <v>138054.39999999999</v>
      </c>
      <c r="GO647" s="212"/>
      <c r="GP647" s="212"/>
      <c r="GQ647" s="223"/>
      <c r="GR647" s="223"/>
      <c r="GS647" s="223"/>
      <c r="GT647" s="223"/>
      <c r="GU647" s="223"/>
      <c r="GV647" s="223"/>
      <c r="GW647" s="173"/>
      <c r="GX647" s="223" t="s">
        <v>377</v>
      </c>
      <c r="GZ647" s="257"/>
      <c r="HB647" s="257"/>
    </row>
    <row r="648" spans="1:210" s="171" customFormat="1" ht="22.5" x14ac:dyDescent="0.25">
      <c r="A648" s="214" t="s">
        <v>791</v>
      </c>
      <c r="B648" s="215" t="s">
        <v>655</v>
      </c>
      <c r="C648" s="873" t="s">
        <v>656</v>
      </c>
      <c r="D648" s="873"/>
      <c r="E648" s="873"/>
      <c r="F648" s="873"/>
      <c r="G648" s="873"/>
      <c r="H648" s="216" t="s">
        <v>614</v>
      </c>
      <c r="I648" s="217">
        <v>424</v>
      </c>
      <c r="J648" s="218">
        <v>1</v>
      </c>
      <c r="K648" s="218">
        <v>424</v>
      </c>
      <c r="L648" s="220"/>
      <c r="M648" s="217"/>
      <c r="N648" s="240">
        <v>1216.55</v>
      </c>
      <c r="O648" s="217"/>
      <c r="P648" s="227">
        <v>515817.2</v>
      </c>
      <c r="GO648" s="212"/>
      <c r="GP648" s="212"/>
      <c r="GQ648" s="223" t="s">
        <v>656</v>
      </c>
      <c r="GR648" s="223" t="s">
        <v>4</v>
      </c>
      <c r="GS648" s="223" t="s">
        <v>4</v>
      </c>
      <c r="GT648" s="223" t="s">
        <v>4</v>
      </c>
      <c r="GU648" s="223" t="s">
        <v>4</v>
      </c>
      <c r="GV648" s="223"/>
      <c r="GW648" s="173"/>
      <c r="GX648" s="223"/>
      <c r="GZ648" s="257"/>
      <c r="HB648" s="257"/>
    </row>
    <row r="649" spans="1:210" s="171" customFormat="1" ht="15" x14ac:dyDescent="0.25">
      <c r="A649" s="236"/>
      <c r="B649" s="237"/>
      <c r="C649" s="874" t="s">
        <v>377</v>
      </c>
      <c r="D649" s="874"/>
      <c r="E649" s="874"/>
      <c r="F649" s="874"/>
      <c r="G649" s="874"/>
      <c r="H649" s="216"/>
      <c r="I649" s="217"/>
      <c r="J649" s="217"/>
      <c r="K649" s="217"/>
      <c r="L649" s="220"/>
      <c r="M649" s="217"/>
      <c r="N649" s="220"/>
      <c r="O649" s="217"/>
      <c r="P649" s="227">
        <v>515817.2</v>
      </c>
      <c r="GO649" s="212"/>
      <c r="GP649" s="212"/>
      <c r="GQ649" s="223"/>
      <c r="GR649" s="223"/>
      <c r="GS649" s="223"/>
      <c r="GT649" s="223"/>
      <c r="GU649" s="223"/>
      <c r="GV649" s="223"/>
      <c r="GW649" s="173"/>
      <c r="GX649" s="223" t="s">
        <v>377</v>
      </c>
      <c r="GZ649" s="257"/>
      <c r="HB649" s="257"/>
    </row>
    <row r="650" spans="1:210" s="171" customFormat="1" ht="22.5" x14ac:dyDescent="0.25">
      <c r="A650" s="214" t="s">
        <v>792</v>
      </c>
      <c r="B650" s="215" t="s">
        <v>659</v>
      </c>
      <c r="C650" s="873" t="s">
        <v>660</v>
      </c>
      <c r="D650" s="873"/>
      <c r="E650" s="873"/>
      <c r="F650" s="873"/>
      <c r="G650" s="873"/>
      <c r="H650" s="216" t="s">
        <v>614</v>
      </c>
      <c r="I650" s="217">
        <v>424</v>
      </c>
      <c r="J650" s="218">
        <v>1</v>
      </c>
      <c r="K650" s="218">
        <v>424</v>
      </c>
      <c r="L650" s="220"/>
      <c r="M650" s="217"/>
      <c r="N650" s="239">
        <v>221.25</v>
      </c>
      <c r="O650" s="217"/>
      <c r="P650" s="227">
        <v>93810</v>
      </c>
      <c r="GO650" s="212"/>
      <c r="GP650" s="212"/>
      <c r="GQ650" s="223" t="s">
        <v>660</v>
      </c>
      <c r="GR650" s="223" t="s">
        <v>4</v>
      </c>
      <c r="GS650" s="223" t="s">
        <v>4</v>
      </c>
      <c r="GT650" s="223" t="s">
        <v>4</v>
      </c>
      <c r="GU650" s="223" t="s">
        <v>4</v>
      </c>
      <c r="GV650" s="223"/>
      <c r="GW650" s="173"/>
      <c r="GX650" s="223"/>
      <c r="GZ650" s="257"/>
      <c r="HB650" s="257"/>
    </row>
    <row r="651" spans="1:210" s="171" customFormat="1" ht="15" x14ac:dyDescent="0.25">
      <c r="A651" s="236"/>
      <c r="B651" s="237"/>
      <c r="C651" s="874" t="s">
        <v>377</v>
      </c>
      <c r="D651" s="874"/>
      <c r="E651" s="874"/>
      <c r="F651" s="874"/>
      <c r="G651" s="874"/>
      <c r="H651" s="216"/>
      <c r="I651" s="217"/>
      <c r="J651" s="217"/>
      <c r="K651" s="217"/>
      <c r="L651" s="220"/>
      <c r="M651" s="217"/>
      <c r="N651" s="220"/>
      <c r="O651" s="217"/>
      <c r="P651" s="227">
        <v>93810</v>
      </c>
      <c r="GO651" s="212"/>
      <c r="GP651" s="212"/>
      <c r="GQ651" s="223"/>
      <c r="GR651" s="223"/>
      <c r="GS651" s="223"/>
      <c r="GT651" s="223"/>
      <c r="GU651" s="223"/>
      <c r="GV651" s="223"/>
      <c r="GW651" s="173"/>
      <c r="GX651" s="223" t="s">
        <v>377</v>
      </c>
      <c r="GZ651" s="257"/>
      <c r="HB651" s="257"/>
    </row>
    <row r="652" spans="1:210" s="171" customFormat="1" ht="22.5" x14ac:dyDescent="0.25">
      <c r="A652" s="214" t="s">
        <v>793</v>
      </c>
      <c r="B652" s="215" t="s">
        <v>661</v>
      </c>
      <c r="C652" s="873" t="s">
        <v>662</v>
      </c>
      <c r="D652" s="873"/>
      <c r="E652" s="873"/>
      <c r="F652" s="873"/>
      <c r="G652" s="873"/>
      <c r="H652" s="216" t="s">
        <v>614</v>
      </c>
      <c r="I652" s="217">
        <v>424</v>
      </c>
      <c r="J652" s="218">
        <v>1</v>
      </c>
      <c r="K652" s="218">
        <v>424</v>
      </c>
      <c r="L652" s="220"/>
      <c r="M652" s="217"/>
      <c r="N652" s="240">
        <v>1022.44</v>
      </c>
      <c r="O652" s="217"/>
      <c r="P652" s="227">
        <v>433514.56</v>
      </c>
      <c r="GO652" s="212"/>
      <c r="GP652" s="212"/>
      <c r="GQ652" s="223" t="s">
        <v>662</v>
      </c>
      <c r="GR652" s="223" t="s">
        <v>4</v>
      </c>
      <c r="GS652" s="223" t="s">
        <v>4</v>
      </c>
      <c r="GT652" s="223" t="s">
        <v>4</v>
      </c>
      <c r="GU652" s="223" t="s">
        <v>4</v>
      </c>
      <c r="GV652" s="223"/>
      <c r="GW652" s="173"/>
      <c r="GX652" s="223"/>
      <c r="GZ652" s="257"/>
      <c r="HB652" s="257"/>
    </row>
    <row r="653" spans="1:210" s="171" customFormat="1" ht="15" x14ac:dyDescent="0.25">
      <c r="A653" s="236"/>
      <c r="B653" s="237"/>
      <c r="C653" s="874" t="s">
        <v>377</v>
      </c>
      <c r="D653" s="874"/>
      <c r="E653" s="874"/>
      <c r="F653" s="874"/>
      <c r="G653" s="874"/>
      <c r="H653" s="216"/>
      <c r="I653" s="217"/>
      <c r="J653" s="217"/>
      <c r="K653" s="217"/>
      <c r="L653" s="220"/>
      <c r="M653" s="217"/>
      <c r="N653" s="220"/>
      <c r="O653" s="217"/>
      <c r="P653" s="227">
        <v>433514.56</v>
      </c>
      <c r="GO653" s="212"/>
      <c r="GP653" s="212"/>
      <c r="GQ653" s="223"/>
      <c r="GR653" s="223"/>
      <c r="GS653" s="223"/>
      <c r="GT653" s="223"/>
      <c r="GU653" s="223"/>
      <c r="GV653" s="223"/>
      <c r="GW653" s="173"/>
      <c r="GX653" s="223" t="s">
        <v>377</v>
      </c>
      <c r="GZ653" s="257"/>
      <c r="HB653" s="257"/>
    </row>
    <row r="654" spans="1:210" s="171" customFormat="1" ht="33.75" x14ac:dyDescent="0.25">
      <c r="A654" s="214" t="s">
        <v>794</v>
      </c>
      <c r="B654" s="215" t="s">
        <v>663</v>
      </c>
      <c r="C654" s="873" t="s">
        <v>664</v>
      </c>
      <c r="D654" s="873"/>
      <c r="E654" s="873"/>
      <c r="F654" s="873"/>
      <c r="G654" s="873"/>
      <c r="H654" s="216" t="s">
        <v>607</v>
      </c>
      <c r="I654" s="217">
        <v>1.0998000000000001</v>
      </c>
      <c r="J654" s="218">
        <v>1</v>
      </c>
      <c r="K654" s="298">
        <v>1.0998000000000001</v>
      </c>
      <c r="L654" s="220"/>
      <c r="M654" s="217"/>
      <c r="N654" s="221"/>
      <c r="O654" s="217"/>
      <c r="P654" s="222"/>
      <c r="GO654" s="212"/>
      <c r="GP654" s="212"/>
      <c r="GQ654" s="223" t="s">
        <v>664</v>
      </c>
      <c r="GR654" s="223" t="s">
        <v>4</v>
      </c>
      <c r="GS654" s="223" t="s">
        <v>4</v>
      </c>
      <c r="GT654" s="223" t="s">
        <v>4</v>
      </c>
      <c r="GU654" s="223" t="s">
        <v>4</v>
      </c>
      <c r="GV654" s="223"/>
      <c r="GW654" s="173"/>
      <c r="GX654" s="223"/>
      <c r="GZ654" s="257"/>
      <c r="HB654" s="257"/>
    </row>
    <row r="655" spans="1:210" s="171" customFormat="1" ht="15" x14ac:dyDescent="0.25">
      <c r="A655" s="242"/>
      <c r="B655" s="243"/>
      <c r="C655" s="878" t="s">
        <v>795</v>
      </c>
      <c r="D655" s="878"/>
      <c r="E655" s="878"/>
      <c r="F655" s="878"/>
      <c r="G655" s="878"/>
      <c r="H655" s="878"/>
      <c r="I655" s="878"/>
      <c r="J655" s="878"/>
      <c r="K655" s="878"/>
      <c r="L655" s="878"/>
      <c r="M655" s="878"/>
      <c r="N655" s="878"/>
      <c r="O655" s="878"/>
      <c r="P655" s="879"/>
      <c r="GO655" s="212"/>
      <c r="GP655" s="212"/>
      <c r="GQ655" s="223"/>
      <c r="GR655" s="223"/>
      <c r="GS655" s="223"/>
      <c r="GT655" s="223"/>
      <c r="GU655" s="223"/>
      <c r="GV655" s="223"/>
      <c r="GW655" s="173"/>
      <c r="GX655" s="223"/>
      <c r="GY655" s="244" t="s">
        <v>795</v>
      </c>
      <c r="GZ655" s="257"/>
      <c r="HB655" s="257"/>
    </row>
    <row r="656" spans="1:210" s="171" customFormat="1" ht="15" x14ac:dyDescent="0.25">
      <c r="A656" s="224"/>
      <c r="B656" s="225"/>
      <c r="C656" s="874" t="s">
        <v>370</v>
      </c>
      <c r="D656" s="874"/>
      <c r="E656" s="874"/>
      <c r="F656" s="874"/>
      <c r="G656" s="874"/>
      <c r="H656" s="216"/>
      <c r="I656" s="217"/>
      <c r="J656" s="217"/>
      <c r="K656" s="217"/>
      <c r="L656" s="220"/>
      <c r="M656" s="217"/>
      <c r="N656" s="226"/>
      <c r="O656" s="217"/>
      <c r="P656" s="227">
        <v>26453.51</v>
      </c>
      <c r="Q656" s="228"/>
      <c r="R656" s="228"/>
      <c r="GO656" s="212"/>
      <c r="GP656" s="212"/>
      <c r="GQ656" s="223"/>
      <c r="GR656" s="223"/>
      <c r="GS656" s="223"/>
      <c r="GT656" s="223"/>
      <c r="GU656" s="223"/>
      <c r="GV656" s="223" t="s">
        <v>370</v>
      </c>
      <c r="GW656" s="173"/>
      <c r="GX656" s="223"/>
      <c r="GZ656" s="257"/>
      <c r="HB656" s="257"/>
    </row>
    <row r="657" spans="1:210" s="171" customFormat="1" ht="15" x14ac:dyDescent="0.25">
      <c r="A657" s="229"/>
      <c r="B657" s="230"/>
      <c r="C657" s="880" t="s">
        <v>371</v>
      </c>
      <c r="D657" s="880"/>
      <c r="E657" s="880"/>
      <c r="F657" s="880"/>
      <c r="G657" s="880"/>
      <c r="H657" s="231"/>
      <c r="I657" s="232"/>
      <c r="J657" s="232"/>
      <c r="K657" s="232"/>
      <c r="L657" s="233"/>
      <c r="M657" s="232"/>
      <c r="N657" s="233"/>
      <c r="O657" s="232"/>
      <c r="P657" s="245">
        <v>1100.06</v>
      </c>
      <c r="GO657" s="212"/>
      <c r="GP657" s="212"/>
      <c r="GQ657" s="223"/>
      <c r="GR657" s="223"/>
      <c r="GS657" s="223"/>
      <c r="GT657" s="223"/>
      <c r="GU657" s="223"/>
      <c r="GV657" s="223"/>
      <c r="GW657" s="173" t="s">
        <v>371</v>
      </c>
      <c r="GX657" s="223"/>
      <c r="GZ657" s="257"/>
      <c r="HB657" s="257"/>
    </row>
    <row r="658" spans="1:210" s="171" customFormat="1" ht="22.5" x14ac:dyDescent="0.25">
      <c r="A658" s="229"/>
      <c r="B658" s="230" t="s">
        <v>666</v>
      </c>
      <c r="C658" s="880" t="s">
        <v>667</v>
      </c>
      <c r="D658" s="880"/>
      <c r="E658" s="880"/>
      <c r="F658" s="880"/>
      <c r="G658" s="880"/>
      <c r="H658" s="231" t="s">
        <v>374</v>
      </c>
      <c r="I658" s="235">
        <v>94</v>
      </c>
      <c r="J658" s="232"/>
      <c r="K658" s="235">
        <v>94</v>
      </c>
      <c r="L658" s="233"/>
      <c r="M658" s="232"/>
      <c r="N658" s="233"/>
      <c r="O658" s="232"/>
      <c r="P658" s="245">
        <v>1034.06</v>
      </c>
      <c r="GO658" s="212"/>
      <c r="GP658" s="212"/>
      <c r="GQ658" s="223"/>
      <c r="GR658" s="223"/>
      <c r="GS658" s="223"/>
      <c r="GT658" s="223"/>
      <c r="GU658" s="223"/>
      <c r="GV658" s="223"/>
      <c r="GW658" s="173" t="s">
        <v>667</v>
      </c>
      <c r="GX658" s="223"/>
      <c r="GZ658" s="257"/>
      <c r="HB658" s="257"/>
    </row>
    <row r="659" spans="1:210" s="171" customFormat="1" ht="22.5" x14ac:dyDescent="0.25">
      <c r="A659" s="229"/>
      <c r="B659" s="230" t="s">
        <v>668</v>
      </c>
      <c r="C659" s="880" t="s">
        <v>669</v>
      </c>
      <c r="D659" s="880"/>
      <c r="E659" s="880"/>
      <c r="F659" s="880"/>
      <c r="G659" s="880"/>
      <c r="H659" s="231" t="s">
        <v>374</v>
      </c>
      <c r="I659" s="235">
        <v>51</v>
      </c>
      <c r="J659" s="232"/>
      <c r="K659" s="235">
        <v>51</v>
      </c>
      <c r="L659" s="233"/>
      <c r="M659" s="232"/>
      <c r="N659" s="233"/>
      <c r="O659" s="232"/>
      <c r="P659" s="234">
        <v>561.03</v>
      </c>
      <c r="GO659" s="212"/>
      <c r="GP659" s="212"/>
      <c r="GQ659" s="223"/>
      <c r="GR659" s="223"/>
      <c r="GS659" s="223"/>
      <c r="GT659" s="223"/>
      <c r="GU659" s="223"/>
      <c r="GV659" s="223"/>
      <c r="GW659" s="173" t="s">
        <v>669</v>
      </c>
      <c r="GX659" s="223"/>
      <c r="GZ659" s="257"/>
      <c r="HB659" s="257"/>
    </row>
    <row r="660" spans="1:210" s="171" customFormat="1" ht="15" x14ac:dyDescent="0.25">
      <c r="A660" s="236"/>
      <c r="B660" s="237"/>
      <c r="C660" s="874" t="s">
        <v>377</v>
      </c>
      <c r="D660" s="874"/>
      <c r="E660" s="874"/>
      <c r="F660" s="874"/>
      <c r="G660" s="874"/>
      <c r="H660" s="216"/>
      <c r="I660" s="217"/>
      <c r="J660" s="217"/>
      <c r="K660" s="217"/>
      <c r="L660" s="220"/>
      <c r="M660" s="217"/>
      <c r="N660" s="226">
        <v>25503.360000000001</v>
      </c>
      <c r="O660" s="217"/>
      <c r="P660" s="227">
        <v>28048.6</v>
      </c>
      <c r="GO660" s="212"/>
      <c r="GP660" s="212"/>
      <c r="GQ660" s="223"/>
      <c r="GR660" s="223"/>
      <c r="GS660" s="223"/>
      <c r="GT660" s="223"/>
      <c r="GU660" s="223"/>
      <c r="GV660" s="223"/>
      <c r="GW660" s="173"/>
      <c r="GX660" s="223" t="s">
        <v>377</v>
      </c>
      <c r="GZ660" s="257"/>
      <c r="HB660" s="257"/>
    </row>
    <row r="661" spans="1:210" s="171" customFormat="1" ht="33.75" x14ac:dyDescent="0.25">
      <c r="A661" s="214" t="s">
        <v>796</v>
      </c>
      <c r="B661" s="215" t="s">
        <v>670</v>
      </c>
      <c r="C661" s="873" t="s">
        <v>671</v>
      </c>
      <c r="D661" s="873"/>
      <c r="E661" s="873"/>
      <c r="F661" s="873"/>
      <c r="G661" s="873"/>
      <c r="H661" s="216" t="s">
        <v>672</v>
      </c>
      <c r="I661" s="217">
        <v>-35.963459999999998</v>
      </c>
      <c r="J661" s="218">
        <v>1</v>
      </c>
      <c r="K661" s="302">
        <v>-35.963459999999998</v>
      </c>
      <c r="L661" s="299">
        <v>537.96</v>
      </c>
      <c r="M661" s="219">
        <v>1.3</v>
      </c>
      <c r="N661" s="239">
        <v>699.35</v>
      </c>
      <c r="O661" s="217"/>
      <c r="P661" s="227">
        <v>-25151.05</v>
      </c>
      <c r="GO661" s="212"/>
      <c r="GP661" s="212"/>
      <c r="GQ661" s="223" t="s">
        <v>671</v>
      </c>
      <c r="GR661" s="223" t="s">
        <v>4</v>
      </c>
      <c r="GS661" s="223" t="s">
        <v>4</v>
      </c>
      <c r="GT661" s="223" t="s">
        <v>4</v>
      </c>
      <c r="GU661" s="223" t="s">
        <v>4</v>
      </c>
      <c r="GV661" s="223"/>
      <c r="GW661" s="173"/>
      <c r="GX661" s="223"/>
      <c r="GZ661" s="257"/>
      <c r="HB661" s="257"/>
    </row>
    <row r="662" spans="1:210" s="171" customFormat="1" ht="15" x14ac:dyDescent="0.25">
      <c r="A662" s="236"/>
      <c r="B662" s="237"/>
      <c r="C662" s="874" t="s">
        <v>377</v>
      </c>
      <c r="D662" s="874"/>
      <c r="E662" s="874"/>
      <c r="F662" s="874"/>
      <c r="G662" s="874"/>
      <c r="H662" s="216"/>
      <c r="I662" s="217"/>
      <c r="J662" s="217"/>
      <c r="K662" s="217"/>
      <c r="L662" s="220"/>
      <c r="M662" s="217"/>
      <c r="N662" s="220"/>
      <c r="O662" s="217"/>
      <c r="P662" s="227">
        <v>-25151.05</v>
      </c>
      <c r="GO662" s="212"/>
      <c r="GP662" s="212"/>
      <c r="GQ662" s="223"/>
      <c r="GR662" s="223"/>
      <c r="GS662" s="223"/>
      <c r="GT662" s="223"/>
      <c r="GU662" s="223"/>
      <c r="GV662" s="223"/>
      <c r="GW662" s="173"/>
      <c r="GX662" s="223" t="s">
        <v>377</v>
      </c>
      <c r="GZ662" s="257"/>
      <c r="HB662" s="257"/>
    </row>
    <row r="663" spans="1:210" s="171" customFormat="1" ht="33.75" x14ac:dyDescent="0.25">
      <c r="A663" s="214" t="s">
        <v>797</v>
      </c>
      <c r="B663" s="215" t="s">
        <v>673</v>
      </c>
      <c r="C663" s="873" t="s">
        <v>674</v>
      </c>
      <c r="D663" s="873"/>
      <c r="E663" s="873"/>
      <c r="F663" s="873"/>
      <c r="G663" s="873"/>
      <c r="H663" s="216" t="s">
        <v>672</v>
      </c>
      <c r="I663" s="217">
        <v>65.989999999999995</v>
      </c>
      <c r="J663" s="218">
        <v>1</v>
      </c>
      <c r="K663" s="265">
        <v>65.989999999999995</v>
      </c>
      <c r="L663" s="299">
        <v>323.43</v>
      </c>
      <c r="M663" s="265">
        <v>1.85</v>
      </c>
      <c r="N663" s="239">
        <v>598.35</v>
      </c>
      <c r="O663" s="217"/>
      <c r="P663" s="227">
        <v>39485.120000000003</v>
      </c>
      <c r="GO663" s="212"/>
      <c r="GP663" s="212"/>
      <c r="GQ663" s="223" t="s">
        <v>674</v>
      </c>
      <c r="GR663" s="223" t="s">
        <v>4</v>
      </c>
      <c r="GS663" s="223" t="s">
        <v>4</v>
      </c>
      <c r="GT663" s="223" t="s">
        <v>4</v>
      </c>
      <c r="GU663" s="223" t="s">
        <v>4</v>
      </c>
      <c r="GV663" s="223"/>
      <c r="GW663" s="173"/>
      <c r="GX663" s="223"/>
      <c r="GZ663" s="257"/>
      <c r="HB663" s="257"/>
    </row>
    <row r="664" spans="1:210" s="171" customFormat="1" ht="15" x14ac:dyDescent="0.25">
      <c r="A664" s="236"/>
      <c r="B664" s="237"/>
      <c r="C664" s="874" t="s">
        <v>377</v>
      </c>
      <c r="D664" s="874"/>
      <c r="E664" s="874"/>
      <c r="F664" s="874"/>
      <c r="G664" s="874"/>
      <c r="H664" s="216"/>
      <c r="I664" s="217"/>
      <c r="J664" s="217"/>
      <c r="K664" s="217"/>
      <c r="L664" s="220"/>
      <c r="M664" s="217"/>
      <c r="N664" s="220"/>
      <c r="O664" s="217"/>
      <c r="P664" s="227">
        <v>39485.120000000003</v>
      </c>
      <c r="GO664" s="212"/>
      <c r="GP664" s="212"/>
      <c r="GQ664" s="223"/>
      <c r="GR664" s="223"/>
      <c r="GS664" s="223"/>
      <c r="GT664" s="223"/>
      <c r="GU664" s="223"/>
      <c r="GV664" s="223"/>
      <c r="GW664" s="173"/>
      <c r="GX664" s="223" t="s">
        <v>377</v>
      </c>
      <c r="GZ664" s="257"/>
      <c r="HB664" s="257"/>
    </row>
    <row r="665" spans="1:210" s="171" customFormat="1" ht="1.5" customHeight="1" x14ac:dyDescent="0.25">
      <c r="A665" s="246"/>
      <c r="B665" s="247"/>
      <c r="C665" s="247"/>
      <c r="D665" s="247"/>
      <c r="E665" s="247"/>
      <c r="F665" s="248"/>
      <c r="G665" s="248"/>
      <c r="H665" s="248"/>
      <c r="I665" s="248"/>
      <c r="J665" s="249"/>
      <c r="K665" s="248"/>
      <c r="L665" s="249"/>
      <c r="M665" s="250"/>
      <c r="N665" s="249"/>
      <c r="O665" s="251"/>
      <c r="P665" s="252"/>
      <c r="Q665" s="253"/>
      <c r="R665" s="254"/>
      <c r="GO665" s="212"/>
      <c r="GP665" s="212"/>
      <c r="GQ665" s="223"/>
      <c r="GR665" s="223"/>
      <c r="GS665" s="223"/>
      <c r="GT665" s="223"/>
      <c r="GU665" s="223"/>
      <c r="GV665" s="223"/>
      <c r="GW665" s="173"/>
      <c r="GX665" s="223"/>
      <c r="GZ665" s="257"/>
      <c r="HB665" s="257"/>
    </row>
    <row r="666" spans="1:210" s="171" customFormat="1" ht="15" x14ac:dyDescent="0.25">
      <c r="A666" s="224"/>
      <c r="B666" s="255"/>
      <c r="C666" s="872" t="s">
        <v>798</v>
      </c>
      <c r="D666" s="872"/>
      <c r="E666" s="872"/>
      <c r="F666" s="872"/>
      <c r="G666" s="872"/>
      <c r="H666" s="872"/>
      <c r="I666" s="872"/>
      <c r="J666" s="872"/>
      <c r="K666" s="872"/>
      <c r="L666" s="872"/>
      <c r="M666" s="872"/>
      <c r="N666" s="872"/>
      <c r="O666" s="872"/>
      <c r="P666" s="256"/>
      <c r="Q666" s="253"/>
      <c r="R666" s="254"/>
      <c r="GO666" s="212"/>
      <c r="GP666" s="212"/>
      <c r="GQ666" s="223"/>
      <c r="GR666" s="223"/>
      <c r="GS666" s="223"/>
      <c r="GT666" s="223"/>
      <c r="GU666" s="223"/>
      <c r="GV666" s="223"/>
      <c r="GW666" s="173"/>
      <c r="GX666" s="223"/>
      <c r="GZ666" s="257" t="s">
        <v>798</v>
      </c>
      <c r="HB666" s="257"/>
    </row>
    <row r="667" spans="1:210" s="171" customFormat="1" ht="15" x14ac:dyDescent="0.25">
      <c r="A667" s="224"/>
      <c r="B667" s="225"/>
      <c r="C667" s="871" t="s">
        <v>400</v>
      </c>
      <c r="D667" s="871"/>
      <c r="E667" s="871"/>
      <c r="F667" s="871"/>
      <c r="G667" s="871"/>
      <c r="H667" s="871"/>
      <c r="I667" s="871"/>
      <c r="J667" s="871"/>
      <c r="K667" s="871"/>
      <c r="L667" s="871"/>
      <c r="M667" s="871"/>
      <c r="N667" s="871"/>
      <c r="O667" s="871"/>
      <c r="P667" s="258">
        <v>72876031.370000005</v>
      </c>
      <c r="Q667" s="253"/>
      <c r="R667" s="254"/>
      <c r="GO667" s="212"/>
      <c r="GP667" s="212"/>
      <c r="GQ667" s="223"/>
      <c r="GR667" s="223"/>
      <c r="GS667" s="223"/>
      <c r="GT667" s="223"/>
      <c r="GU667" s="223"/>
      <c r="GV667" s="223"/>
      <c r="GW667" s="173"/>
      <c r="GX667" s="223"/>
      <c r="GZ667" s="257"/>
      <c r="HA667" s="259" t="s">
        <v>400</v>
      </c>
      <c r="HB667" s="257"/>
    </row>
    <row r="668" spans="1:210" s="171" customFormat="1" ht="15" x14ac:dyDescent="0.25">
      <c r="A668" s="224"/>
      <c r="B668" s="225"/>
      <c r="C668" s="871" t="s">
        <v>401</v>
      </c>
      <c r="D668" s="871"/>
      <c r="E668" s="871"/>
      <c r="F668" s="871"/>
      <c r="G668" s="871"/>
      <c r="H668" s="871"/>
      <c r="I668" s="871"/>
      <c r="J668" s="871"/>
      <c r="K668" s="871"/>
      <c r="L668" s="871"/>
      <c r="M668" s="871"/>
      <c r="N668" s="871"/>
      <c r="O668" s="871"/>
      <c r="P668" s="260"/>
      <c r="Q668" s="253"/>
      <c r="R668" s="254"/>
      <c r="GO668" s="212"/>
      <c r="GP668" s="212"/>
      <c r="GQ668" s="223"/>
      <c r="GR668" s="223"/>
      <c r="GS668" s="223"/>
      <c r="GT668" s="223"/>
      <c r="GU668" s="223"/>
      <c r="GV668" s="223"/>
      <c r="GW668" s="173"/>
      <c r="GX668" s="223"/>
      <c r="GZ668" s="257"/>
      <c r="HA668" s="259" t="s">
        <v>401</v>
      </c>
      <c r="HB668" s="257"/>
    </row>
    <row r="669" spans="1:210" s="171" customFormat="1" ht="15" x14ac:dyDescent="0.25">
      <c r="A669" s="224"/>
      <c r="B669" s="225"/>
      <c r="C669" s="871" t="s">
        <v>402</v>
      </c>
      <c r="D669" s="871"/>
      <c r="E669" s="871"/>
      <c r="F669" s="871"/>
      <c r="G669" s="871"/>
      <c r="H669" s="871"/>
      <c r="I669" s="871"/>
      <c r="J669" s="871"/>
      <c r="K669" s="871"/>
      <c r="L669" s="871"/>
      <c r="M669" s="871"/>
      <c r="N669" s="871"/>
      <c r="O669" s="871"/>
      <c r="P669" s="258">
        <v>5227724.12</v>
      </c>
      <c r="Q669" s="253"/>
      <c r="R669" s="254"/>
      <c r="GO669" s="212"/>
      <c r="GP669" s="212"/>
      <c r="GQ669" s="223"/>
      <c r="GR669" s="223"/>
      <c r="GS669" s="223"/>
      <c r="GT669" s="223"/>
      <c r="GU669" s="223"/>
      <c r="GV669" s="223"/>
      <c r="GW669" s="173"/>
      <c r="GX669" s="223"/>
      <c r="GZ669" s="257"/>
      <c r="HA669" s="259" t="s">
        <v>402</v>
      </c>
      <c r="HB669" s="257"/>
    </row>
    <row r="670" spans="1:210" s="171" customFormat="1" ht="15" x14ac:dyDescent="0.25">
      <c r="A670" s="224"/>
      <c r="B670" s="225"/>
      <c r="C670" s="871" t="s">
        <v>403</v>
      </c>
      <c r="D670" s="871"/>
      <c r="E670" s="871"/>
      <c r="F670" s="871"/>
      <c r="G670" s="871"/>
      <c r="H670" s="871"/>
      <c r="I670" s="871"/>
      <c r="J670" s="871"/>
      <c r="K670" s="871"/>
      <c r="L670" s="871"/>
      <c r="M670" s="871"/>
      <c r="N670" s="871"/>
      <c r="O670" s="871"/>
      <c r="P670" s="258">
        <v>53235996.219999999</v>
      </c>
      <c r="Q670" s="253"/>
      <c r="R670" s="254"/>
      <c r="GO670" s="212"/>
      <c r="GP670" s="212"/>
      <c r="GQ670" s="223"/>
      <c r="GR670" s="223"/>
      <c r="GS670" s="223"/>
      <c r="GT670" s="223"/>
      <c r="GU670" s="223"/>
      <c r="GV670" s="223"/>
      <c r="GW670" s="173"/>
      <c r="GX670" s="223"/>
      <c r="GZ670" s="257"/>
      <c r="HA670" s="259" t="s">
        <v>403</v>
      </c>
      <c r="HB670" s="257"/>
    </row>
    <row r="671" spans="1:210" s="171" customFormat="1" ht="15" x14ac:dyDescent="0.25">
      <c r="A671" s="224"/>
      <c r="B671" s="225"/>
      <c r="C671" s="871" t="s">
        <v>404</v>
      </c>
      <c r="D671" s="871"/>
      <c r="E671" s="871"/>
      <c r="F671" s="871"/>
      <c r="G671" s="871"/>
      <c r="H671" s="871"/>
      <c r="I671" s="871"/>
      <c r="J671" s="871"/>
      <c r="K671" s="871"/>
      <c r="L671" s="871"/>
      <c r="M671" s="871"/>
      <c r="N671" s="871"/>
      <c r="O671" s="871"/>
      <c r="P671" s="258">
        <v>3586068.64</v>
      </c>
      <c r="Q671" s="253"/>
      <c r="R671" s="254"/>
      <c r="GO671" s="212"/>
      <c r="GP671" s="212"/>
      <c r="GQ671" s="223"/>
      <c r="GR671" s="223"/>
      <c r="GS671" s="223"/>
      <c r="GT671" s="223"/>
      <c r="GU671" s="223"/>
      <c r="GV671" s="223"/>
      <c r="GW671" s="173"/>
      <c r="GX671" s="223"/>
      <c r="GZ671" s="257"/>
      <c r="HA671" s="259" t="s">
        <v>404</v>
      </c>
      <c r="HB671" s="257"/>
    </row>
    <row r="672" spans="1:210" s="171" customFormat="1" ht="15" x14ac:dyDescent="0.25">
      <c r="A672" s="224"/>
      <c r="B672" s="225"/>
      <c r="C672" s="871" t="s">
        <v>616</v>
      </c>
      <c r="D672" s="871"/>
      <c r="E672" s="871"/>
      <c r="F672" s="871"/>
      <c r="G672" s="871"/>
      <c r="H672" s="871"/>
      <c r="I672" s="871"/>
      <c r="J672" s="871"/>
      <c r="K672" s="871"/>
      <c r="L672" s="871"/>
      <c r="M672" s="871"/>
      <c r="N672" s="871"/>
      <c r="O672" s="871"/>
      <c r="P672" s="258">
        <v>10826242.390000001</v>
      </c>
      <c r="Q672" s="253"/>
      <c r="R672" s="254"/>
      <c r="GO672" s="212"/>
      <c r="GP672" s="212"/>
      <c r="GQ672" s="223"/>
      <c r="GR672" s="223"/>
      <c r="GS672" s="223"/>
      <c r="GT672" s="223"/>
      <c r="GU672" s="223"/>
      <c r="GV672" s="223"/>
      <c r="GW672" s="173"/>
      <c r="GX672" s="223"/>
      <c r="GZ672" s="257"/>
      <c r="HA672" s="259" t="s">
        <v>616</v>
      </c>
      <c r="HB672" s="257"/>
    </row>
    <row r="673" spans="1:211" s="171" customFormat="1" ht="15" x14ac:dyDescent="0.25">
      <c r="A673" s="224"/>
      <c r="B673" s="225"/>
      <c r="C673" s="871" t="s">
        <v>406</v>
      </c>
      <c r="D673" s="871"/>
      <c r="E673" s="871"/>
      <c r="F673" s="871"/>
      <c r="G673" s="871"/>
      <c r="H673" s="871"/>
      <c r="I673" s="871"/>
      <c r="J673" s="871"/>
      <c r="K673" s="871"/>
      <c r="L673" s="871"/>
      <c r="M673" s="871"/>
      <c r="N673" s="871"/>
      <c r="O673" s="871"/>
      <c r="P673" s="258">
        <v>85744146.090000004</v>
      </c>
      <c r="Q673" s="253"/>
      <c r="R673" s="254"/>
      <c r="GO673" s="212"/>
      <c r="GP673" s="212"/>
      <c r="GQ673" s="223"/>
      <c r="GR673" s="223"/>
      <c r="GS673" s="223"/>
      <c r="GT673" s="223"/>
      <c r="GU673" s="223"/>
      <c r="GV673" s="223"/>
      <c r="GW673" s="173"/>
      <c r="GX673" s="223"/>
      <c r="GZ673" s="257"/>
      <c r="HA673" s="259" t="s">
        <v>406</v>
      </c>
      <c r="HB673" s="257"/>
    </row>
    <row r="674" spans="1:211" s="171" customFormat="1" ht="15" x14ac:dyDescent="0.25">
      <c r="A674" s="224"/>
      <c r="B674" s="225"/>
      <c r="C674" s="871" t="s">
        <v>401</v>
      </c>
      <c r="D674" s="871"/>
      <c r="E674" s="871"/>
      <c r="F674" s="871"/>
      <c r="G674" s="871"/>
      <c r="H674" s="871"/>
      <c r="I674" s="871"/>
      <c r="J674" s="871"/>
      <c r="K674" s="871"/>
      <c r="L674" s="871"/>
      <c r="M674" s="871"/>
      <c r="N674" s="871"/>
      <c r="O674" s="871"/>
      <c r="P674" s="260"/>
      <c r="Q674" s="253"/>
      <c r="R674" s="254"/>
      <c r="GO674" s="212"/>
      <c r="GP674" s="212"/>
      <c r="GQ674" s="223"/>
      <c r="GR674" s="223"/>
      <c r="GS674" s="223"/>
      <c r="GT674" s="223"/>
      <c r="GU674" s="223"/>
      <c r="GV674" s="223"/>
      <c r="GW674" s="173"/>
      <c r="GX674" s="223"/>
      <c r="GZ674" s="257"/>
      <c r="HA674" s="259" t="s">
        <v>401</v>
      </c>
      <c r="HB674" s="257"/>
    </row>
    <row r="675" spans="1:211" s="171" customFormat="1" ht="15" x14ac:dyDescent="0.25">
      <c r="A675" s="224"/>
      <c r="B675" s="225"/>
      <c r="C675" s="871" t="s">
        <v>617</v>
      </c>
      <c r="D675" s="871"/>
      <c r="E675" s="871"/>
      <c r="F675" s="871"/>
      <c r="G675" s="871"/>
      <c r="H675" s="871"/>
      <c r="I675" s="871"/>
      <c r="J675" s="871"/>
      <c r="K675" s="871"/>
      <c r="L675" s="871"/>
      <c r="M675" s="871"/>
      <c r="N675" s="871"/>
      <c r="O675" s="871"/>
      <c r="P675" s="258">
        <v>5227724.12</v>
      </c>
      <c r="Q675" s="253"/>
      <c r="R675" s="254"/>
      <c r="GO675" s="212"/>
      <c r="GP675" s="212"/>
      <c r="GQ675" s="223"/>
      <c r="GR675" s="223"/>
      <c r="GS675" s="223"/>
      <c r="GT675" s="223"/>
      <c r="GU675" s="223"/>
      <c r="GV675" s="223"/>
      <c r="GW675" s="173"/>
      <c r="GX675" s="223"/>
      <c r="GZ675" s="257"/>
      <c r="HA675" s="259" t="s">
        <v>617</v>
      </c>
      <c r="HB675" s="257"/>
    </row>
    <row r="676" spans="1:211" s="171" customFormat="1" ht="15" x14ac:dyDescent="0.25">
      <c r="A676" s="224"/>
      <c r="B676" s="225"/>
      <c r="C676" s="871" t="s">
        <v>592</v>
      </c>
      <c r="D676" s="871"/>
      <c r="E676" s="871"/>
      <c r="F676" s="871"/>
      <c r="G676" s="871"/>
      <c r="H676" s="871"/>
      <c r="I676" s="871"/>
      <c r="J676" s="871"/>
      <c r="K676" s="871"/>
      <c r="L676" s="871"/>
      <c r="M676" s="871"/>
      <c r="N676" s="871"/>
      <c r="O676" s="871"/>
      <c r="P676" s="258">
        <v>53235996.219999999</v>
      </c>
      <c r="Q676" s="253"/>
      <c r="R676" s="254"/>
      <c r="GO676" s="212"/>
      <c r="GP676" s="212"/>
      <c r="GQ676" s="223"/>
      <c r="GR676" s="223"/>
      <c r="GS676" s="223"/>
      <c r="GT676" s="223"/>
      <c r="GU676" s="223"/>
      <c r="GV676" s="223"/>
      <c r="GW676" s="173"/>
      <c r="GX676" s="223"/>
      <c r="GZ676" s="257"/>
      <c r="HA676" s="259" t="s">
        <v>592</v>
      </c>
      <c r="HB676" s="257"/>
    </row>
    <row r="677" spans="1:211" s="171" customFormat="1" ht="15" x14ac:dyDescent="0.25">
      <c r="A677" s="224"/>
      <c r="B677" s="225"/>
      <c r="C677" s="871" t="s">
        <v>593</v>
      </c>
      <c r="D677" s="871"/>
      <c r="E677" s="871"/>
      <c r="F677" s="871"/>
      <c r="G677" s="871"/>
      <c r="H677" s="871"/>
      <c r="I677" s="871"/>
      <c r="J677" s="871"/>
      <c r="K677" s="871"/>
      <c r="L677" s="871"/>
      <c r="M677" s="871"/>
      <c r="N677" s="871"/>
      <c r="O677" s="871"/>
      <c r="P677" s="258">
        <v>3586068.64</v>
      </c>
      <c r="Q677" s="253"/>
      <c r="R677" s="254"/>
      <c r="GO677" s="212"/>
      <c r="GP677" s="212"/>
      <c r="GQ677" s="223"/>
      <c r="GR677" s="223"/>
      <c r="GS677" s="223"/>
      <c r="GT677" s="223"/>
      <c r="GU677" s="223"/>
      <c r="GV677" s="223"/>
      <c r="GW677" s="173"/>
      <c r="GX677" s="223"/>
      <c r="GZ677" s="257"/>
      <c r="HA677" s="259" t="s">
        <v>593</v>
      </c>
      <c r="HB677" s="257"/>
    </row>
    <row r="678" spans="1:211" s="171" customFormat="1" ht="15" x14ac:dyDescent="0.25">
      <c r="A678" s="224"/>
      <c r="B678" s="225"/>
      <c r="C678" s="871" t="s">
        <v>618</v>
      </c>
      <c r="D678" s="871"/>
      <c r="E678" s="871"/>
      <c r="F678" s="871"/>
      <c r="G678" s="871"/>
      <c r="H678" s="871"/>
      <c r="I678" s="871"/>
      <c r="J678" s="871"/>
      <c r="K678" s="871"/>
      <c r="L678" s="871"/>
      <c r="M678" s="871"/>
      <c r="N678" s="871"/>
      <c r="O678" s="871"/>
      <c r="P678" s="258">
        <v>10826242.390000001</v>
      </c>
      <c r="Q678" s="253"/>
      <c r="R678" s="254"/>
      <c r="GO678" s="212"/>
      <c r="GP678" s="212"/>
      <c r="GQ678" s="223"/>
      <c r="GR678" s="223"/>
      <c r="GS678" s="223"/>
      <c r="GT678" s="223"/>
      <c r="GU678" s="223"/>
      <c r="GV678" s="223"/>
      <c r="GW678" s="173"/>
      <c r="GX678" s="223"/>
      <c r="GZ678" s="257"/>
      <c r="HA678" s="259" t="s">
        <v>618</v>
      </c>
      <c r="HB678" s="257"/>
    </row>
    <row r="679" spans="1:211" s="171" customFormat="1" ht="15" x14ac:dyDescent="0.25">
      <c r="A679" s="224"/>
      <c r="B679" s="225"/>
      <c r="C679" s="871" t="s">
        <v>594</v>
      </c>
      <c r="D679" s="871"/>
      <c r="E679" s="871"/>
      <c r="F679" s="871"/>
      <c r="G679" s="871"/>
      <c r="H679" s="871"/>
      <c r="I679" s="871"/>
      <c r="J679" s="871"/>
      <c r="K679" s="871"/>
      <c r="L679" s="871"/>
      <c r="M679" s="871"/>
      <c r="N679" s="871"/>
      <c r="O679" s="871"/>
      <c r="P679" s="258">
        <v>8284965.1900000004</v>
      </c>
      <c r="Q679" s="253"/>
      <c r="R679" s="254"/>
      <c r="GO679" s="212"/>
      <c r="GP679" s="212"/>
      <c r="GQ679" s="223"/>
      <c r="GR679" s="223"/>
      <c r="GS679" s="223"/>
      <c r="GT679" s="223"/>
      <c r="GU679" s="223"/>
      <c r="GV679" s="223"/>
      <c r="GW679" s="173"/>
      <c r="GX679" s="223"/>
      <c r="GZ679" s="257"/>
      <c r="HA679" s="259" t="s">
        <v>594</v>
      </c>
      <c r="HB679" s="257"/>
    </row>
    <row r="680" spans="1:211" s="171" customFormat="1" ht="15" x14ac:dyDescent="0.25">
      <c r="A680" s="224"/>
      <c r="B680" s="225"/>
      <c r="C680" s="871" t="s">
        <v>595</v>
      </c>
      <c r="D680" s="871"/>
      <c r="E680" s="871"/>
      <c r="F680" s="871"/>
      <c r="G680" s="871"/>
      <c r="H680" s="871"/>
      <c r="I680" s="871"/>
      <c r="J680" s="871"/>
      <c r="K680" s="871"/>
      <c r="L680" s="871"/>
      <c r="M680" s="871"/>
      <c r="N680" s="871"/>
      <c r="O680" s="871"/>
      <c r="P680" s="258">
        <v>4583149.53</v>
      </c>
      <c r="Q680" s="253"/>
      <c r="R680" s="254"/>
      <c r="GO680" s="212"/>
      <c r="GP680" s="212"/>
      <c r="GQ680" s="223"/>
      <c r="GR680" s="223"/>
      <c r="GS680" s="223"/>
      <c r="GT680" s="223"/>
      <c r="GU680" s="223"/>
      <c r="GV680" s="223"/>
      <c r="GW680" s="173"/>
      <c r="GX680" s="223"/>
      <c r="GZ680" s="257"/>
      <c r="HA680" s="259" t="s">
        <v>595</v>
      </c>
      <c r="HB680" s="257"/>
    </row>
    <row r="681" spans="1:211" s="171" customFormat="1" ht="15" x14ac:dyDescent="0.25">
      <c r="A681" s="224"/>
      <c r="B681" s="225"/>
      <c r="C681" s="871" t="s">
        <v>415</v>
      </c>
      <c r="D681" s="871"/>
      <c r="E681" s="871"/>
      <c r="F681" s="871"/>
      <c r="G681" s="871"/>
      <c r="H681" s="871"/>
      <c r="I681" s="871"/>
      <c r="J681" s="871"/>
      <c r="K681" s="871"/>
      <c r="L681" s="871"/>
      <c r="M681" s="871"/>
      <c r="N681" s="871"/>
      <c r="O681" s="871"/>
      <c r="P681" s="258">
        <v>8813792.7599999998</v>
      </c>
      <c r="Q681" s="253"/>
      <c r="R681" s="254"/>
      <c r="GO681" s="212"/>
      <c r="GP681" s="212"/>
      <c r="GQ681" s="223"/>
      <c r="GR681" s="223"/>
      <c r="GS681" s="223"/>
      <c r="GT681" s="223"/>
      <c r="GU681" s="223"/>
      <c r="GV681" s="223"/>
      <c r="GW681" s="173"/>
      <c r="GX681" s="223"/>
      <c r="GZ681" s="257"/>
      <c r="HA681" s="259" t="s">
        <v>415</v>
      </c>
      <c r="HB681" s="257"/>
    </row>
    <row r="682" spans="1:211" s="171" customFormat="1" ht="15" x14ac:dyDescent="0.25">
      <c r="A682" s="224"/>
      <c r="B682" s="225"/>
      <c r="C682" s="871" t="s">
        <v>416</v>
      </c>
      <c r="D682" s="871"/>
      <c r="E682" s="871"/>
      <c r="F682" s="871"/>
      <c r="G682" s="871"/>
      <c r="H682" s="871"/>
      <c r="I682" s="871"/>
      <c r="J682" s="871"/>
      <c r="K682" s="871"/>
      <c r="L682" s="871"/>
      <c r="M682" s="871"/>
      <c r="N682" s="871"/>
      <c r="O682" s="871"/>
      <c r="P682" s="258">
        <v>8284965.1900000004</v>
      </c>
      <c r="Q682" s="253"/>
      <c r="R682" s="254"/>
      <c r="GO682" s="212"/>
      <c r="GP682" s="212"/>
      <c r="GQ682" s="223"/>
      <c r="GR682" s="223"/>
      <c r="GS682" s="223"/>
      <c r="GT682" s="223"/>
      <c r="GU682" s="223"/>
      <c r="GV682" s="223"/>
      <c r="GW682" s="173"/>
      <c r="GX682" s="223"/>
      <c r="GZ682" s="257"/>
      <c r="HA682" s="259" t="s">
        <v>416</v>
      </c>
      <c r="HB682" s="257"/>
    </row>
    <row r="683" spans="1:211" s="171" customFormat="1" ht="15" x14ac:dyDescent="0.25">
      <c r="A683" s="224"/>
      <c r="B683" s="225"/>
      <c r="C683" s="871" t="s">
        <v>417</v>
      </c>
      <c r="D683" s="871"/>
      <c r="E683" s="871"/>
      <c r="F683" s="871"/>
      <c r="G683" s="871"/>
      <c r="H683" s="871"/>
      <c r="I683" s="871"/>
      <c r="J683" s="871"/>
      <c r="K683" s="871"/>
      <c r="L683" s="871"/>
      <c r="M683" s="871"/>
      <c r="N683" s="871"/>
      <c r="O683" s="871"/>
      <c r="P683" s="258">
        <v>4583149.53</v>
      </c>
      <c r="Q683" s="253"/>
      <c r="R683" s="254"/>
      <c r="GO683" s="212"/>
      <c r="GP683" s="212"/>
      <c r="GQ683" s="223"/>
      <c r="GR683" s="223"/>
      <c r="GS683" s="223"/>
      <c r="GT683" s="223"/>
      <c r="GU683" s="223"/>
      <c r="GV683" s="223"/>
      <c r="GW683" s="173"/>
      <c r="GX683" s="223"/>
      <c r="GZ683" s="257"/>
      <c r="HA683" s="259" t="s">
        <v>417</v>
      </c>
      <c r="HB683" s="257"/>
    </row>
    <row r="684" spans="1:211" s="171" customFormat="1" ht="15" x14ac:dyDescent="0.25">
      <c r="A684" s="224"/>
      <c r="B684" s="255"/>
      <c r="C684" s="872" t="s">
        <v>799</v>
      </c>
      <c r="D684" s="872"/>
      <c r="E684" s="872"/>
      <c r="F684" s="872"/>
      <c r="G684" s="872"/>
      <c r="H684" s="872"/>
      <c r="I684" s="872"/>
      <c r="J684" s="872"/>
      <c r="K684" s="872"/>
      <c r="L684" s="872"/>
      <c r="M684" s="872"/>
      <c r="N684" s="872"/>
      <c r="O684" s="872"/>
      <c r="P684" s="261">
        <v>85744146.090000004</v>
      </c>
      <c r="Q684" s="253"/>
      <c r="R684" s="254"/>
      <c r="GO684" s="212"/>
      <c r="GP684" s="212"/>
      <c r="GQ684" s="223"/>
      <c r="GR684" s="223"/>
      <c r="GS684" s="223"/>
      <c r="GT684" s="223"/>
      <c r="GU684" s="223"/>
      <c r="GV684" s="223"/>
      <c r="GW684" s="173"/>
      <c r="GX684" s="223"/>
      <c r="GZ684" s="257"/>
      <c r="HB684" s="257" t="s">
        <v>799</v>
      </c>
    </row>
    <row r="685" spans="1:211" s="171" customFormat="1" ht="15" x14ac:dyDescent="0.25">
      <c r="A685" s="224"/>
      <c r="B685" s="225"/>
      <c r="C685" s="871" t="s">
        <v>419</v>
      </c>
      <c r="D685" s="871"/>
      <c r="E685" s="871"/>
      <c r="F685" s="871"/>
      <c r="G685" s="871"/>
      <c r="H685" s="871"/>
      <c r="I685" s="871"/>
      <c r="J685" s="871"/>
      <c r="K685" s="871"/>
      <c r="L685" s="871"/>
      <c r="M685" s="871"/>
      <c r="N685" s="871"/>
      <c r="O685" s="871"/>
      <c r="P685" s="260"/>
      <c r="Q685" s="253"/>
      <c r="R685" s="254"/>
      <c r="GO685" s="212"/>
      <c r="GP685" s="212"/>
      <c r="GQ685" s="223"/>
      <c r="GR685" s="223"/>
      <c r="GS685" s="223"/>
      <c r="GT685" s="223"/>
      <c r="GU685" s="223"/>
      <c r="GV685" s="223"/>
      <c r="GW685" s="173"/>
      <c r="GX685" s="223"/>
      <c r="GZ685" s="257"/>
      <c r="HA685" s="259" t="s">
        <v>419</v>
      </c>
      <c r="HB685" s="257"/>
    </row>
    <row r="686" spans="1:211" s="171" customFormat="1" ht="15" x14ac:dyDescent="0.25">
      <c r="A686" s="224"/>
      <c r="B686" s="225"/>
      <c r="C686" s="871" t="s">
        <v>620</v>
      </c>
      <c r="D686" s="871"/>
      <c r="E686" s="871"/>
      <c r="F686" s="871"/>
      <c r="G686" s="871"/>
      <c r="H686" s="871"/>
      <c r="I686" s="871"/>
      <c r="J686" s="871"/>
      <c r="K686" s="871"/>
      <c r="L686" s="871"/>
      <c r="M686" s="871"/>
      <c r="N686" s="871"/>
      <c r="O686" s="871"/>
      <c r="P686" s="258">
        <v>7765052.2599999998</v>
      </c>
      <c r="Q686" s="253"/>
      <c r="R686" s="254"/>
      <c r="GO686" s="212"/>
      <c r="GP686" s="212"/>
      <c r="GQ686" s="223"/>
      <c r="GR686" s="223"/>
      <c r="GS686" s="223"/>
      <c r="GT686" s="223"/>
      <c r="GU686" s="223"/>
      <c r="GV686" s="223"/>
      <c r="GW686" s="173"/>
      <c r="GX686" s="223"/>
      <c r="GZ686" s="257"/>
      <c r="HA686" s="259" t="s">
        <v>620</v>
      </c>
      <c r="HB686" s="257"/>
    </row>
    <row r="687" spans="1:211" s="171" customFormat="1" ht="15" x14ac:dyDescent="0.25">
      <c r="A687" s="224"/>
      <c r="B687" s="225"/>
      <c r="C687" s="871" t="s">
        <v>420</v>
      </c>
      <c r="D687" s="871"/>
      <c r="E687" s="871"/>
      <c r="F687" s="871"/>
      <c r="G687" s="871"/>
      <c r="H687" s="871"/>
      <c r="I687" s="871"/>
      <c r="J687" s="871"/>
      <c r="K687" s="262" t="s">
        <v>800</v>
      </c>
      <c r="L687" s="263"/>
      <c r="M687" s="263"/>
      <c r="O687" s="264"/>
      <c r="P687" s="260"/>
      <c r="Q687" s="253"/>
      <c r="R687" s="254"/>
      <c r="GO687" s="212"/>
      <c r="GP687" s="212"/>
      <c r="GQ687" s="223"/>
      <c r="GR687" s="223"/>
      <c r="GS687" s="223"/>
      <c r="GT687" s="223"/>
      <c r="GU687" s="223"/>
      <c r="GV687" s="223"/>
      <c r="GW687" s="173"/>
      <c r="GX687" s="223"/>
      <c r="GZ687" s="257"/>
      <c r="HB687" s="257"/>
      <c r="HC687" s="259" t="s">
        <v>420</v>
      </c>
    </row>
    <row r="688" spans="1:211" s="171" customFormat="1" ht="15" x14ac:dyDescent="0.25">
      <c r="A688" s="224"/>
      <c r="B688" s="225"/>
      <c r="C688" s="871" t="s">
        <v>422</v>
      </c>
      <c r="D688" s="871"/>
      <c r="E688" s="871"/>
      <c r="F688" s="871"/>
      <c r="G688" s="871"/>
      <c r="H688" s="871"/>
      <c r="I688" s="871"/>
      <c r="J688" s="871"/>
      <c r="K688" s="262" t="s">
        <v>801</v>
      </c>
      <c r="L688" s="263"/>
      <c r="M688" s="263"/>
      <c r="O688" s="264"/>
      <c r="P688" s="260"/>
      <c r="Q688" s="253"/>
      <c r="R688" s="254"/>
      <c r="GO688" s="212"/>
      <c r="GP688" s="212"/>
      <c r="GQ688" s="223"/>
      <c r="GR688" s="223"/>
      <c r="GS688" s="223"/>
      <c r="GT688" s="223"/>
      <c r="GU688" s="223"/>
      <c r="GV688" s="223"/>
      <c r="GW688" s="173"/>
      <c r="GX688" s="223"/>
      <c r="GZ688" s="257"/>
      <c r="HB688" s="257"/>
      <c r="HC688" s="259" t="s">
        <v>422</v>
      </c>
    </row>
    <row r="689" spans="1:210" s="171" customFormat="1" ht="15" x14ac:dyDescent="0.25">
      <c r="A689" s="881" t="s">
        <v>802</v>
      </c>
      <c r="B689" s="882"/>
      <c r="C689" s="882"/>
      <c r="D689" s="882"/>
      <c r="E689" s="882"/>
      <c r="F689" s="882"/>
      <c r="G689" s="882"/>
      <c r="H689" s="882"/>
      <c r="I689" s="882"/>
      <c r="J689" s="882"/>
      <c r="K689" s="882"/>
      <c r="L689" s="882"/>
      <c r="M689" s="882"/>
      <c r="N689" s="882"/>
      <c r="O689" s="882"/>
      <c r="P689" s="883"/>
      <c r="GO689" s="212" t="s">
        <v>802</v>
      </c>
      <c r="GP689" s="212"/>
      <c r="GQ689" s="223"/>
      <c r="GR689" s="223"/>
      <c r="GS689" s="223"/>
      <c r="GT689" s="223"/>
      <c r="GU689" s="223"/>
      <c r="GV689" s="223"/>
      <c r="GW689" s="173"/>
      <c r="GX689" s="223"/>
      <c r="GZ689" s="257"/>
      <c r="HB689" s="257"/>
    </row>
    <row r="690" spans="1:210" s="171" customFormat="1" ht="15" x14ac:dyDescent="0.25">
      <c r="A690" s="881" t="s">
        <v>601</v>
      </c>
      <c r="B690" s="882"/>
      <c r="C690" s="882"/>
      <c r="D690" s="882"/>
      <c r="E690" s="882"/>
      <c r="F690" s="882"/>
      <c r="G690" s="882"/>
      <c r="H690" s="882"/>
      <c r="I690" s="882"/>
      <c r="J690" s="882"/>
      <c r="K690" s="882"/>
      <c r="L690" s="882"/>
      <c r="M690" s="882"/>
      <c r="N690" s="882"/>
      <c r="O690" s="882"/>
      <c r="P690" s="883"/>
      <c r="GO690" s="212"/>
      <c r="GP690" s="212" t="s">
        <v>601</v>
      </c>
      <c r="GQ690" s="223"/>
      <c r="GR690" s="223"/>
      <c r="GS690" s="223"/>
      <c r="GT690" s="223"/>
      <c r="GU690" s="223"/>
      <c r="GV690" s="223"/>
      <c r="GW690" s="173"/>
      <c r="GX690" s="223"/>
      <c r="GZ690" s="257"/>
      <c r="HB690" s="257"/>
    </row>
    <row r="691" spans="1:210" s="171" customFormat="1" ht="15" x14ac:dyDescent="0.25">
      <c r="A691" s="214" t="s">
        <v>803</v>
      </c>
      <c r="B691" s="215" t="s">
        <v>602</v>
      </c>
      <c r="C691" s="873" t="s">
        <v>603</v>
      </c>
      <c r="D691" s="873"/>
      <c r="E691" s="873"/>
      <c r="F691" s="873"/>
      <c r="G691" s="873"/>
      <c r="H691" s="216" t="s">
        <v>386</v>
      </c>
      <c r="I691" s="217">
        <v>10.34</v>
      </c>
      <c r="J691" s="218">
        <v>1</v>
      </c>
      <c r="K691" s="265">
        <v>10.34</v>
      </c>
      <c r="L691" s="220"/>
      <c r="M691" s="217"/>
      <c r="N691" s="221"/>
      <c r="O691" s="217"/>
      <c r="P691" s="222"/>
      <c r="GO691" s="212"/>
      <c r="GP691" s="212"/>
      <c r="GQ691" s="223" t="s">
        <v>603</v>
      </c>
      <c r="GR691" s="223" t="s">
        <v>4</v>
      </c>
      <c r="GS691" s="223" t="s">
        <v>4</v>
      </c>
      <c r="GT691" s="223" t="s">
        <v>4</v>
      </c>
      <c r="GU691" s="223" t="s">
        <v>4</v>
      </c>
      <c r="GV691" s="223"/>
      <c r="GW691" s="173"/>
      <c r="GX691" s="223"/>
      <c r="GZ691" s="257"/>
      <c r="HB691" s="257"/>
    </row>
    <row r="692" spans="1:210" s="171" customFormat="1" ht="15" x14ac:dyDescent="0.25">
      <c r="A692" s="224"/>
      <c r="B692" s="225"/>
      <c r="C692" s="874" t="s">
        <v>370</v>
      </c>
      <c r="D692" s="874"/>
      <c r="E692" s="874"/>
      <c r="F692" s="874"/>
      <c r="G692" s="874"/>
      <c r="H692" s="216"/>
      <c r="I692" s="217"/>
      <c r="J692" s="217"/>
      <c r="K692" s="217"/>
      <c r="L692" s="220"/>
      <c r="M692" s="217"/>
      <c r="N692" s="226"/>
      <c r="O692" s="217"/>
      <c r="P692" s="227">
        <v>249927.87</v>
      </c>
      <c r="Q692" s="228"/>
      <c r="R692" s="228"/>
      <c r="GO692" s="212"/>
      <c r="GP692" s="212"/>
      <c r="GQ692" s="223"/>
      <c r="GR692" s="223"/>
      <c r="GS692" s="223"/>
      <c r="GT692" s="223"/>
      <c r="GU692" s="223"/>
      <c r="GV692" s="223" t="s">
        <v>370</v>
      </c>
      <c r="GW692" s="173"/>
      <c r="GX692" s="223"/>
      <c r="GZ692" s="257"/>
      <c r="HB692" s="257"/>
    </row>
    <row r="693" spans="1:210" s="171" customFormat="1" ht="15" x14ac:dyDescent="0.25">
      <c r="A693" s="229"/>
      <c r="B693" s="230"/>
      <c r="C693" s="880" t="s">
        <v>371</v>
      </c>
      <c r="D693" s="880"/>
      <c r="E693" s="880"/>
      <c r="F693" s="880"/>
      <c r="G693" s="880"/>
      <c r="H693" s="231"/>
      <c r="I693" s="232"/>
      <c r="J693" s="232"/>
      <c r="K693" s="232"/>
      <c r="L693" s="233"/>
      <c r="M693" s="232"/>
      <c r="N693" s="233"/>
      <c r="O693" s="232"/>
      <c r="P693" s="245">
        <v>136286.99</v>
      </c>
      <c r="GO693" s="212"/>
      <c r="GP693" s="212"/>
      <c r="GQ693" s="223"/>
      <c r="GR693" s="223"/>
      <c r="GS693" s="223"/>
      <c r="GT693" s="223"/>
      <c r="GU693" s="223"/>
      <c r="GV693" s="223"/>
      <c r="GW693" s="173" t="s">
        <v>371</v>
      </c>
      <c r="GX693" s="223"/>
      <c r="GZ693" s="257"/>
      <c r="HB693" s="257"/>
    </row>
    <row r="694" spans="1:210" s="171" customFormat="1" ht="15" x14ac:dyDescent="0.25">
      <c r="A694" s="229"/>
      <c r="B694" s="230" t="s">
        <v>388</v>
      </c>
      <c r="C694" s="880" t="s">
        <v>389</v>
      </c>
      <c r="D694" s="880"/>
      <c r="E694" s="880"/>
      <c r="F694" s="880"/>
      <c r="G694" s="880"/>
      <c r="H694" s="231" t="s">
        <v>374</v>
      </c>
      <c r="I694" s="235">
        <v>93</v>
      </c>
      <c r="J694" s="232"/>
      <c r="K694" s="235">
        <v>93</v>
      </c>
      <c r="L694" s="233"/>
      <c r="M694" s="232"/>
      <c r="N694" s="233"/>
      <c r="O694" s="232"/>
      <c r="P694" s="245">
        <v>126746.9</v>
      </c>
      <c r="GO694" s="212"/>
      <c r="GP694" s="212"/>
      <c r="GQ694" s="223"/>
      <c r="GR694" s="223"/>
      <c r="GS694" s="223"/>
      <c r="GT694" s="223"/>
      <c r="GU694" s="223"/>
      <c r="GV694" s="223"/>
      <c r="GW694" s="173" t="s">
        <v>389</v>
      </c>
      <c r="GX694" s="223"/>
      <c r="GZ694" s="257"/>
      <c r="HB694" s="257"/>
    </row>
    <row r="695" spans="1:210" s="171" customFormat="1" ht="15" x14ac:dyDescent="0.25">
      <c r="A695" s="229"/>
      <c r="B695" s="230" t="s">
        <v>390</v>
      </c>
      <c r="C695" s="880" t="s">
        <v>391</v>
      </c>
      <c r="D695" s="880"/>
      <c r="E695" s="880"/>
      <c r="F695" s="880"/>
      <c r="G695" s="880"/>
      <c r="H695" s="231" t="s">
        <v>374</v>
      </c>
      <c r="I695" s="235">
        <v>62</v>
      </c>
      <c r="J695" s="232"/>
      <c r="K695" s="235">
        <v>62</v>
      </c>
      <c r="L695" s="233"/>
      <c r="M695" s="232"/>
      <c r="N695" s="233"/>
      <c r="O695" s="232"/>
      <c r="P695" s="245">
        <v>84497.93</v>
      </c>
      <c r="GO695" s="212"/>
      <c r="GP695" s="212"/>
      <c r="GQ695" s="223"/>
      <c r="GR695" s="223"/>
      <c r="GS695" s="223"/>
      <c r="GT695" s="223"/>
      <c r="GU695" s="223"/>
      <c r="GV695" s="223"/>
      <c r="GW695" s="173" t="s">
        <v>391</v>
      </c>
      <c r="GX695" s="223"/>
      <c r="GZ695" s="257"/>
      <c r="HB695" s="257"/>
    </row>
    <row r="696" spans="1:210" s="171" customFormat="1" ht="15" x14ac:dyDescent="0.25">
      <c r="A696" s="236"/>
      <c r="B696" s="237"/>
      <c r="C696" s="874" t="s">
        <v>377</v>
      </c>
      <c r="D696" s="874"/>
      <c r="E696" s="874"/>
      <c r="F696" s="874"/>
      <c r="G696" s="874"/>
      <c r="H696" s="216"/>
      <c r="I696" s="217"/>
      <c r="J696" s="217"/>
      <c r="K696" s="217"/>
      <c r="L696" s="220"/>
      <c r="M696" s="217"/>
      <c r="N696" s="226">
        <v>44600.84</v>
      </c>
      <c r="O696" s="217"/>
      <c r="P696" s="227">
        <v>461172.7</v>
      </c>
      <c r="GO696" s="212"/>
      <c r="GP696" s="212"/>
      <c r="GQ696" s="223"/>
      <c r="GR696" s="223"/>
      <c r="GS696" s="223"/>
      <c r="GT696" s="223"/>
      <c r="GU696" s="223"/>
      <c r="GV696" s="223"/>
      <c r="GW696" s="173"/>
      <c r="GX696" s="223" t="s">
        <v>377</v>
      </c>
      <c r="GZ696" s="257"/>
      <c r="HB696" s="257"/>
    </row>
    <row r="697" spans="1:210" s="171" customFormat="1" ht="15" x14ac:dyDescent="0.25">
      <c r="A697" s="881" t="s">
        <v>804</v>
      </c>
      <c r="B697" s="882"/>
      <c r="C697" s="882"/>
      <c r="D697" s="882"/>
      <c r="E697" s="882"/>
      <c r="F697" s="882"/>
      <c r="G697" s="882"/>
      <c r="H697" s="882"/>
      <c r="I697" s="882"/>
      <c r="J697" s="882"/>
      <c r="K697" s="882"/>
      <c r="L697" s="882"/>
      <c r="M697" s="882"/>
      <c r="N697" s="882"/>
      <c r="O697" s="882"/>
      <c r="P697" s="883"/>
      <c r="GO697" s="212"/>
      <c r="GP697" s="212" t="s">
        <v>804</v>
      </c>
      <c r="GQ697" s="223"/>
      <c r="GR697" s="223"/>
      <c r="GS697" s="223"/>
      <c r="GT697" s="223"/>
      <c r="GU697" s="223"/>
      <c r="GV697" s="223"/>
      <c r="GW697" s="173"/>
      <c r="GX697" s="223"/>
      <c r="GZ697" s="257"/>
      <c r="HB697" s="257"/>
    </row>
    <row r="698" spans="1:210" s="171" customFormat="1" ht="45" x14ac:dyDescent="0.25">
      <c r="A698" s="214" t="s">
        <v>805</v>
      </c>
      <c r="B698" s="215" t="s">
        <v>605</v>
      </c>
      <c r="C698" s="873" t="s">
        <v>606</v>
      </c>
      <c r="D698" s="873"/>
      <c r="E698" s="873"/>
      <c r="F698" s="873"/>
      <c r="G698" s="873"/>
      <c r="H698" s="216" t="s">
        <v>607</v>
      </c>
      <c r="I698" s="217">
        <v>3.8759999999999999</v>
      </c>
      <c r="J698" s="218">
        <v>1</v>
      </c>
      <c r="K698" s="241">
        <v>3.8759999999999999</v>
      </c>
      <c r="L698" s="220"/>
      <c r="M698" s="217"/>
      <c r="N698" s="221"/>
      <c r="O698" s="217"/>
      <c r="P698" s="222"/>
      <c r="GO698" s="212"/>
      <c r="GP698" s="212"/>
      <c r="GQ698" s="223" t="s">
        <v>606</v>
      </c>
      <c r="GR698" s="223" t="s">
        <v>4</v>
      </c>
      <c r="GS698" s="223" t="s">
        <v>4</v>
      </c>
      <c r="GT698" s="223" t="s">
        <v>4</v>
      </c>
      <c r="GU698" s="223" t="s">
        <v>4</v>
      </c>
      <c r="GV698" s="223"/>
      <c r="GW698" s="173"/>
      <c r="GX698" s="223"/>
      <c r="GZ698" s="257"/>
      <c r="HB698" s="257"/>
    </row>
    <row r="699" spans="1:210" s="171" customFormat="1" ht="15" x14ac:dyDescent="0.25">
      <c r="A699" s="242"/>
      <c r="B699" s="243"/>
      <c r="C699" s="878" t="s">
        <v>806</v>
      </c>
      <c r="D699" s="878"/>
      <c r="E699" s="878"/>
      <c r="F699" s="878"/>
      <c r="G699" s="878"/>
      <c r="H699" s="878"/>
      <c r="I699" s="878"/>
      <c r="J699" s="878"/>
      <c r="K699" s="878"/>
      <c r="L699" s="878"/>
      <c r="M699" s="878"/>
      <c r="N699" s="878"/>
      <c r="O699" s="878"/>
      <c r="P699" s="879"/>
      <c r="GO699" s="212"/>
      <c r="GP699" s="212"/>
      <c r="GQ699" s="223"/>
      <c r="GR699" s="223"/>
      <c r="GS699" s="223"/>
      <c r="GT699" s="223"/>
      <c r="GU699" s="223"/>
      <c r="GV699" s="223"/>
      <c r="GW699" s="173"/>
      <c r="GX699" s="223"/>
      <c r="GY699" s="244" t="s">
        <v>806</v>
      </c>
      <c r="GZ699" s="257"/>
      <c r="HB699" s="257"/>
    </row>
    <row r="700" spans="1:210" s="171" customFormat="1" ht="15" x14ac:dyDescent="0.25">
      <c r="A700" s="224"/>
      <c r="B700" s="225"/>
      <c r="C700" s="874" t="s">
        <v>370</v>
      </c>
      <c r="D700" s="874"/>
      <c r="E700" s="874"/>
      <c r="F700" s="874"/>
      <c r="G700" s="874"/>
      <c r="H700" s="216"/>
      <c r="I700" s="217"/>
      <c r="J700" s="217"/>
      <c r="K700" s="217"/>
      <c r="L700" s="220"/>
      <c r="M700" s="217"/>
      <c r="N700" s="226"/>
      <c r="O700" s="217"/>
      <c r="P700" s="227">
        <v>683113.77</v>
      </c>
      <c r="Q700" s="228"/>
      <c r="R700" s="228"/>
      <c r="GO700" s="212"/>
      <c r="GP700" s="212"/>
      <c r="GQ700" s="223"/>
      <c r="GR700" s="223"/>
      <c r="GS700" s="223"/>
      <c r="GT700" s="223"/>
      <c r="GU700" s="223"/>
      <c r="GV700" s="223" t="s">
        <v>370</v>
      </c>
      <c r="GW700" s="173"/>
      <c r="GX700" s="223"/>
      <c r="GZ700" s="257"/>
      <c r="HB700" s="257"/>
    </row>
    <row r="701" spans="1:210" s="171" customFormat="1" ht="15" x14ac:dyDescent="0.25">
      <c r="A701" s="229"/>
      <c r="B701" s="230"/>
      <c r="C701" s="880" t="s">
        <v>371</v>
      </c>
      <c r="D701" s="880"/>
      <c r="E701" s="880"/>
      <c r="F701" s="880"/>
      <c r="G701" s="880"/>
      <c r="H701" s="231"/>
      <c r="I701" s="232"/>
      <c r="J701" s="232"/>
      <c r="K701" s="232"/>
      <c r="L701" s="233"/>
      <c r="M701" s="232"/>
      <c r="N701" s="233"/>
      <c r="O701" s="232"/>
      <c r="P701" s="245">
        <v>649333.6</v>
      </c>
      <c r="GO701" s="212"/>
      <c r="GP701" s="212"/>
      <c r="GQ701" s="223"/>
      <c r="GR701" s="223"/>
      <c r="GS701" s="223"/>
      <c r="GT701" s="223"/>
      <c r="GU701" s="223"/>
      <c r="GV701" s="223"/>
      <c r="GW701" s="173" t="s">
        <v>371</v>
      </c>
      <c r="GX701" s="223"/>
      <c r="GZ701" s="257"/>
      <c r="HB701" s="257"/>
    </row>
    <row r="702" spans="1:210" s="171" customFormat="1" ht="22.5" x14ac:dyDescent="0.25">
      <c r="A702" s="229"/>
      <c r="B702" s="230" t="s">
        <v>579</v>
      </c>
      <c r="C702" s="880" t="s">
        <v>580</v>
      </c>
      <c r="D702" s="880"/>
      <c r="E702" s="880"/>
      <c r="F702" s="880"/>
      <c r="G702" s="880"/>
      <c r="H702" s="231" t="s">
        <v>374</v>
      </c>
      <c r="I702" s="235">
        <v>89</v>
      </c>
      <c r="J702" s="232"/>
      <c r="K702" s="235">
        <v>89</v>
      </c>
      <c r="L702" s="233"/>
      <c r="M702" s="232"/>
      <c r="N702" s="233"/>
      <c r="O702" s="232"/>
      <c r="P702" s="245">
        <v>577906.9</v>
      </c>
      <c r="GO702" s="212"/>
      <c r="GP702" s="212"/>
      <c r="GQ702" s="223"/>
      <c r="GR702" s="223"/>
      <c r="GS702" s="223"/>
      <c r="GT702" s="223"/>
      <c r="GU702" s="223"/>
      <c r="GV702" s="223"/>
      <c r="GW702" s="173" t="s">
        <v>580</v>
      </c>
      <c r="GX702" s="223"/>
      <c r="GZ702" s="257"/>
      <c r="HB702" s="257"/>
    </row>
    <row r="703" spans="1:210" s="171" customFormat="1" ht="22.5" x14ac:dyDescent="0.25">
      <c r="A703" s="229"/>
      <c r="B703" s="230" t="s">
        <v>581</v>
      </c>
      <c r="C703" s="880" t="s">
        <v>582</v>
      </c>
      <c r="D703" s="880"/>
      <c r="E703" s="880"/>
      <c r="F703" s="880"/>
      <c r="G703" s="880"/>
      <c r="H703" s="231" t="s">
        <v>374</v>
      </c>
      <c r="I703" s="235">
        <v>41</v>
      </c>
      <c r="J703" s="232"/>
      <c r="K703" s="235">
        <v>41</v>
      </c>
      <c r="L703" s="233"/>
      <c r="M703" s="232"/>
      <c r="N703" s="233"/>
      <c r="O703" s="232"/>
      <c r="P703" s="245">
        <v>266226.78000000003</v>
      </c>
      <c r="GO703" s="212"/>
      <c r="GP703" s="212"/>
      <c r="GQ703" s="223"/>
      <c r="GR703" s="223"/>
      <c r="GS703" s="223"/>
      <c r="GT703" s="223"/>
      <c r="GU703" s="223"/>
      <c r="GV703" s="223"/>
      <c r="GW703" s="173" t="s">
        <v>582</v>
      </c>
      <c r="GX703" s="223"/>
      <c r="GZ703" s="257"/>
      <c r="HB703" s="257"/>
    </row>
    <row r="704" spans="1:210" s="171" customFormat="1" ht="15" x14ac:dyDescent="0.25">
      <c r="A704" s="236"/>
      <c r="B704" s="237"/>
      <c r="C704" s="874" t="s">
        <v>377</v>
      </c>
      <c r="D704" s="874"/>
      <c r="E704" s="874"/>
      <c r="F704" s="874"/>
      <c r="G704" s="874"/>
      <c r="H704" s="216"/>
      <c r="I704" s="217"/>
      <c r="J704" s="217"/>
      <c r="K704" s="217"/>
      <c r="L704" s="220"/>
      <c r="M704" s="217"/>
      <c r="N704" s="226">
        <v>394026.69</v>
      </c>
      <c r="O704" s="217"/>
      <c r="P704" s="227">
        <v>1527247.45</v>
      </c>
      <c r="GO704" s="212"/>
      <c r="GP704" s="212"/>
      <c r="GQ704" s="223"/>
      <c r="GR704" s="223"/>
      <c r="GS704" s="223"/>
      <c r="GT704" s="223"/>
      <c r="GU704" s="223"/>
      <c r="GV704" s="223"/>
      <c r="GW704" s="173"/>
      <c r="GX704" s="223" t="s">
        <v>377</v>
      </c>
      <c r="GZ704" s="257"/>
      <c r="HB704" s="257"/>
    </row>
    <row r="705" spans="1:210" s="171" customFormat="1" ht="15" x14ac:dyDescent="0.25">
      <c r="A705" s="881"/>
      <c r="B705" s="882"/>
      <c r="C705" s="882"/>
      <c r="D705" s="882"/>
      <c r="E705" s="882"/>
      <c r="F705" s="882"/>
      <c r="G705" s="882"/>
      <c r="H705" s="882"/>
      <c r="I705" s="882"/>
      <c r="J705" s="882"/>
      <c r="K705" s="882"/>
      <c r="L705" s="882"/>
      <c r="M705" s="882"/>
      <c r="N705" s="882"/>
      <c r="O705" s="882"/>
      <c r="P705" s="883"/>
      <c r="GO705" s="212"/>
      <c r="GP705" s="212" t="s">
        <v>4</v>
      </c>
      <c r="GQ705" s="223"/>
      <c r="GR705" s="223"/>
      <c r="GS705" s="223"/>
      <c r="GT705" s="223"/>
      <c r="GU705" s="223"/>
      <c r="GV705" s="223"/>
      <c r="GW705" s="173"/>
      <c r="GX705" s="223"/>
      <c r="GZ705" s="257"/>
      <c r="HB705" s="257"/>
    </row>
    <row r="706" spans="1:210" s="171" customFormat="1" ht="22.5" x14ac:dyDescent="0.25">
      <c r="A706" s="214" t="s">
        <v>807</v>
      </c>
      <c r="B706" s="215" t="s">
        <v>609</v>
      </c>
      <c r="C706" s="873" t="s">
        <v>610</v>
      </c>
      <c r="D706" s="873"/>
      <c r="E706" s="873"/>
      <c r="F706" s="873"/>
      <c r="G706" s="873"/>
      <c r="H706" s="216" t="s">
        <v>611</v>
      </c>
      <c r="I706" s="217">
        <v>152</v>
      </c>
      <c r="J706" s="218">
        <v>1</v>
      </c>
      <c r="K706" s="218">
        <v>152</v>
      </c>
      <c r="L706" s="220"/>
      <c r="M706" s="217"/>
      <c r="N706" s="240">
        <v>69100.09</v>
      </c>
      <c r="O706" s="217"/>
      <c r="P706" s="227">
        <v>10503213.68</v>
      </c>
      <c r="GO706" s="212"/>
      <c r="GP706" s="212"/>
      <c r="GQ706" s="223" t="s">
        <v>610</v>
      </c>
      <c r="GR706" s="223" t="s">
        <v>4</v>
      </c>
      <c r="GS706" s="223" t="s">
        <v>4</v>
      </c>
      <c r="GT706" s="223" t="s">
        <v>4</v>
      </c>
      <c r="GU706" s="223" t="s">
        <v>4</v>
      </c>
      <c r="GV706" s="223"/>
      <c r="GW706" s="173"/>
      <c r="GX706" s="223"/>
      <c r="GZ706" s="257"/>
      <c r="HB706" s="257"/>
    </row>
    <row r="707" spans="1:210" s="171" customFormat="1" ht="15" x14ac:dyDescent="0.25">
      <c r="A707" s="236"/>
      <c r="B707" s="237"/>
      <c r="C707" s="874" t="s">
        <v>377</v>
      </c>
      <c r="D707" s="874"/>
      <c r="E707" s="874"/>
      <c r="F707" s="874"/>
      <c r="G707" s="874"/>
      <c r="H707" s="216"/>
      <c r="I707" s="217"/>
      <c r="J707" s="217"/>
      <c r="K707" s="217"/>
      <c r="L707" s="220"/>
      <c r="M707" s="217"/>
      <c r="N707" s="220"/>
      <c r="O707" s="217"/>
      <c r="P707" s="227">
        <v>10503213.68</v>
      </c>
      <c r="GO707" s="212"/>
      <c r="GP707" s="212"/>
      <c r="GQ707" s="223"/>
      <c r="GR707" s="223"/>
      <c r="GS707" s="223"/>
      <c r="GT707" s="223"/>
      <c r="GU707" s="223"/>
      <c r="GV707" s="223"/>
      <c r="GW707" s="173"/>
      <c r="GX707" s="223" t="s">
        <v>377</v>
      </c>
      <c r="GZ707" s="257"/>
      <c r="HB707" s="257"/>
    </row>
    <row r="708" spans="1:210" s="171" customFormat="1" ht="22.5" x14ac:dyDescent="0.25">
      <c r="A708" s="214" t="s">
        <v>808</v>
      </c>
      <c r="B708" s="215" t="s">
        <v>612</v>
      </c>
      <c r="C708" s="873" t="s">
        <v>613</v>
      </c>
      <c r="D708" s="873"/>
      <c r="E708" s="873"/>
      <c r="F708" s="873"/>
      <c r="G708" s="873"/>
      <c r="H708" s="216" t="s">
        <v>614</v>
      </c>
      <c r="I708" s="217">
        <v>110</v>
      </c>
      <c r="J708" s="218">
        <v>1</v>
      </c>
      <c r="K708" s="218">
        <v>110</v>
      </c>
      <c r="L708" s="220"/>
      <c r="M708" s="217"/>
      <c r="N708" s="240">
        <v>2830.93</v>
      </c>
      <c r="O708" s="217"/>
      <c r="P708" s="227">
        <v>311402.3</v>
      </c>
      <c r="GO708" s="212"/>
      <c r="GP708" s="212"/>
      <c r="GQ708" s="223" t="s">
        <v>613</v>
      </c>
      <c r="GR708" s="223" t="s">
        <v>4</v>
      </c>
      <c r="GS708" s="223" t="s">
        <v>4</v>
      </c>
      <c r="GT708" s="223" t="s">
        <v>4</v>
      </c>
      <c r="GU708" s="223" t="s">
        <v>4</v>
      </c>
      <c r="GV708" s="223"/>
      <c r="GW708" s="173"/>
      <c r="GX708" s="223"/>
      <c r="GZ708" s="257"/>
      <c r="HB708" s="257"/>
    </row>
    <row r="709" spans="1:210" s="171" customFormat="1" ht="15" x14ac:dyDescent="0.25">
      <c r="A709" s="236"/>
      <c r="B709" s="237"/>
      <c r="C709" s="874" t="s">
        <v>377</v>
      </c>
      <c r="D709" s="874"/>
      <c r="E709" s="874"/>
      <c r="F709" s="874"/>
      <c r="G709" s="874"/>
      <c r="H709" s="216"/>
      <c r="I709" s="217"/>
      <c r="J709" s="217"/>
      <c r="K709" s="217"/>
      <c r="L709" s="220"/>
      <c r="M709" s="217"/>
      <c r="N709" s="220"/>
      <c r="O709" s="217"/>
      <c r="P709" s="227">
        <v>311402.3</v>
      </c>
      <c r="GO709" s="212"/>
      <c r="GP709" s="212"/>
      <c r="GQ709" s="223"/>
      <c r="GR709" s="223"/>
      <c r="GS709" s="223"/>
      <c r="GT709" s="223"/>
      <c r="GU709" s="223"/>
      <c r="GV709" s="223"/>
      <c r="GW709" s="173"/>
      <c r="GX709" s="223" t="s">
        <v>377</v>
      </c>
      <c r="GZ709" s="257"/>
      <c r="HB709" s="257"/>
    </row>
    <row r="710" spans="1:210" s="171" customFormat="1" ht="1.5" customHeight="1" x14ac:dyDescent="0.25">
      <c r="A710" s="246"/>
      <c r="B710" s="247"/>
      <c r="C710" s="247"/>
      <c r="D710" s="247"/>
      <c r="E710" s="247"/>
      <c r="F710" s="248"/>
      <c r="G710" s="248"/>
      <c r="H710" s="248"/>
      <c r="I710" s="248"/>
      <c r="J710" s="249"/>
      <c r="K710" s="248"/>
      <c r="L710" s="249"/>
      <c r="M710" s="250"/>
      <c r="N710" s="249"/>
      <c r="O710" s="251"/>
      <c r="P710" s="252"/>
      <c r="Q710" s="253"/>
      <c r="R710" s="254"/>
      <c r="GO710" s="212"/>
      <c r="GP710" s="212"/>
      <c r="GQ710" s="223"/>
      <c r="GR710" s="223"/>
      <c r="GS710" s="223"/>
      <c r="GT710" s="223"/>
      <c r="GU710" s="223"/>
      <c r="GV710" s="223"/>
      <c r="GW710" s="173"/>
      <c r="GX710" s="223"/>
      <c r="GZ710" s="257"/>
      <c r="HB710" s="257"/>
    </row>
    <row r="711" spans="1:210" s="171" customFormat="1" ht="15" x14ac:dyDescent="0.25">
      <c r="A711" s="224"/>
      <c r="B711" s="255"/>
      <c r="C711" s="872" t="s">
        <v>809</v>
      </c>
      <c r="D711" s="872"/>
      <c r="E711" s="872"/>
      <c r="F711" s="872"/>
      <c r="G711" s="872"/>
      <c r="H711" s="872"/>
      <c r="I711" s="872"/>
      <c r="J711" s="872"/>
      <c r="K711" s="872"/>
      <c r="L711" s="872"/>
      <c r="M711" s="872"/>
      <c r="N711" s="872"/>
      <c r="O711" s="872"/>
      <c r="P711" s="256"/>
      <c r="Q711" s="253"/>
      <c r="R711" s="254"/>
      <c r="GO711" s="212"/>
      <c r="GP711" s="212"/>
      <c r="GQ711" s="223"/>
      <c r="GR711" s="223"/>
      <c r="GS711" s="223"/>
      <c r="GT711" s="223"/>
      <c r="GU711" s="223"/>
      <c r="GV711" s="223"/>
      <c r="GW711" s="173"/>
      <c r="GX711" s="223"/>
      <c r="GZ711" s="257" t="s">
        <v>809</v>
      </c>
      <c r="HB711" s="257"/>
    </row>
    <row r="712" spans="1:210" s="171" customFormat="1" ht="15" x14ac:dyDescent="0.25">
      <c r="A712" s="224"/>
      <c r="B712" s="225"/>
      <c r="C712" s="871" t="s">
        <v>400</v>
      </c>
      <c r="D712" s="871"/>
      <c r="E712" s="871"/>
      <c r="F712" s="871"/>
      <c r="G712" s="871"/>
      <c r="H712" s="871"/>
      <c r="I712" s="871"/>
      <c r="J712" s="871"/>
      <c r="K712" s="871"/>
      <c r="L712" s="871"/>
      <c r="M712" s="871"/>
      <c r="N712" s="871"/>
      <c r="O712" s="871"/>
      <c r="P712" s="258">
        <v>11747657.619999999</v>
      </c>
      <c r="Q712" s="253"/>
      <c r="R712" s="254"/>
      <c r="GO712" s="212"/>
      <c r="GP712" s="212"/>
      <c r="GQ712" s="223"/>
      <c r="GR712" s="223"/>
      <c r="GS712" s="223"/>
      <c r="GT712" s="223"/>
      <c r="GU712" s="223"/>
      <c r="GV712" s="223"/>
      <c r="GW712" s="173"/>
      <c r="GX712" s="223"/>
      <c r="GZ712" s="257"/>
      <c r="HA712" s="259" t="s">
        <v>400</v>
      </c>
      <c r="HB712" s="257"/>
    </row>
    <row r="713" spans="1:210" s="171" customFormat="1" ht="15" x14ac:dyDescent="0.25">
      <c r="A713" s="224"/>
      <c r="B713" s="225"/>
      <c r="C713" s="871" t="s">
        <v>401</v>
      </c>
      <c r="D713" s="871"/>
      <c r="E713" s="871"/>
      <c r="F713" s="871"/>
      <c r="G713" s="871"/>
      <c r="H713" s="871"/>
      <c r="I713" s="871"/>
      <c r="J713" s="871"/>
      <c r="K713" s="871"/>
      <c r="L713" s="871"/>
      <c r="M713" s="871"/>
      <c r="N713" s="871"/>
      <c r="O713" s="871"/>
      <c r="P713" s="260"/>
      <c r="Q713" s="253"/>
      <c r="R713" s="254"/>
      <c r="GO713" s="212"/>
      <c r="GP713" s="212"/>
      <c r="GQ713" s="223"/>
      <c r="GR713" s="223"/>
      <c r="GS713" s="223"/>
      <c r="GT713" s="223"/>
      <c r="GU713" s="223"/>
      <c r="GV713" s="223"/>
      <c r="GW713" s="173"/>
      <c r="GX713" s="223"/>
      <c r="GZ713" s="257"/>
      <c r="HA713" s="259" t="s">
        <v>401</v>
      </c>
      <c r="HB713" s="257"/>
    </row>
    <row r="714" spans="1:210" s="171" customFormat="1" ht="15" x14ac:dyDescent="0.25">
      <c r="A714" s="224"/>
      <c r="B714" s="225"/>
      <c r="C714" s="871" t="s">
        <v>402</v>
      </c>
      <c r="D714" s="871"/>
      <c r="E714" s="871"/>
      <c r="F714" s="871"/>
      <c r="G714" s="871"/>
      <c r="H714" s="871"/>
      <c r="I714" s="871"/>
      <c r="J714" s="871"/>
      <c r="K714" s="871"/>
      <c r="L714" s="871"/>
      <c r="M714" s="871"/>
      <c r="N714" s="871"/>
      <c r="O714" s="871"/>
      <c r="P714" s="258">
        <v>673551.92</v>
      </c>
      <c r="Q714" s="253"/>
      <c r="R714" s="254"/>
      <c r="GO714" s="212"/>
      <c r="GP714" s="212"/>
      <c r="GQ714" s="223"/>
      <c r="GR714" s="223"/>
      <c r="GS714" s="223"/>
      <c r="GT714" s="223"/>
      <c r="GU714" s="223"/>
      <c r="GV714" s="223"/>
      <c r="GW714" s="173"/>
      <c r="GX714" s="223"/>
      <c r="GZ714" s="257"/>
      <c r="HA714" s="259" t="s">
        <v>402</v>
      </c>
      <c r="HB714" s="257"/>
    </row>
    <row r="715" spans="1:210" s="171" customFormat="1" ht="15" x14ac:dyDescent="0.25">
      <c r="A715" s="224"/>
      <c r="B715" s="225"/>
      <c r="C715" s="871" t="s">
        <v>403</v>
      </c>
      <c r="D715" s="871"/>
      <c r="E715" s="871"/>
      <c r="F715" s="871"/>
      <c r="G715" s="871"/>
      <c r="H715" s="871"/>
      <c r="I715" s="871"/>
      <c r="J715" s="871"/>
      <c r="K715" s="871"/>
      <c r="L715" s="871"/>
      <c r="M715" s="871"/>
      <c r="N715" s="871"/>
      <c r="O715" s="871"/>
      <c r="P715" s="258">
        <v>114444.84</v>
      </c>
      <c r="Q715" s="253"/>
      <c r="R715" s="254"/>
      <c r="GO715" s="212"/>
      <c r="GP715" s="212"/>
      <c r="GQ715" s="223"/>
      <c r="GR715" s="223"/>
      <c r="GS715" s="223"/>
      <c r="GT715" s="223"/>
      <c r="GU715" s="223"/>
      <c r="GV715" s="223"/>
      <c r="GW715" s="173"/>
      <c r="GX715" s="223"/>
      <c r="GZ715" s="257"/>
      <c r="HA715" s="259" t="s">
        <v>403</v>
      </c>
      <c r="HB715" s="257"/>
    </row>
    <row r="716" spans="1:210" s="171" customFormat="1" ht="15" x14ac:dyDescent="0.25">
      <c r="A716" s="224"/>
      <c r="B716" s="225"/>
      <c r="C716" s="871" t="s">
        <v>404</v>
      </c>
      <c r="D716" s="871"/>
      <c r="E716" s="871"/>
      <c r="F716" s="871"/>
      <c r="G716" s="871"/>
      <c r="H716" s="871"/>
      <c r="I716" s="871"/>
      <c r="J716" s="871"/>
      <c r="K716" s="871"/>
      <c r="L716" s="871"/>
      <c r="M716" s="871"/>
      <c r="N716" s="871"/>
      <c r="O716" s="871"/>
      <c r="P716" s="258">
        <v>112068.67</v>
      </c>
      <c r="Q716" s="253"/>
      <c r="R716" s="254"/>
      <c r="GO716" s="212"/>
      <c r="GP716" s="212"/>
      <c r="GQ716" s="223"/>
      <c r="GR716" s="223"/>
      <c r="GS716" s="223"/>
      <c r="GT716" s="223"/>
      <c r="GU716" s="223"/>
      <c r="GV716" s="223"/>
      <c r="GW716" s="173"/>
      <c r="GX716" s="223"/>
      <c r="GZ716" s="257"/>
      <c r="HA716" s="259" t="s">
        <v>404</v>
      </c>
      <c r="HB716" s="257"/>
    </row>
    <row r="717" spans="1:210" s="171" customFormat="1" ht="15" x14ac:dyDescent="0.25">
      <c r="A717" s="224"/>
      <c r="B717" s="225"/>
      <c r="C717" s="871" t="s">
        <v>616</v>
      </c>
      <c r="D717" s="871"/>
      <c r="E717" s="871"/>
      <c r="F717" s="871"/>
      <c r="G717" s="871"/>
      <c r="H717" s="871"/>
      <c r="I717" s="871"/>
      <c r="J717" s="871"/>
      <c r="K717" s="871"/>
      <c r="L717" s="871"/>
      <c r="M717" s="871"/>
      <c r="N717" s="871"/>
      <c r="O717" s="871"/>
      <c r="P717" s="258">
        <v>10847592.189999999</v>
      </c>
      <c r="Q717" s="253"/>
      <c r="R717" s="254"/>
      <c r="GO717" s="212"/>
      <c r="GP717" s="212"/>
      <c r="GQ717" s="223"/>
      <c r="GR717" s="223"/>
      <c r="GS717" s="223"/>
      <c r="GT717" s="223"/>
      <c r="GU717" s="223"/>
      <c r="GV717" s="223"/>
      <c r="GW717" s="173"/>
      <c r="GX717" s="223"/>
      <c r="GZ717" s="257"/>
      <c r="HA717" s="259" t="s">
        <v>616</v>
      </c>
      <c r="HB717" s="257"/>
    </row>
    <row r="718" spans="1:210" s="171" customFormat="1" ht="15" x14ac:dyDescent="0.25">
      <c r="A718" s="224"/>
      <c r="B718" s="225"/>
      <c r="C718" s="871" t="s">
        <v>406</v>
      </c>
      <c r="D718" s="871"/>
      <c r="E718" s="871"/>
      <c r="F718" s="871"/>
      <c r="G718" s="871"/>
      <c r="H718" s="871"/>
      <c r="I718" s="871"/>
      <c r="J718" s="871"/>
      <c r="K718" s="871"/>
      <c r="L718" s="871"/>
      <c r="M718" s="871"/>
      <c r="N718" s="871"/>
      <c r="O718" s="871"/>
      <c r="P718" s="258">
        <v>12803036.130000001</v>
      </c>
      <c r="Q718" s="253"/>
      <c r="R718" s="254"/>
      <c r="GO718" s="212"/>
      <c r="GP718" s="212"/>
      <c r="GQ718" s="223"/>
      <c r="GR718" s="223"/>
      <c r="GS718" s="223"/>
      <c r="GT718" s="223"/>
      <c r="GU718" s="223"/>
      <c r="GV718" s="223"/>
      <c r="GW718" s="173"/>
      <c r="GX718" s="223"/>
      <c r="GZ718" s="257"/>
      <c r="HA718" s="259" t="s">
        <v>406</v>
      </c>
      <c r="HB718" s="257"/>
    </row>
    <row r="719" spans="1:210" s="171" customFormat="1" ht="15" x14ac:dyDescent="0.25">
      <c r="A719" s="224"/>
      <c r="B719" s="225"/>
      <c r="C719" s="871" t="s">
        <v>401</v>
      </c>
      <c r="D719" s="871"/>
      <c r="E719" s="871"/>
      <c r="F719" s="871"/>
      <c r="G719" s="871"/>
      <c r="H719" s="871"/>
      <c r="I719" s="871"/>
      <c r="J719" s="871"/>
      <c r="K719" s="871"/>
      <c r="L719" s="871"/>
      <c r="M719" s="871"/>
      <c r="N719" s="871"/>
      <c r="O719" s="871"/>
      <c r="P719" s="260"/>
      <c r="Q719" s="253"/>
      <c r="R719" s="254"/>
      <c r="GO719" s="212"/>
      <c r="GP719" s="212"/>
      <c r="GQ719" s="223"/>
      <c r="GR719" s="223"/>
      <c r="GS719" s="223"/>
      <c r="GT719" s="223"/>
      <c r="GU719" s="223"/>
      <c r="GV719" s="223"/>
      <c r="GW719" s="173"/>
      <c r="GX719" s="223"/>
      <c r="GZ719" s="257"/>
      <c r="HA719" s="259" t="s">
        <v>401</v>
      </c>
      <c r="HB719" s="257"/>
    </row>
    <row r="720" spans="1:210" s="171" customFormat="1" ht="15" x14ac:dyDescent="0.25">
      <c r="A720" s="224"/>
      <c r="B720" s="225"/>
      <c r="C720" s="871" t="s">
        <v>617</v>
      </c>
      <c r="D720" s="871"/>
      <c r="E720" s="871"/>
      <c r="F720" s="871"/>
      <c r="G720" s="871"/>
      <c r="H720" s="871"/>
      <c r="I720" s="871"/>
      <c r="J720" s="871"/>
      <c r="K720" s="871"/>
      <c r="L720" s="871"/>
      <c r="M720" s="871"/>
      <c r="N720" s="871"/>
      <c r="O720" s="871"/>
      <c r="P720" s="258">
        <v>673551.92</v>
      </c>
      <c r="Q720" s="253"/>
      <c r="R720" s="254"/>
      <c r="GO720" s="212"/>
      <c r="GP720" s="212"/>
      <c r="GQ720" s="223"/>
      <c r="GR720" s="223"/>
      <c r="GS720" s="223"/>
      <c r="GT720" s="223"/>
      <c r="GU720" s="223"/>
      <c r="GV720" s="223"/>
      <c r="GW720" s="173"/>
      <c r="GX720" s="223"/>
      <c r="GZ720" s="257"/>
      <c r="HA720" s="259" t="s">
        <v>617</v>
      </c>
      <c r="HB720" s="257"/>
    </row>
    <row r="721" spans="1:211" s="171" customFormat="1" ht="15" x14ac:dyDescent="0.25">
      <c r="A721" s="224"/>
      <c r="B721" s="225"/>
      <c r="C721" s="871" t="s">
        <v>592</v>
      </c>
      <c r="D721" s="871"/>
      <c r="E721" s="871"/>
      <c r="F721" s="871"/>
      <c r="G721" s="871"/>
      <c r="H721" s="871"/>
      <c r="I721" s="871"/>
      <c r="J721" s="871"/>
      <c r="K721" s="871"/>
      <c r="L721" s="871"/>
      <c r="M721" s="871"/>
      <c r="N721" s="871"/>
      <c r="O721" s="871"/>
      <c r="P721" s="258">
        <v>114444.84</v>
      </c>
      <c r="Q721" s="253"/>
      <c r="R721" s="254"/>
      <c r="GO721" s="212"/>
      <c r="GP721" s="212"/>
      <c r="GQ721" s="223"/>
      <c r="GR721" s="223"/>
      <c r="GS721" s="223"/>
      <c r="GT721" s="223"/>
      <c r="GU721" s="223"/>
      <c r="GV721" s="223"/>
      <c r="GW721" s="173"/>
      <c r="GX721" s="223"/>
      <c r="GZ721" s="257"/>
      <c r="HA721" s="259" t="s">
        <v>592</v>
      </c>
      <c r="HB721" s="257"/>
    </row>
    <row r="722" spans="1:211" s="171" customFormat="1" ht="15" x14ac:dyDescent="0.25">
      <c r="A722" s="224"/>
      <c r="B722" s="225"/>
      <c r="C722" s="871" t="s">
        <v>593</v>
      </c>
      <c r="D722" s="871"/>
      <c r="E722" s="871"/>
      <c r="F722" s="871"/>
      <c r="G722" s="871"/>
      <c r="H722" s="871"/>
      <c r="I722" s="871"/>
      <c r="J722" s="871"/>
      <c r="K722" s="871"/>
      <c r="L722" s="871"/>
      <c r="M722" s="871"/>
      <c r="N722" s="871"/>
      <c r="O722" s="871"/>
      <c r="P722" s="258">
        <v>112068.67</v>
      </c>
      <c r="Q722" s="253"/>
      <c r="R722" s="254"/>
      <c r="GO722" s="212"/>
      <c r="GP722" s="212"/>
      <c r="GQ722" s="223"/>
      <c r="GR722" s="223"/>
      <c r="GS722" s="223"/>
      <c r="GT722" s="223"/>
      <c r="GU722" s="223"/>
      <c r="GV722" s="223"/>
      <c r="GW722" s="173"/>
      <c r="GX722" s="223"/>
      <c r="GZ722" s="257"/>
      <c r="HA722" s="259" t="s">
        <v>593</v>
      </c>
      <c r="HB722" s="257"/>
    </row>
    <row r="723" spans="1:211" s="171" customFormat="1" ht="15" x14ac:dyDescent="0.25">
      <c r="A723" s="224"/>
      <c r="B723" s="225"/>
      <c r="C723" s="871" t="s">
        <v>618</v>
      </c>
      <c r="D723" s="871"/>
      <c r="E723" s="871"/>
      <c r="F723" s="871"/>
      <c r="G723" s="871"/>
      <c r="H723" s="871"/>
      <c r="I723" s="871"/>
      <c r="J723" s="871"/>
      <c r="K723" s="871"/>
      <c r="L723" s="871"/>
      <c r="M723" s="871"/>
      <c r="N723" s="871"/>
      <c r="O723" s="871"/>
      <c r="P723" s="258">
        <v>10847592.189999999</v>
      </c>
      <c r="Q723" s="253"/>
      <c r="R723" s="254"/>
      <c r="GO723" s="212"/>
      <c r="GP723" s="212"/>
      <c r="GQ723" s="223"/>
      <c r="GR723" s="223"/>
      <c r="GS723" s="223"/>
      <c r="GT723" s="223"/>
      <c r="GU723" s="223"/>
      <c r="GV723" s="223"/>
      <c r="GW723" s="173"/>
      <c r="GX723" s="223"/>
      <c r="GZ723" s="257"/>
      <c r="HA723" s="259" t="s">
        <v>618</v>
      </c>
      <c r="HB723" s="257"/>
    </row>
    <row r="724" spans="1:211" s="171" customFormat="1" ht="15" x14ac:dyDescent="0.25">
      <c r="A724" s="224"/>
      <c r="B724" s="225"/>
      <c r="C724" s="871" t="s">
        <v>594</v>
      </c>
      <c r="D724" s="871"/>
      <c r="E724" s="871"/>
      <c r="F724" s="871"/>
      <c r="G724" s="871"/>
      <c r="H724" s="871"/>
      <c r="I724" s="871"/>
      <c r="J724" s="871"/>
      <c r="K724" s="871"/>
      <c r="L724" s="871"/>
      <c r="M724" s="871"/>
      <c r="N724" s="871"/>
      <c r="O724" s="871"/>
      <c r="P724" s="258">
        <v>704653.8</v>
      </c>
      <c r="Q724" s="253"/>
      <c r="R724" s="254"/>
      <c r="GO724" s="212"/>
      <c r="GP724" s="212"/>
      <c r="GQ724" s="223"/>
      <c r="GR724" s="223"/>
      <c r="GS724" s="223"/>
      <c r="GT724" s="223"/>
      <c r="GU724" s="223"/>
      <c r="GV724" s="223"/>
      <c r="GW724" s="173"/>
      <c r="GX724" s="223"/>
      <c r="GZ724" s="257"/>
      <c r="HA724" s="259" t="s">
        <v>594</v>
      </c>
      <c r="HB724" s="257"/>
    </row>
    <row r="725" spans="1:211" s="171" customFormat="1" ht="15" x14ac:dyDescent="0.25">
      <c r="A725" s="224"/>
      <c r="B725" s="225"/>
      <c r="C725" s="871" t="s">
        <v>595</v>
      </c>
      <c r="D725" s="871"/>
      <c r="E725" s="871"/>
      <c r="F725" s="871"/>
      <c r="G725" s="871"/>
      <c r="H725" s="871"/>
      <c r="I725" s="871"/>
      <c r="J725" s="871"/>
      <c r="K725" s="871"/>
      <c r="L725" s="871"/>
      <c r="M725" s="871"/>
      <c r="N725" s="871"/>
      <c r="O725" s="871"/>
      <c r="P725" s="258">
        <v>350724.71</v>
      </c>
      <c r="Q725" s="253"/>
      <c r="R725" s="254"/>
      <c r="GO725" s="212"/>
      <c r="GP725" s="212"/>
      <c r="GQ725" s="223"/>
      <c r="GR725" s="223"/>
      <c r="GS725" s="223"/>
      <c r="GT725" s="223"/>
      <c r="GU725" s="223"/>
      <c r="GV725" s="223"/>
      <c r="GW725" s="173"/>
      <c r="GX725" s="223"/>
      <c r="GZ725" s="257"/>
      <c r="HA725" s="259" t="s">
        <v>595</v>
      </c>
      <c r="HB725" s="257"/>
    </row>
    <row r="726" spans="1:211" s="171" customFormat="1" ht="15" x14ac:dyDescent="0.25">
      <c r="A726" s="224"/>
      <c r="B726" s="225"/>
      <c r="C726" s="871" t="s">
        <v>415</v>
      </c>
      <c r="D726" s="871"/>
      <c r="E726" s="871"/>
      <c r="F726" s="871"/>
      <c r="G726" s="871"/>
      <c r="H726" s="871"/>
      <c r="I726" s="871"/>
      <c r="J726" s="871"/>
      <c r="K726" s="871"/>
      <c r="L726" s="871"/>
      <c r="M726" s="871"/>
      <c r="N726" s="871"/>
      <c r="O726" s="871"/>
      <c r="P726" s="258">
        <v>785620.59</v>
      </c>
      <c r="Q726" s="253"/>
      <c r="R726" s="254"/>
      <c r="GO726" s="212"/>
      <c r="GP726" s="212"/>
      <c r="GQ726" s="223"/>
      <c r="GR726" s="223"/>
      <c r="GS726" s="223"/>
      <c r="GT726" s="223"/>
      <c r="GU726" s="223"/>
      <c r="GV726" s="223"/>
      <c r="GW726" s="173"/>
      <c r="GX726" s="223"/>
      <c r="GZ726" s="257"/>
      <c r="HA726" s="259" t="s">
        <v>415</v>
      </c>
      <c r="HB726" s="257"/>
    </row>
    <row r="727" spans="1:211" s="171" customFormat="1" ht="15" x14ac:dyDescent="0.25">
      <c r="A727" s="224"/>
      <c r="B727" s="225"/>
      <c r="C727" s="871" t="s">
        <v>416</v>
      </c>
      <c r="D727" s="871"/>
      <c r="E727" s="871"/>
      <c r="F727" s="871"/>
      <c r="G727" s="871"/>
      <c r="H727" s="871"/>
      <c r="I727" s="871"/>
      <c r="J727" s="871"/>
      <c r="K727" s="871"/>
      <c r="L727" s="871"/>
      <c r="M727" s="871"/>
      <c r="N727" s="871"/>
      <c r="O727" s="871"/>
      <c r="P727" s="258">
        <v>704653.8</v>
      </c>
      <c r="Q727" s="253"/>
      <c r="R727" s="254"/>
      <c r="GO727" s="212"/>
      <c r="GP727" s="212"/>
      <c r="GQ727" s="223"/>
      <c r="GR727" s="223"/>
      <c r="GS727" s="223"/>
      <c r="GT727" s="223"/>
      <c r="GU727" s="223"/>
      <c r="GV727" s="223"/>
      <c r="GW727" s="173"/>
      <c r="GX727" s="223"/>
      <c r="GZ727" s="257"/>
      <c r="HA727" s="259" t="s">
        <v>416</v>
      </c>
      <c r="HB727" s="257"/>
    </row>
    <row r="728" spans="1:211" s="171" customFormat="1" ht="15" x14ac:dyDescent="0.25">
      <c r="A728" s="224"/>
      <c r="B728" s="225"/>
      <c r="C728" s="871" t="s">
        <v>417</v>
      </c>
      <c r="D728" s="871"/>
      <c r="E728" s="871"/>
      <c r="F728" s="871"/>
      <c r="G728" s="871"/>
      <c r="H728" s="871"/>
      <c r="I728" s="871"/>
      <c r="J728" s="871"/>
      <c r="K728" s="871"/>
      <c r="L728" s="871"/>
      <c r="M728" s="871"/>
      <c r="N728" s="871"/>
      <c r="O728" s="871"/>
      <c r="P728" s="258">
        <v>350724.71</v>
      </c>
      <c r="Q728" s="253"/>
      <c r="R728" s="254"/>
      <c r="GO728" s="212"/>
      <c r="GP728" s="212"/>
      <c r="GQ728" s="223"/>
      <c r="GR728" s="223"/>
      <c r="GS728" s="223"/>
      <c r="GT728" s="223"/>
      <c r="GU728" s="223"/>
      <c r="GV728" s="223"/>
      <c r="GW728" s="173"/>
      <c r="GX728" s="223"/>
      <c r="GZ728" s="257"/>
      <c r="HA728" s="259" t="s">
        <v>417</v>
      </c>
      <c r="HB728" s="257"/>
    </row>
    <row r="729" spans="1:211" s="171" customFormat="1" ht="15" x14ac:dyDescent="0.25">
      <c r="A729" s="224"/>
      <c r="B729" s="255"/>
      <c r="C729" s="872" t="s">
        <v>810</v>
      </c>
      <c r="D729" s="872"/>
      <c r="E729" s="872"/>
      <c r="F729" s="872"/>
      <c r="G729" s="872"/>
      <c r="H729" s="872"/>
      <c r="I729" s="872"/>
      <c r="J729" s="872"/>
      <c r="K729" s="872"/>
      <c r="L729" s="872"/>
      <c r="M729" s="872"/>
      <c r="N729" s="872"/>
      <c r="O729" s="872"/>
      <c r="P729" s="261">
        <v>12803036.130000001</v>
      </c>
      <c r="Q729" s="253"/>
      <c r="R729" s="254"/>
      <c r="GO729" s="212"/>
      <c r="GP729" s="212"/>
      <c r="GQ729" s="223"/>
      <c r="GR729" s="223"/>
      <c r="GS729" s="223"/>
      <c r="GT729" s="223"/>
      <c r="GU729" s="223"/>
      <c r="GV729" s="223"/>
      <c r="GW729" s="173"/>
      <c r="GX729" s="223"/>
      <c r="GZ729" s="257"/>
      <c r="HB729" s="257" t="s">
        <v>810</v>
      </c>
    </row>
    <row r="730" spans="1:211" s="171" customFormat="1" ht="15" x14ac:dyDescent="0.25">
      <c r="A730" s="224"/>
      <c r="B730" s="225"/>
      <c r="C730" s="871" t="s">
        <v>419</v>
      </c>
      <c r="D730" s="871"/>
      <c r="E730" s="871"/>
      <c r="F730" s="871"/>
      <c r="G730" s="871"/>
      <c r="H730" s="871"/>
      <c r="I730" s="871"/>
      <c r="J730" s="871"/>
      <c r="K730" s="871"/>
      <c r="L730" s="871"/>
      <c r="M730" s="871"/>
      <c r="N730" s="871"/>
      <c r="O730" s="871"/>
      <c r="P730" s="260"/>
      <c r="Q730" s="253"/>
      <c r="R730" s="254"/>
      <c r="GO730" s="212"/>
      <c r="GP730" s="212"/>
      <c r="GQ730" s="223"/>
      <c r="GR730" s="223"/>
      <c r="GS730" s="223"/>
      <c r="GT730" s="223"/>
      <c r="GU730" s="223"/>
      <c r="GV730" s="223"/>
      <c r="GW730" s="173"/>
      <c r="GX730" s="223"/>
      <c r="GZ730" s="257"/>
      <c r="HA730" s="259" t="s">
        <v>419</v>
      </c>
      <c r="HB730" s="257"/>
    </row>
    <row r="731" spans="1:211" s="171" customFormat="1" ht="15" x14ac:dyDescent="0.25">
      <c r="A731" s="224"/>
      <c r="B731" s="225"/>
      <c r="C731" s="871" t="s">
        <v>620</v>
      </c>
      <c r="D731" s="871"/>
      <c r="E731" s="871"/>
      <c r="F731" s="871"/>
      <c r="G731" s="871"/>
      <c r="H731" s="871"/>
      <c r="I731" s="871"/>
      <c r="J731" s="871"/>
      <c r="K731" s="871"/>
      <c r="L731" s="871"/>
      <c r="M731" s="871"/>
      <c r="N731" s="871"/>
      <c r="O731" s="871"/>
      <c r="P731" s="258">
        <v>10814615.98</v>
      </c>
      <c r="Q731" s="253"/>
      <c r="R731" s="254"/>
      <c r="GO731" s="212"/>
      <c r="GP731" s="212"/>
      <c r="GQ731" s="223"/>
      <c r="GR731" s="223"/>
      <c r="GS731" s="223"/>
      <c r="GT731" s="223"/>
      <c r="GU731" s="223"/>
      <c r="GV731" s="223"/>
      <c r="GW731" s="173"/>
      <c r="GX731" s="223"/>
      <c r="GZ731" s="257"/>
      <c r="HA731" s="259" t="s">
        <v>620</v>
      </c>
      <c r="HB731" s="257"/>
    </row>
    <row r="732" spans="1:211" s="171" customFormat="1" ht="15" x14ac:dyDescent="0.25">
      <c r="A732" s="224"/>
      <c r="B732" s="225"/>
      <c r="C732" s="871" t="s">
        <v>420</v>
      </c>
      <c r="D732" s="871"/>
      <c r="E732" s="871"/>
      <c r="F732" s="871"/>
      <c r="G732" s="871"/>
      <c r="H732" s="871"/>
      <c r="I732" s="871"/>
      <c r="J732" s="871"/>
      <c r="K732" s="262" t="s">
        <v>811</v>
      </c>
      <c r="L732" s="263"/>
      <c r="M732" s="263"/>
      <c r="O732" s="264"/>
      <c r="P732" s="260"/>
      <c r="Q732" s="253"/>
      <c r="R732" s="254"/>
      <c r="GO732" s="212"/>
      <c r="GP732" s="212"/>
      <c r="GQ732" s="223"/>
      <c r="GR732" s="223"/>
      <c r="GS732" s="223"/>
      <c r="GT732" s="223"/>
      <c r="GU732" s="223"/>
      <c r="GV732" s="223"/>
      <c r="GW732" s="173"/>
      <c r="GX732" s="223"/>
      <c r="GZ732" s="257"/>
      <c r="HB732" s="257"/>
      <c r="HC732" s="259" t="s">
        <v>420</v>
      </c>
    </row>
    <row r="733" spans="1:211" s="171" customFormat="1" ht="15" x14ac:dyDescent="0.25">
      <c r="A733" s="224"/>
      <c r="B733" s="225"/>
      <c r="C733" s="871" t="s">
        <v>422</v>
      </c>
      <c r="D733" s="871"/>
      <c r="E733" s="871"/>
      <c r="F733" s="871"/>
      <c r="G733" s="871"/>
      <c r="H733" s="871"/>
      <c r="I733" s="871"/>
      <c r="J733" s="871"/>
      <c r="K733" s="262" t="s">
        <v>812</v>
      </c>
      <c r="L733" s="263"/>
      <c r="M733" s="263"/>
      <c r="O733" s="264"/>
      <c r="P733" s="260"/>
      <c r="Q733" s="253"/>
      <c r="R733" s="254"/>
      <c r="GO733" s="212"/>
      <c r="GP733" s="212"/>
      <c r="GQ733" s="223"/>
      <c r="GR733" s="223"/>
      <c r="GS733" s="223"/>
      <c r="GT733" s="223"/>
      <c r="GU733" s="223"/>
      <c r="GV733" s="223"/>
      <c r="GW733" s="173"/>
      <c r="GX733" s="223"/>
      <c r="GZ733" s="257"/>
      <c r="HB733" s="257"/>
      <c r="HC733" s="259" t="s">
        <v>422</v>
      </c>
    </row>
    <row r="734" spans="1:211" s="171" customFormat="1" ht="15" x14ac:dyDescent="0.25">
      <c r="A734" s="881" t="s">
        <v>813</v>
      </c>
      <c r="B734" s="882"/>
      <c r="C734" s="882"/>
      <c r="D734" s="882"/>
      <c r="E734" s="882"/>
      <c r="F734" s="882"/>
      <c r="G734" s="882"/>
      <c r="H734" s="882"/>
      <c r="I734" s="882"/>
      <c r="J734" s="882"/>
      <c r="K734" s="882"/>
      <c r="L734" s="882"/>
      <c r="M734" s="882"/>
      <c r="N734" s="882"/>
      <c r="O734" s="882"/>
      <c r="P734" s="883"/>
      <c r="GO734" s="212" t="s">
        <v>813</v>
      </c>
      <c r="GP734" s="212"/>
      <c r="GQ734" s="223"/>
      <c r="GR734" s="223"/>
      <c r="GS734" s="223"/>
      <c r="GT734" s="223"/>
      <c r="GU734" s="223"/>
      <c r="GV734" s="223"/>
      <c r="GW734" s="173"/>
      <c r="GX734" s="223"/>
      <c r="GZ734" s="257"/>
      <c r="HB734" s="257"/>
    </row>
    <row r="735" spans="1:211" s="171" customFormat="1" ht="45" x14ac:dyDescent="0.25">
      <c r="A735" s="214" t="s">
        <v>814</v>
      </c>
      <c r="B735" s="215" t="s">
        <v>625</v>
      </c>
      <c r="C735" s="873" t="s">
        <v>626</v>
      </c>
      <c r="D735" s="873"/>
      <c r="E735" s="873"/>
      <c r="F735" s="873"/>
      <c r="G735" s="873"/>
      <c r="H735" s="216" t="s">
        <v>627</v>
      </c>
      <c r="I735" s="217">
        <v>119.2</v>
      </c>
      <c r="J735" s="218">
        <v>1</v>
      </c>
      <c r="K735" s="219">
        <v>119.2</v>
      </c>
      <c r="L735" s="220"/>
      <c r="M735" s="217"/>
      <c r="N735" s="221"/>
      <c r="O735" s="217"/>
      <c r="P735" s="222"/>
      <c r="GO735" s="212"/>
      <c r="GP735" s="212"/>
      <c r="GQ735" s="223" t="s">
        <v>626</v>
      </c>
      <c r="GR735" s="223" t="s">
        <v>4</v>
      </c>
      <c r="GS735" s="223" t="s">
        <v>4</v>
      </c>
      <c r="GT735" s="223" t="s">
        <v>4</v>
      </c>
      <c r="GU735" s="223" t="s">
        <v>4</v>
      </c>
      <c r="GV735" s="223"/>
      <c r="GW735" s="173"/>
      <c r="GX735" s="223"/>
      <c r="GZ735" s="257"/>
      <c r="HB735" s="257"/>
    </row>
    <row r="736" spans="1:211" s="171" customFormat="1" ht="15" x14ac:dyDescent="0.25">
      <c r="A736" s="224"/>
      <c r="B736" s="225"/>
      <c r="C736" s="874" t="s">
        <v>370</v>
      </c>
      <c r="D736" s="874"/>
      <c r="E736" s="874"/>
      <c r="F736" s="874"/>
      <c r="G736" s="874"/>
      <c r="H736" s="216"/>
      <c r="I736" s="217"/>
      <c r="J736" s="217"/>
      <c r="K736" s="217"/>
      <c r="L736" s="220"/>
      <c r="M736" s="217"/>
      <c r="N736" s="226"/>
      <c r="O736" s="217"/>
      <c r="P736" s="227">
        <v>1324360.6499999999</v>
      </c>
      <c r="Q736" s="228"/>
      <c r="R736" s="228"/>
      <c r="GO736" s="212"/>
      <c r="GP736" s="212"/>
      <c r="GQ736" s="223"/>
      <c r="GR736" s="223"/>
      <c r="GS736" s="223"/>
      <c r="GT736" s="223"/>
      <c r="GU736" s="223"/>
      <c r="GV736" s="223" t="s">
        <v>370</v>
      </c>
      <c r="GW736" s="173"/>
      <c r="GX736" s="223"/>
      <c r="GZ736" s="257"/>
      <c r="HB736" s="257"/>
    </row>
    <row r="737" spans="1:210" s="171" customFormat="1" ht="15" x14ac:dyDescent="0.25">
      <c r="A737" s="229"/>
      <c r="B737" s="230"/>
      <c r="C737" s="880" t="s">
        <v>371</v>
      </c>
      <c r="D737" s="880"/>
      <c r="E737" s="880"/>
      <c r="F737" s="880"/>
      <c r="G737" s="880"/>
      <c r="H737" s="231"/>
      <c r="I737" s="232"/>
      <c r="J737" s="232"/>
      <c r="K737" s="232"/>
      <c r="L737" s="233"/>
      <c r="M737" s="232"/>
      <c r="N737" s="233"/>
      <c r="O737" s="232"/>
      <c r="P737" s="245">
        <v>184012.19</v>
      </c>
      <c r="GO737" s="212"/>
      <c r="GP737" s="212"/>
      <c r="GQ737" s="223"/>
      <c r="GR737" s="223"/>
      <c r="GS737" s="223"/>
      <c r="GT737" s="223"/>
      <c r="GU737" s="223"/>
      <c r="GV737" s="223"/>
      <c r="GW737" s="173" t="s">
        <v>371</v>
      </c>
      <c r="GX737" s="223"/>
      <c r="GZ737" s="257"/>
      <c r="HB737" s="257"/>
    </row>
    <row r="738" spans="1:210" s="171" customFormat="1" ht="15" x14ac:dyDescent="0.25">
      <c r="A738" s="229"/>
      <c r="B738" s="230" t="s">
        <v>628</v>
      </c>
      <c r="C738" s="880" t="s">
        <v>629</v>
      </c>
      <c r="D738" s="880"/>
      <c r="E738" s="880"/>
      <c r="F738" s="880"/>
      <c r="G738" s="880"/>
      <c r="H738" s="231" t="s">
        <v>374</v>
      </c>
      <c r="I738" s="235">
        <v>94</v>
      </c>
      <c r="J738" s="232"/>
      <c r="K738" s="235">
        <v>94</v>
      </c>
      <c r="L738" s="233"/>
      <c r="M738" s="232"/>
      <c r="N738" s="233"/>
      <c r="O738" s="232"/>
      <c r="P738" s="245">
        <v>172971.46</v>
      </c>
      <c r="GO738" s="212"/>
      <c r="GP738" s="212"/>
      <c r="GQ738" s="223"/>
      <c r="GR738" s="223"/>
      <c r="GS738" s="223"/>
      <c r="GT738" s="223"/>
      <c r="GU738" s="223"/>
      <c r="GV738" s="223"/>
      <c r="GW738" s="173" t="s">
        <v>629</v>
      </c>
      <c r="GX738" s="223"/>
      <c r="GZ738" s="257"/>
      <c r="HB738" s="257"/>
    </row>
    <row r="739" spans="1:210" s="171" customFormat="1" ht="15" x14ac:dyDescent="0.25">
      <c r="A739" s="229"/>
      <c r="B739" s="230" t="s">
        <v>630</v>
      </c>
      <c r="C739" s="880" t="s">
        <v>631</v>
      </c>
      <c r="D739" s="880"/>
      <c r="E739" s="880"/>
      <c r="F739" s="880"/>
      <c r="G739" s="880"/>
      <c r="H739" s="231" t="s">
        <v>374</v>
      </c>
      <c r="I739" s="235">
        <v>52</v>
      </c>
      <c r="J739" s="232"/>
      <c r="K739" s="235">
        <v>52</v>
      </c>
      <c r="L739" s="233"/>
      <c r="M739" s="232"/>
      <c r="N739" s="233"/>
      <c r="O739" s="232"/>
      <c r="P739" s="245">
        <v>95686.34</v>
      </c>
      <c r="GO739" s="212"/>
      <c r="GP739" s="212"/>
      <c r="GQ739" s="223"/>
      <c r="GR739" s="223"/>
      <c r="GS739" s="223"/>
      <c r="GT739" s="223"/>
      <c r="GU739" s="223"/>
      <c r="GV739" s="223"/>
      <c r="GW739" s="173" t="s">
        <v>631</v>
      </c>
      <c r="GX739" s="223"/>
      <c r="GZ739" s="257"/>
      <c r="HB739" s="257"/>
    </row>
    <row r="740" spans="1:210" s="171" customFormat="1" ht="15" x14ac:dyDescent="0.25">
      <c r="A740" s="236"/>
      <c r="B740" s="237"/>
      <c r="C740" s="874" t="s">
        <v>377</v>
      </c>
      <c r="D740" s="874"/>
      <c r="E740" s="874"/>
      <c r="F740" s="874"/>
      <c r="G740" s="874"/>
      <c r="H740" s="216"/>
      <c r="I740" s="217"/>
      <c r="J740" s="217"/>
      <c r="K740" s="217"/>
      <c r="L740" s="220"/>
      <c r="M740" s="217"/>
      <c r="N740" s="226">
        <v>13364.25</v>
      </c>
      <c r="O740" s="217"/>
      <c r="P740" s="227">
        <v>1593018.45</v>
      </c>
      <c r="GO740" s="212"/>
      <c r="GP740" s="212"/>
      <c r="GQ740" s="223"/>
      <c r="GR740" s="223"/>
      <c r="GS740" s="223"/>
      <c r="GT740" s="223"/>
      <c r="GU740" s="223"/>
      <c r="GV740" s="223"/>
      <c r="GW740" s="173"/>
      <c r="GX740" s="223" t="s">
        <v>377</v>
      </c>
      <c r="GZ740" s="257"/>
      <c r="HB740" s="257"/>
    </row>
    <row r="741" spans="1:210" s="171" customFormat="1" ht="15" x14ac:dyDescent="0.25">
      <c r="A741" s="214" t="s">
        <v>815</v>
      </c>
      <c r="B741" s="215" t="s">
        <v>632</v>
      </c>
      <c r="C741" s="873" t="s">
        <v>633</v>
      </c>
      <c r="D741" s="873"/>
      <c r="E741" s="873"/>
      <c r="F741" s="873"/>
      <c r="G741" s="873"/>
      <c r="H741" s="216" t="s">
        <v>614</v>
      </c>
      <c r="I741" s="217">
        <v>-0.66752</v>
      </c>
      <c r="J741" s="218">
        <v>1</v>
      </c>
      <c r="K741" s="302">
        <v>-0.66752</v>
      </c>
      <c r="L741" s="226">
        <v>14867.42</v>
      </c>
      <c r="M741" s="219">
        <v>1.7</v>
      </c>
      <c r="N741" s="240">
        <v>25274.61</v>
      </c>
      <c r="O741" s="217"/>
      <c r="P741" s="227">
        <v>-16871.310000000001</v>
      </c>
      <c r="GO741" s="212"/>
      <c r="GP741" s="212"/>
      <c r="GQ741" s="223" t="s">
        <v>633</v>
      </c>
      <c r="GR741" s="223" t="s">
        <v>4</v>
      </c>
      <c r="GS741" s="223" t="s">
        <v>4</v>
      </c>
      <c r="GT741" s="223" t="s">
        <v>4</v>
      </c>
      <c r="GU741" s="223" t="s">
        <v>4</v>
      </c>
      <c r="GV741" s="223"/>
      <c r="GW741" s="173"/>
      <c r="GX741" s="223"/>
      <c r="GZ741" s="257"/>
      <c r="HB741" s="257"/>
    </row>
    <row r="742" spans="1:210" s="171" customFormat="1" ht="15" x14ac:dyDescent="0.25">
      <c r="A742" s="236"/>
      <c r="B742" s="237"/>
      <c r="C742" s="874" t="s">
        <v>377</v>
      </c>
      <c r="D742" s="874"/>
      <c r="E742" s="874"/>
      <c r="F742" s="874"/>
      <c r="G742" s="874"/>
      <c r="H742" s="216"/>
      <c r="I742" s="217"/>
      <c r="J742" s="217"/>
      <c r="K742" s="217"/>
      <c r="L742" s="220"/>
      <c r="M742" s="217"/>
      <c r="N742" s="220"/>
      <c r="O742" s="217"/>
      <c r="P742" s="227">
        <v>-16871.310000000001</v>
      </c>
      <c r="GO742" s="212"/>
      <c r="GP742" s="212"/>
      <c r="GQ742" s="223"/>
      <c r="GR742" s="223"/>
      <c r="GS742" s="223"/>
      <c r="GT742" s="223"/>
      <c r="GU742" s="223"/>
      <c r="GV742" s="223"/>
      <c r="GW742" s="173"/>
      <c r="GX742" s="223" t="s">
        <v>377</v>
      </c>
      <c r="GZ742" s="257"/>
      <c r="HB742" s="257"/>
    </row>
    <row r="743" spans="1:210" s="171" customFormat="1" ht="15" x14ac:dyDescent="0.25">
      <c r="A743" s="214" t="s">
        <v>816</v>
      </c>
      <c r="B743" s="215" t="s">
        <v>634</v>
      </c>
      <c r="C743" s="873" t="s">
        <v>635</v>
      </c>
      <c r="D743" s="873"/>
      <c r="E743" s="873"/>
      <c r="F743" s="873"/>
      <c r="G743" s="873"/>
      <c r="H743" s="216" t="s">
        <v>369</v>
      </c>
      <c r="I743" s="217">
        <v>-2.3839999999999999</v>
      </c>
      <c r="J743" s="218">
        <v>1</v>
      </c>
      <c r="K743" s="241">
        <v>-2.3839999999999999</v>
      </c>
      <c r="L743" s="299">
        <v>35.71</v>
      </c>
      <c r="M743" s="265">
        <v>0.51</v>
      </c>
      <c r="N743" s="239">
        <v>18.21</v>
      </c>
      <c r="O743" s="217"/>
      <c r="P743" s="238">
        <v>-43.41</v>
      </c>
      <c r="GO743" s="212"/>
      <c r="GP743" s="212"/>
      <c r="GQ743" s="223" t="s">
        <v>635</v>
      </c>
      <c r="GR743" s="223" t="s">
        <v>4</v>
      </c>
      <c r="GS743" s="223" t="s">
        <v>4</v>
      </c>
      <c r="GT743" s="223" t="s">
        <v>4</v>
      </c>
      <c r="GU743" s="223" t="s">
        <v>4</v>
      </c>
      <c r="GV743" s="223"/>
      <c r="GW743" s="173"/>
      <c r="GX743" s="223"/>
      <c r="GZ743" s="257"/>
      <c r="HB743" s="257"/>
    </row>
    <row r="744" spans="1:210" s="171" customFormat="1" ht="15" x14ac:dyDescent="0.25">
      <c r="A744" s="236"/>
      <c r="B744" s="237"/>
      <c r="C744" s="874" t="s">
        <v>377</v>
      </c>
      <c r="D744" s="874"/>
      <c r="E744" s="874"/>
      <c r="F744" s="874"/>
      <c r="G744" s="874"/>
      <c r="H744" s="216"/>
      <c r="I744" s="217"/>
      <c r="J744" s="217"/>
      <c r="K744" s="217"/>
      <c r="L744" s="220"/>
      <c r="M744" s="217"/>
      <c r="N744" s="220"/>
      <c r="O744" s="217"/>
      <c r="P744" s="238">
        <v>-43.41</v>
      </c>
      <c r="GO744" s="212"/>
      <c r="GP744" s="212"/>
      <c r="GQ744" s="223"/>
      <c r="GR744" s="223"/>
      <c r="GS744" s="223"/>
      <c r="GT744" s="223"/>
      <c r="GU744" s="223"/>
      <c r="GV744" s="223"/>
      <c r="GW744" s="173"/>
      <c r="GX744" s="223" t="s">
        <v>377</v>
      </c>
      <c r="GZ744" s="257"/>
      <c r="HB744" s="257"/>
    </row>
    <row r="745" spans="1:210" s="171" customFormat="1" ht="22.5" x14ac:dyDescent="0.25">
      <c r="A745" s="214" t="s">
        <v>817</v>
      </c>
      <c r="B745" s="215" t="s">
        <v>636</v>
      </c>
      <c r="C745" s="873" t="s">
        <v>637</v>
      </c>
      <c r="D745" s="873"/>
      <c r="E745" s="873"/>
      <c r="F745" s="873"/>
      <c r="G745" s="873"/>
      <c r="H745" s="216" t="s">
        <v>386</v>
      </c>
      <c r="I745" s="217">
        <v>-0.71519999999999995</v>
      </c>
      <c r="J745" s="218">
        <v>1</v>
      </c>
      <c r="K745" s="298">
        <v>-0.71519999999999995</v>
      </c>
      <c r="L745" s="226">
        <v>4885.8500000000004</v>
      </c>
      <c r="M745" s="265">
        <v>1.81</v>
      </c>
      <c r="N745" s="240">
        <v>8843.39</v>
      </c>
      <c r="O745" s="217"/>
      <c r="P745" s="227">
        <v>-6324.79</v>
      </c>
      <c r="GO745" s="212"/>
      <c r="GP745" s="212"/>
      <c r="GQ745" s="223" t="s">
        <v>637</v>
      </c>
      <c r="GR745" s="223" t="s">
        <v>4</v>
      </c>
      <c r="GS745" s="223" t="s">
        <v>4</v>
      </c>
      <c r="GT745" s="223" t="s">
        <v>4</v>
      </c>
      <c r="GU745" s="223" t="s">
        <v>4</v>
      </c>
      <c r="GV745" s="223"/>
      <c r="GW745" s="173"/>
      <c r="GX745" s="223"/>
      <c r="GZ745" s="257"/>
      <c r="HB745" s="257"/>
    </row>
    <row r="746" spans="1:210" s="171" customFormat="1" ht="15" x14ac:dyDescent="0.25">
      <c r="A746" s="236"/>
      <c r="B746" s="237"/>
      <c r="C746" s="874" t="s">
        <v>377</v>
      </c>
      <c r="D746" s="874"/>
      <c r="E746" s="874"/>
      <c r="F746" s="874"/>
      <c r="G746" s="874"/>
      <c r="H746" s="216"/>
      <c r="I746" s="217"/>
      <c r="J746" s="217"/>
      <c r="K746" s="217"/>
      <c r="L746" s="220"/>
      <c r="M746" s="217"/>
      <c r="N746" s="220"/>
      <c r="O746" s="217"/>
      <c r="P746" s="227">
        <v>-6324.79</v>
      </c>
      <c r="GO746" s="212"/>
      <c r="GP746" s="212"/>
      <c r="GQ746" s="223"/>
      <c r="GR746" s="223"/>
      <c r="GS746" s="223"/>
      <c r="GT746" s="223"/>
      <c r="GU746" s="223"/>
      <c r="GV746" s="223"/>
      <c r="GW746" s="173"/>
      <c r="GX746" s="223" t="s">
        <v>377</v>
      </c>
      <c r="GZ746" s="257"/>
      <c r="HB746" s="257"/>
    </row>
    <row r="747" spans="1:210" s="171" customFormat="1" ht="22.5" x14ac:dyDescent="0.25">
      <c r="A747" s="214" t="s">
        <v>818</v>
      </c>
      <c r="B747" s="215" t="s">
        <v>638</v>
      </c>
      <c r="C747" s="873" t="s">
        <v>639</v>
      </c>
      <c r="D747" s="873"/>
      <c r="E747" s="873"/>
      <c r="F747" s="873"/>
      <c r="G747" s="873"/>
      <c r="H747" s="216" t="s">
        <v>640</v>
      </c>
      <c r="I747" s="217">
        <v>-2.0264000000000002</v>
      </c>
      <c r="J747" s="218">
        <v>1</v>
      </c>
      <c r="K747" s="298">
        <v>-2.0264000000000002</v>
      </c>
      <c r="L747" s="226">
        <v>3966.25</v>
      </c>
      <c r="M747" s="265">
        <v>1.04</v>
      </c>
      <c r="N747" s="240">
        <v>4124.8999999999996</v>
      </c>
      <c r="O747" s="217"/>
      <c r="P747" s="227">
        <v>-8358.7000000000007</v>
      </c>
      <c r="GO747" s="212"/>
      <c r="GP747" s="212"/>
      <c r="GQ747" s="223" t="s">
        <v>639</v>
      </c>
      <c r="GR747" s="223" t="s">
        <v>4</v>
      </c>
      <c r="GS747" s="223" t="s">
        <v>4</v>
      </c>
      <c r="GT747" s="223" t="s">
        <v>4</v>
      </c>
      <c r="GU747" s="223" t="s">
        <v>4</v>
      </c>
      <c r="GV747" s="223"/>
      <c r="GW747" s="173"/>
      <c r="GX747" s="223"/>
      <c r="GZ747" s="257"/>
      <c r="HB747" s="257"/>
    </row>
    <row r="748" spans="1:210" s="171" customFormat="1" ht="15" x14ac:dyDescent="0.25">
      <c r="A748" s="236"/>
      <c r="B748" s="237"/>
      <c r="C748" s="874" t="s">
        <v>377</v>
      </c>
      <c r="D748" s="874"/>
      <c r="E748" s="874"/>
      <c r="F748" s="874"/>
      <c r="G748" s="874"/>
      <c r="H748" s="216"/>
      <c r="I748" s="217"/>
      <c r="J748" s="217"/>
      <c r="K748" s="217"/>
      <c r="L748" s="220"/>
      <c r="M748" s="217"/>
      <c r="N748" s="220"/>
      <c r="O748" s="217"/>
      <c r="P748" s="227">
        <v>-8358.7000000000007</v>
      </c>
      <c r="GO748" s="212"/>
      <c r="GP748" s="212"/>
      <c r="GQ748" s="223"/>
      <c r="GR748" s="223"/>
      <c r="GS748" s="223"/>
      <c r="GT748" s="223"/>
      <c r="GU748" s="223"/>
      <c r="GV748" s="223"/>
      <c r="GW748" s="173"/>
      <c r="GX748" s="223" t="s">
        <v>377</v>
      </c>
      <c r="GZ748" s="257"/>
      <c r="HB748" s="257"/>
    </row>
    <row r="749" spans="1:210" s="171" customFormat="1" ht="22.5" x14ac:dyDescent="0.25">
      <c r="A749" s="214" t="s">
        <v>819</v>
      </c>
      <c r="B749" s="215" t="s">
        <v>641</v>
      </c>
      <c r="C749" s="873" t="s">
        <v>642</v>
      </c>
      <c r="D749" s="873"/>
      <c r="E749" s="873"/>
      <c r="F749" s="873"/>
      <c r="G749" s="873"/>
      <c r="H749" s="216" t="s">
        <v>611</v>
      </c>
      <c r="I749" s="217">
        <v>-94.168000000000006</v>
      </c>
      <c r="J749" s="218">
        <v>1</v>
      </c>
      <c r="K749" s="241">
        <v>-94.168000000000006</v>
      </c>
      <c r="L749" s="299">
        <v>88.7</v>
      </c>
      <c r="M749" s="265">
        <v>1.34</v>
      </c>
      <c r="N749" s="239">
        <v>118.86</v>
      </c>
      <c r="O749" s="217"/>
      <c r="P749" s="227">
        <v>-11192.81</v>
      </c>
      <c r="GO749" s="212"/>
      <c r="GP749" s="212"/>
      <c r="GQ749" s="223" t="s">
        <v>642</v>
      </c>
      <c r="GR749" s="223" t="s">
        <v>4</v>
      </c>
      <c r="GS749" s="223" t="s">
        <v>4</v>
      </c>
      <c r="GT749" s="223" t="s">
        <v>4</v>
      </c>
      <c r="GU749" s="223" t="s">
        <v>4</v>
      </c>
      <c r="GV749" s="223"/>
      <c r="GW749" s="173"/>
      <c r="GX749" s="223"/>
      <c r="GZ749" s="257"/>
      <c r="HB749" s="257"/>
    </row>
    <row r="750" spans="1:210" s="171" customFormat="1" ht="15" x14ac:dyDescent="0.25">
      <c r="A750" s="236"/>
      <c r="B750" s="237"/>
      <c r="C750" s="874" t="s">
        <v>377</v>
      </c>
      <c r="D750" s="874"/>
      <c r="E750" s="874"/>
      <c r="F750" s="874"/>
      <c r="G750" s="874"/>
      <c r="H750" s="216"/>
      <c r="I750" s="217"/>
      <c r="J750" s="217"/>
      <c r="K750" s="217"/>
      <c r="L750" s="220"/>
      <c r="M750" s="217"/>
      <c r="N750" s="220"/>
      <c r="O750" s="217"/>
      <c r="P750" s="227">
        <v>-11192.81</v>
      </c>
      <c r="GO750" s="212"/>
      <c r="GP750" s="212"/>
      <c r="GQ750" s="223"/>
      <c r="GR750" s="223"/>
      <c r="GS750" s="223"/>
      <c r="GT750" s="223"/>
      <c r="GU750" s="223"/>
      <c r="GV750" s="223"/>
      <c r="GW750" s="173"/>
      <c r="GX750" s="223" t="s">
        <v>377</v>
      </c>
      <c r="GZ750" s="257"/>
      <c r="HB750" s="257"/>
    </row>
    <row r="751" spans="1:210" s="171" customFormat="1" ht="45" x14ac:dyDescent="0.25">
      <c r="A751" s="214" t="s">
        <v>820</v>
      </c>
      <c r="B751" s="215" t="s">
        <v>643</v>
      </c>
      <c r="C751" s="873" t="s">
        <v>644</v>
      </c>
      <c r="D751" s="873"/>
      <c r="E751" s="873"/>
      <c r="F751" s="873"/>
      <c r="G751" s="873"/>
      <c r="H751" s="216" t="s">
        <v>627</v>
      </c>
      <c r="I751" s="217">
        <v>546.79999999999995</v>
      </c>
      <c r="J751" s="218">
        <v>1</v>
      </c>
      <c r="K751" s="219">
        <v>546.79999999999995</v>
      </c>
      <c r="L751" s="220"/>
      <c r="M751" s="217"/>
      <c r="N751" s="221"/>
      <c r="O751" s="217"/>
      <c r="P751" s="222"/>
      <c r="GO751" s="212"/>
      <c r="GP751" s="212"/>
      <c r="GQ751" s="223" t="s">
        <v>644</v>
      </c>
      <c r="GR751" s="223" t="s">
        <v>4</v>
      </c>
      <c r="GS751" s="223" t="s">
        <v>4</v>
      </c>
      <c r="GT751" s="223" t="s">
        <v>4</v>
      </c>
      <c r="GU751" s="223" t="s">
        <v>4</v>
      </c>
      <c r="GV751" s="223"/>
      <c r="GW751" s="173"/>
      <c r="GX751" s="223"/>
      <c r="GZ751" s="257"/>
      <c r="HB751" s="257"/>
    </row>
    <row r="752" spans="1:210" s="171" customFormat="1" ht="15" x14ac:dyDescent="0.25">
      <c r="A752" s="242"/>
      <c r="B752" s="243"/>
      <c r="C752" s="878" t="s">
        <v>821</v>
      </c>
      <c r="D752" s="878"/>
      <c r="E752" s="878"/>
      <c r="F752" s="878"/>
      <c r="G752" s="878"/>
      <c r="H752" s="878"/>
      <c r="I752" s="878"/>
      <c r="J752" s="878"/>
      <c r="K752" s="878"/>
      <c r="L752" s="878"/>
      <c r="M752" s="878"/>
      <c r="N752" s="878"/>
      <c r="O752" s="878"/>
      <c r="P752" s="879"/>
      <c r="GO752" s="212"/>
      <c r="GP752" s="212"/>
      <c r="GQ752" s="223"/>
      <c r="GR752" s="223"/>
      <c r="GS752" s="223"/>
      <c r="GT752" s="223"/>
      <c r="GU752" s="223"/>
      <c r="GV752" s="223"/>
      <c r="GW752" s="173"/>
      <c r="GX752" s="223"/>
      <c r="GY752" s="244" t="s">
        <v>821</v>
      </c>
      <c r="GZ752" s="257"/>
      <c r="HB752" s="257"/>
    </row>
    <row r="753" spans="1:210" s="171" customFormat="1" ht="15" x14ac:dyDescent="0.25">
      <c r="A753" s="224"/>
      <c r="B753" s="225"/>
      <c r="C753" s="874" t="s">
        <v>370</v>
      </c>
      <c r="D753" s="874"/>
      <c r="E753" s="874"/>
      <c r="F753" s="874"/>
      <c r="G753" s="874"/>
      <c r="H753" s="216"/>
      <c r="I753" s="217"/>
      <c r="J753" s="217"/>
      <c r="K753" s="217"/>
      <c r="L753" s="220"/>
      <c r="M753" s="217"/>
      <c r="N753" s="226"/>
      <c r="O753" s="217"/>
      <c r="P753" s="227">
        <v>6739453.2000000002</v>
      </c>
      <c r="Q753" s="228"/>
      <c r="R753" s="228"/>
      <c r="GO753" s="212"/>
      <c r="GP753" s="212"/>
      <c r="GQ753" s="223"/>
      <c r="GR753" s="223"/>
      <c r="GS753" s="223"/>
      <c r="GT753" s="223"/>
      <c r="GU753" s="223"/>
      <c r="GV753" s="223" t="s">
        <v>370</v>
      </c>
      <c r="GW753" s="173"/>
      <c r="GX753" s="223"/>
      <c r="GZ753" s="257"/>
      <c r="HB753" s="257"/>
    </row>
    <row r="754" spans="1:210" s="171" customFormat="1" ht="15" x14ac:dyDescent="0.25">
      <c r="A754" s="229"/>
      <c r="B754" s="230"/>
      <c r="C754" s="880" t="s">
        <v>371</v>
      </c>
      <c r="D754" s="880"/>
      <c r="E754" s="880"/>
      <c r="F754" s="880"/>
      <c r="G754" s="880"/>
      <c r="H754" s="231"/>
      <c r="I754" s="232"/>
      <c r="J754" s="232"/>
      <c r="K754" s="232"/>
      <c r="L754" s="233"/>
      <c r="M754" s="232"/>
      <c r="N754" s="233"/>
      <c r="O754" s="232"/>
      <c r="P754" s="245">
        <v>915906.27</v>
      </c>
      <c r="GO754" s="212"/>
      <c r="GP754" s="212"/>
      <c r="GQ754" s="223"/>
      <c r="GR754" s="223"/>
      <c r="GS754" s="223"/>
      <c r="GT754" s="223"/>
      <c r="GU754" s="223"/>
      <c r="GV754" s="223"/>
      <c r="GW754" s="173" t="s">
        <v>371</v>
      </c>
      <c r="GX754" s="223"/>
      <c r="GZ754" s="257"/>
      <c r="HB754" s="257"/>
    </row>
    <row r="755" spans="1:210" s="171" customFormat="1" ht="15" x14ac:dyDescent="0.25">
      <c r="A755" s="229"/>
      <c r="B755" s="230" t="s">
        <v>628</v>
      </c>
      <c r="C755" s="880" t="s">
        <v>629</v>
      </c>
      <c r="D755" s="880"/>
      <c r="E755" s="880"/>
      <c r="F755" s="880"/>
      <c r="G755" s="880"/>
      <c r="H755" s="231" t="s">
        <v>374</v>
      </c>
      <c r="I755" s="235">
        <v>94</v>
      </c>
      <c r="J755" s="232"/>
      <c r="K755" s="235">
        <v>94</v>
      </c>
      <c r="L755" s="233"/>
      <c r="M755" s="232"/>
      <c r="N755" s="233"/>
      <c r="O755" s="232"/>
      <c r="P755" s="245">
        <v>860951.89</v>
      </c>
      <c r="GO755" s="212"/>
      <c r="GP755" s="212"/>
      <c r="GQ755" s="223"/>
      <c r="GR755" s="223"/>
      <c r="GS755" s="223"/>
      <c r="GT755" s="223"/>
      <c r="GU755" s="223"/>
      <c r="GV755" s="223"/>
      <c r="GW755" s="173" t="s">
        <v>629</v>
      </c>
      <c r="GX755" s="223"/>
      <c r="GZ755" s="257"/>
      <c r="HB755" s="257"/>
    </row>
    <row r="756" spans="1:210" s="171" customFormat="1" ht="15" x14ac:dyDescent="0.25">
      <c r="A756" s="229"/>
      <c r="B756" s="230" t="s">
        <v>630</v>
      </c>
      <c r="C756" s="880" t="s">
        <v>631</v>
      </c>
      <c r="D756" s="880"/>
      <c r="E756" s="880"/>
      <c r="F756" s="880"/>
      <c r="G756" s="880"/>
      <c r="H756" s="231" t="s">
        <v>374</v>
      </c>
      <c r="I756" s="235">
        <v>52</v>
      </c>
      <c r="J756" s="232"/>
      <c r="K756" s="235">
        <v>52</v>
      </c>
      <c r="L756" s="233"/>
      <c r="M756" s="232"/>
      <c r="N756" s="233"/>
      <c r="O756" s="232"/>
      <c r="P756" s="245">
        <v>476271.26</v>
      </c>
      <c r="GO756" s="212"/>
      <c r="GP756" s="212"/>
      <c r="GQ756" s="223"/>
      <c r="GR756" s="223"/>
      <c r="GS756" s="223"/>
      <c r="GT756" s="223"/>
      <c r="GU756" s="223"/>
      <c r="GV756" s="223"/>
      <c r="GW756" s="173" t="s">
        <v>631</v>
      </c>
      <c r="GX756" s="223"/>
      <c r="GZ756" s="257"/>
      <c r="HB756" s="257"/>
    </row>
    <row r="757" spans="1:210" s="171" customFormat="1" ht="15" x14ac:dyDescent="0.25">
      <c r="A757" s="236"/>
      <c r="B757" s="237"/>
      <c r="C757" s="874" t="s">
        <v>377</v>
      </c>
      <c r="D757" s="874"/>
      <c r="E757" s="874"/>
      <c r="F757" s="874"/>
      <c r="G757" s="874"/>
      <c r="H757" s="216"/>
      <c r="I757" s="217"/>
      <c r="J757" s="217"/>
      <c r="K757" s="217"/>
      <c r="L757" s="220"/>
      <c r="M757" s="217"/>
      <c r="N757" s="226">
        <v>14770.81</v>
      </c>
      <c r="O757" s="217"/>
      <c r="P757" s="227">
        <v>8076676.3499999996</v>
      </c>
      <c r="GO757" s="212"/>
      <c r="GP757" s="212"/>
      <c r="GQ757" s="223"/>
      <c r="GR757" s="223"/>
      <c r="GS757" s="223"/>
      <c r="GT757" s="223"/>
      <c r="GU757" s="223"/>
      <c r="GV757" s="223"/>
      <c r="GW757" s="173"/>
      <c r="GX757" s="223" t="s">
        <v>377</v>
      </c>
      <c r="GZ757" s="257"/>
      <c r="HB757" s="257"/>
    </row>
    <row r="758" spans="1:210" s="171" customFormat="1" ht="15" x14ac:dyDescent="0.25">
      <c r="A758" s="214" t="s">
        <v>822</v>
      </c>
      <c r="B758" s="215" t="s">
        <v>632</v>
      </c>
      <c r="C758" s="873" t="s">
        <v>633</v>
      </c>
      <c r="D758" s="873"/>
      <c r="E758" s="873"/>
      <c r="F758" s="873"/>
      <c r="G758" s="873"/>
      <c r="H758" s="216" t="s">
        <v>614</v>
      </c>
      <c r="I758" s="217">
        <v>-5.0305600000000004</v>
      </c>
      <c r="J758" s="218">
        <v>1</v>
      </c>
      <c r="K758" s="302">
        <v>-5.0305600000000004</v>
      </c>
      <c r="L758" s="226">
        <v>14867.42</v>
      </c>
      <c r="M758" s="219">
        <v>1.7</v>
      </c>
      <c r="N758" s="240">
        <v>25274.61</v>
      </c>
      <c r="O758" s="217"/>
      <c r="P758" s="227">
        <v>-127145.44</v>
      </c>
      <c r="GO758" s="212"/>
      <c r="GP758" s="212"/>
      <c r="GQ758" s="223" t="s">
        <v>633</v>
      </c>
      <c r="GR758" s="223" t="s">
        <v>4</v>
      </c>
      <c r="GS758" s="223" t="s">
        <v>4</v>
      </c>
      <c r="GT758" s="223" t="s">
        <v>4</v>
      </c>
      <c r="GU758" s="223" t="s">
        <v>4</v>
      </c>
      <c r="GV758" s="223"/>
      <c r="GW758" s="173"/>
      <c r="GX758" s="223"/>
      <c r="GZ758" s="257"/>
      <c r="HB758" s="257"/>
    </row>
    <row r="759" spans="1:210" s="171" customFormat="1" ht="15" x14ac:dyDescent="0.25">
      <c r="A759" s="236"/>
      <c r="B759" s="237"/>
      <c r="C759" s="874" t="s">
        <v>377</v>
      </c>
      <c r="D759" s="874"/>
      <c r="E759" s="874"/>
      <c r="F759" s="874"/>
      <c r="G759" s="874"/>
      <c r="H759" s="216"/>
      <c r="I759" s="217"/>
      <c r="J759" s="217"/>
      <c r="K759" s="217"/>
      <c r="L759" s="220"/>
      <c r="M759" s="217"/>
      <c r="N759" s="220"/>
      <c r="O759" s="217"/>
      <c r="P759" s="227">
        <v>-127145.44</v>
      </c>
      <c r="GO759" s="212"/>
      <c r="GP759" s="212"/>
      <c r="GQ759" s="223"/>
      <c r="GR759" s="223"/>
      <c r="GS759" s="223"/>
      <c r="GT759" s="223"/>
      <c r="GU759" s="223"/>
      <c r="GV759" s="223"/>
      <c r="GW759" s="173"/>
      <c r="GX759" s="223" t="s">
        <v>377</v>
      </c>
      <c r="GZ759" s="257"/>
      <c r="HB759" s="257"/>
    </row>
    <row r="760" spans="1:210" s="171" customFormat="1" ht="15" x14ac:dyDescent="0.25">
      <c r="A760" s="214" t="s">
        <v>823</v>
      </c>
      <c r="B760" s="215" t="s">
        <v>634</v>
      </c>
      <c r="C760" s="873" t="s">
        <v>635</v>
      </c>
      <c r="D760" s="873"/>
      <c r="E760" s="873"/>
      <c r="F760" s="873"/>
      <c r="G760" s="873"/>
      <c r="H760" s="216" t="s">
        <v>369</v>
      </c>
      <c r="I760" s="217">
        <v>-10.936</v>
      </c>
      <c r="J760" s="218">
        <v>1</v>
      </c>
      <c r="K760" s="241">
        <v>-10.936</v>
      </c>
      <c r="L760" s="299">
        <v>35.71</v>
      </c>
      <c r="M760" s="265">
        <v>0.51</v>
      </c>
      <c r="N760" s="239">
        <v>18.21</v>
      </c>
      <c r="O760" s="217"/>
      <c r="P760" s="238">
        <v>-199.14</v>
      </c>
      <c r="GO760" s="212"/>
      <c r="GP760" s="212"/>
      <c r="GQ760" s="223" t="s">
        <v>635</v>
      </c>
      <c r="GR760" s="223" t="s">
        <v>4</v>
      </c>
      <c r="GS760" s="223" t="s">
        <v>4</v>
      </c>
      <c r="GT760" s="223" t="s">
        <v>4</v>
      </c>
      <c r="GU760" s="223" t="s">
        <v>4</v>
      </c>
      <c r="GV760" s="223"/>
      <c r="GW760" s="173"/>
      <c r="GX760" s="223"/>
      <c r="GZ760" s="257"/>
      <c r="HB760" s="257"/>
    </row>
    <row r="761" spans="1:210" s="171" customFormat="1" ht="15" x14ac:dyDescent="0.25">
      <c r="A761" s="236"/>
      <c r="B761" s="237"/>
      <c r="C761" s="874" t="s">
        <v>377</v>
      </c>
      <c r="D761" s="874"/>
      <c r="E761" s="874"/>
      <c r="F761" s="874"/>
      <c r="G761" s="874"/>
      <c r="H761" s="216"/>
      <c r="I761" s="217"/>
      <c r="J761" s="217"/>
      <c r="K761" s="217"/>
      <c r="L761" s="220"/>
      <c r="M761" s="217"/>
      <c r="N761" s="220"/>
      <c r="O761" s="217"/>
      <c r="P761" s="238">
        <v>-199.14</v>
      </c>
      <c r="GO761" s="212"/>
      <c r="GP761" s="212"/>
      <c r="GQ761" s="223"/>
      <c r="GR761" s="223"/>
      <c r="GS761" s="223"/>
      <c r="GT761" s="223"/>
      <c r="GU761" s="223"/>
      <c r="GV761" s="223"/>
      <c r="GW761" s="173"/>
      <c r="GX761" s="223" t="s">
        <v>377</v>
      </c>
      <c r="GZ761" s="257"/>
      <c r="HB761" s="257"/>
    </row>
    <row r="762" spans="1:210" s="171" customFormat="1" ht="22.5" x14ac:dyDescent="0.25">
      <c r="A762" s="214" t="s">
        <v>824</v>
      </c>
      <c r="B762" s="215" t="s">
        <v>636</v>
      </c>
      <c r="C762" s="873" t="s">
        <v>637</v>
      </c>
      <c r="D762" s="873"/>
      <c r="E762" s="873"/>
      <c r="F762" s="873"/>
      <c r="G762" s="873"/>
      <c r="H762" s="216" t="s">
        <v>386</v>
      </c>
      <c r="I762" s="217">
        <v>-3.2808000000000002</v>
      </c>
      <c r="J762" s="218">
        <v>1</v>
      </c>
      <c r="K762" s="298">
        <v>-3.2808000000000002</v>
      </c>
      <c r="L762" s="226">
        <v>4885.8500000000004</v>
      </c>
      <c r="M762" s="265">
        <v>1.81</v>
      </c>
      <c r="N762" s="240">
        <v>8843.39</v>
      </c>
      <c r="O762" s="217"/>
      <c r="P762" s="227">
        <v>-29013.39</v>
      </c>
      <c r="GO762" s="212"/>
      <c r="GP762" s="212"/>
      <c r="GQ762" s="223" t="s">
        <v>637</v>
      </c>
      <c r="GR762" s="223" t="s">
        <v>4</v>
      </c>
      <c r="GS762" s="223" t="s">
        <v>4</v>
      </c>
      <c r="GT762" s="223" t="s">
        <v>4</v>
      </c>
      <c r="GU762" s="223" t="s">
        <v>4</v>
      </c>
      <c r="GV762" s="223"/>
      <c r="GW762" s="173"/>
      <c r="GX762" s="223"/>
      <c r="GZ762" s="257"/>
      <c r="HB762" s="257"/>
    </row>
    <row r="763" spans="1:210" s="171" customFormat="1" ht="15" x14ac:dyDescent="0.25">
      <c r="A763" s="236"/>
      <c r="B763" s="237"/>
      <c r="C763" s="874" t="s">
        <v>377</v>
      </c>
      <c r="D763" s="874"/>
      <c r="E763" s="874"/>
      <c r="F763" s="874"/>
      <c r="G763" s="874"/>
      <c r="H763" s="216"/>
      <c r="I763" s="217"/>
      <c r="J763" s="217"/>
      <c r="K763" s="217"/>
      <c r="L763" s="220"/>
      <c r="M763" s="217"/>
      <c r="N763" s="220"/>
      <c r="O763" s="217"/>
      <c r="P763" s="227">
        <v>-29013.39</v>
      </c>
      <c r="GO763" s="212"/>
      <c r="GP763" s="212"/>
      <c r="GQ763" s="223"/>
      <c r="GR763" s="223"/>
      <c r="GS763" s="223"/>
      <c r="GT763" s="223"/>
      <c r="GU763" s="223"/>
      <c r="GV763" s="223"/>
      <c r="GW763" s="173"/>
      <c r="GX763" s="223" t="s">
        <v>377</v>
      </c>
      <c r="GZ763" s="257"/>
      <c r="HB763" s="257"/>
    </row>
    <row r="764" spans="1:210" s="171" customFormat="1" ht="22.5" x14ac:dyDescent="0.25">
      <c r="A764" s="214" t="s">
        <v>825</v>
      </c>
      <c r="B764" s="215" t="s">
        <v>638</v>
      </c>
      <c r="C764" s="873" t="s">
        <v>639</v>
      </c>
      <c r="D764" s="873"/>
      <c r="E764" s="873"/>
      <c r="F764" s="873"/>
      <c r="G764" s="873"/>
      <c r="H764" s="216" t="s">
        <v>640</v>
      </c>
      <c r="I764" s="217">
        <v>-9.2956000000000003</v>
      </c>
      <c r="J764" s="218">
        <v>1</v>
      </c>
      <c r="K764" s="298">
        <v>-9.2956000000000003</v>
      </c>
      <c r="L764" s="226">
        <v>3966.25</v>
      </c>
      <c r="M764" s="265">
        <v>1.04</v>
      </c>
      <c r="N764" s="240">
        <v>4124.8999999999996</v>
      </c>
      <c r="O764" s="217"/>
      <c r="P764" s="227">
        <v>-38343.42</v>
      </c>
      <c r="GO764" s="212"/>
      <c r="GP764" s="212"/>
      <c r="GQ764" s="223" t="s">
        <v>639</v>
      </c>
      <c r="GR764" s="223" t="s">
        <v>4</v>
      </c>
      <c r="GS764" s="223" t="s">
        <v>4</v>
      </c>
      <c r="GT764" s="223" t="s">
        <v>4</v>
      </c>
      <c r="GU764" s="223" t="s">
        <v>4</v>
      </c>
      <c r="GV764" s="223"/>
      <c r="GW764" s="173"/>
      <c r="GX764" s="223"/>
      <c r="GZ764" s="257"/>
      <c r="HB764" s="257"/>
    </row>
    <row r="765" spans="1:210" s="171" customFormat="1" ht="15" x14ac:dyDescent="0.25">
      <c r="A765" s="236"/>
      <c r="B765" s="237"/>
      <c r="C765" s="874" t="s">
        <v>377</v>
      </c>
      <c r="D765" s="874"/>
      <c r="E765" s="874"/>
      <c r="F765" s="874"/>
      <c r="G765" s="874"/>
      <c r="H765" s="216"/>
      <c r="I765" s="217"/>
      <c r="J765" s="217"/>
      <c r="K765" s="217"/>
      <c r="L765" s="220"/>
      <c r="M765" s="217"/>
      <c r="N765" s="220"/>
      <c r="O765" s="217"/>
      <c r="P765" s="227">
        <v>-38343.42</v>
      </c>
      <c r="GO765" s="212"/>
      <c r="GP765" s="212"/>
      <c r="GQ765" s="223"/>
      <c r="GR765" s="223"/>
      <c r="GS765" s="223"/>
      <c r="GT765" s="223"/>
      <c r="GU765" s="223"/>
      <c r="GV765" s="223"/>
      <c r="GW765" s="173"/>
      <c r="GX765" s="223" t="s">
        <v>377</v>
      </c>
      <c r="GZ765" s="257"/>
      <c r="HB765" s="257"/>
    </row>
    <row r="766" spans="1:210" s="171" customFormat="1" ht="22.5" x14ac:dyDescent="0.25">
      <c r="A766" s="214" t="s">
        <v>826</v>
      </c>
      <c r="B766" s="215" t="s">
        <v>641</v>
      </c>
      <c r="C766" s="873" t="s">
        <v>642</v>
      </c>
      <c r="D766" s="873"/>
      <c r="E766" s="873"/>
      <c r="F766" s="873"/>
      <c r="G766" s="873"/>
      <c r="H766" s="216" t="s">
        <v>611</v>
      </c>
      <c r="I766" s="217">
        <v>-431.97199999999998</v>
      </c>
      <c r="J766" s="218">
        <v>1</v>
      </c>
      <c r="K766" s="241">
        <v>-431.97199999999998</v>
      </c>
      <c r="L766" s="299">
        <v>88.7</v>
      </c>
      <c r="M766" s="265">
        <v>1.34</v>
      </c>
      <c r="N766" s="239">
        <v>118.86</v>
      </c>
      <c r="O766" s="217"/>
      <c r="P766" s="227">
        <v>-51344.19</v>
      </c>
      <c r="GO766" s="212"/>
      <c r="GP766" s="212"/>
      <c r="GQ766" s="223" t="s">
        <v>642</v>
      </c>
      <c r="GR766" s="223" t="s">
        <v>4</v>
      </c>
      <c r="GS766" s="223" t="s">
        <v>4</v>
      </c>
      <c r="GT766" s="223" t="s">
        <v>4</v>
      </c>
      <c r="GU766" s="223" t="s">
        <v>4</v>
      </c>
      <c r="GV766" s="223"/>
      <c r="GW766" s="173"/>
      <c r="GX766" s="223"/>
      <c r="GZ766" s="257"/>
      <c r="HB766" s="257"/>
    </row>
    <row r="767" spans="1:210" s="171" customFormat="1" ht="15" x14ac:dyDescent="0.25">
      <c r="A767" s="236"/>
      <c r="B767" s="237"/>
      <c r="C767" s="874" t="s">
        <v>377</v>
      </c>
      <c r="D767" s="874"/>
      <c r="E767" s="874"/>
      <c r="F767" s="874"/>
      <c r="G767" s="874"/>
      <c r="H767" s="216"/>
      <c r="I767" s="217"/>
      <c r="J767" s="217"/>
      <c r="K767" s="217"/>
      <c r="L767" s="220"/>
      <c r="M767" s="217"/>
      <c r="N767" s="220"/>
      <c r="O767" s="217"/>
      <c r="P767" s="227">
        <v>-51344.19</v>
      </c>
      <c r="GO767" s="212"/>
      <c r="GP767" s="212"/>
      <c r="GQ767" s="223"/>
      <c r="GR767" s="223"/>
      <c r="GS767" s="223"/>
      <c r="GT767" s="223"/>
      <c r="GU767" s="223"/>
      <c r="GV767" s="223"/>
      <c r="GW767" s="173"/>
      <c r="GX767" s="223" t="s">
        <v>377</v>
      </c>
      <c r="GZ767" s="257"/>
      <c r="HB767" s="257"/>
    </row>
    <row r="768" spans="1:210" s="171" customFormat="1" ht="15" x14ac:dyDescent="0.25">
      <c r="A768" s="881" t="s">
        <v>827</v>
      </c>
      <c r="B768" s="882"/>
      <c r="C768" s="882"/>
      <c r="D768" s="882"/>
      <c r="E768" s="882"/>
      <c r="F768" s="882"/>
      <c r="G768" s="882"/>
      <c r="H768" s="882"/>
      <c r="I768" s="882"/>
      <c r="J768" s="882"/>
      <c r="K768" s="882"/>
      <c r="L768" s="882"/>
      <c r="M768" s="882"/>
      <c r="N768" s="882"/>
      <c r="O768" s="882"/>
      <c r="P768" s="883"/>
      <c r="GO768" s="212"/>
      <c r="GP768" s="212" t="s">
        <v>827</v>
      </c>
      <c r="GQ768" s="223"/>
      <c r="GR768" s="223"/>
      <c r="GS768" s="223"/>
      <c r="GT768" s="223"/>
      <c r="GU768" s="223"/>
      <c r="GV768" s="223"/>
      <c r="GW768" s="173"/>
      <c r="GX768" s="223"/>
      <c r="GZ768" s="257"/>
      <c r="HB768" s="257"/>
    </row>
    <row r="769" spans="1:210" s="171" customFormat="1" ht="15" x14ac:dyDescent="0.25">
      <c r="A769" s="214" t="s">
        <v>828</v>
      </c>
      <c r="B769" s="215" t="s">
        <v>646</v>
      </c>
      <c r="C769" s="873" t="s">
        <v>647</v>
      </c>
      <c r="D769" s="873"/>
      <c r="E769" s="873"/>
      <c r="F769" s="873"/>
      <c r="G769" s="873"/>
      <c r="H769" s="216" t="s">
        <v>386</v>
      </c>
      <c r="I769" s="217">
        <v>28.22</v>
      </c>
      <c r="J769" s="218">
        <v>1</v>
      </c>
      <c r="K769" s="265">
        <v>28.22</v>
      </c>
      <c r="L769" s="226">
        <v>5015.96</v>
      </c>
      <c r="M769" s="265">
        <v>1.81</v>
      </c>
      <c r="N769" s="240">
        <v>9078.89</v>
      </c>
      <c r="O769" s="217"/>
      <c r="P769" s="227">
        <v>256206.28</v>
      </c>
      <c r="GO769" s="212"/>
      <c r="GP769" s="212"/>
      <c r="GQ769" s="223" t="s">
        <v>647</v>
      </c>
      <c r="GR769" s="223" t="s">
        <v>4</v>
      </c>
      <c r="GS769" s="223" t="s">
        <v>4</v>
      </c>
      <c r="GT769" s="223" t="s">
        <v>4</v>
      </c>
      <c r="GU769" s="223" t="s">
        <v>4</v>
      </c>
      <c r="GV769" s="223"/>
      <c r="GW769" s="173"/>
      <c r="GX769" s="223"/>
      <c r="GZ769" s="257"/>
      <c r="HB769" s="257"/>
    </row>
    <row r="770" spans="1:210" s="171" customFormat="1" ht="15" x14ac:dyDescent="0.25">
      <c r="A770" s="236"/>
      <c r="B770" s="237"/>
      <c r="C770" s="874" t="s">
        <v>377</v>
      </c>
      <c r="D770" s="874"/>
      <c r="E770" s="874"/>
      <c r="F770" s="874"/>
      <c r="G770" s="874"/>
      <c r="H770" s="216"/>
      <c r="I770" s="217"/>
      <c r="J770" s="217"/>
      <c r="K770" s="217"/>
      <c r="L770" s="220"/>
      <c r="M770" s="217"/>
      <c r="N770" s="220"/>
      <c r="O770" s="217"/>
      <c r="P770" s="227">
        <v>256206.28</v>
      </c>
      <c r="GO770" s="212"/>
      <c r="GP770" s="212"/>
      <c r="GQ770" s="223"/>
      <c r="GR770" s="223"/>
      <c r="GS770" s="223"/>
      <c r="GT770" s="223"/>
      <c r="GU770" s="223"/>
      <c r="GV770" s="223"/>
      <c r="GW770" s="173"/>
      <c r="GX770" s="223" t="s">
        <v>377</v>
      </c>
      <c r="GZ770" s="257"/>
      <c r="HB770" s="257"/>
    </row>
    <row r="771" spans="1:210" s="171" customFormat="1" ht="15" x14ac:dyDescent="0.25">
      <c r="A771" s="214" t="s">
        <v>829</v>
      </c>
      <c r="B771" s="215" t="s">
        <v>648</v>
      </c>
      <c r="C771" s="873" t="s">
        <v>635</v>
      </c>
      <c r="D771" s="873"/>
      <c r="E771" s="873"/>
      <c r="F771" s="873"/>
      <c r="G771" s="873"/>
      <c r="H771" s="216" t="s">
        <v>369</v>
      </c>
      <c r="I771" s="217">
        <v>19.760000000000002</v>
      </c>
      <c r="J771" s="218">
        <v>1</v>
      </c>
      <c r="K771" s="265">
        <v>19.760000000000002</v>
      </c>
      <c r="L771" s="299">
        <v>35.71</v>
      </c>
      <c r="M771" s="265">
        <v>0.51</v>
      </c>
      <c r="N771" s="239">
        <v>18.21</v>
      </c>
      <c r="O771" s="217"/>
      <c r="P771" s="238">
        <v>359.83</v>
      </c>
      <c r="GO771" s="212"/>
      <c r="GP771" s="212"/>
      <c r="GQ771" s="223" t="s">
        <v>635</v>
      </c>
      <c r="GR771" s="223" t="s">
        <v>4</v>
      </c>
      <c r="GS771" s="223" t="s">
        <v>4</v>
      </c>
      <c r="GT771" s="223" t="s">
        <v>4</v>
      </c>
      <c r="GU771" s="223" t="s">
        <v>4</v>
      </c>
      <c r="GV771" s="223"/>
      <c r="GW771" s="173"/>
      <c r="GX771" s="223"/>
      <c r="GZ771" s="257"/>
      <c r="HB771" s="257"/>
    </row>
    <row r="772" spans="1:210" s="171" customFormat="1" ht="15" x14ac:dyDescent="0.25">
      <c r="A772" s="236"/>
      <c r="B772" s="237"/>
      <c r="C772" s="874" t="s">
        <v>377</v>
      </c>
      <c r="D772" s="874"/>
      <c r="E772" s="874"/>
      <c r="F772" s="874"/>
      <c r="G772" s="874"/>
      <c r="H772" s="216"/>
      <c r="I772" s="217"/>
      <c r="J772" s="217"/>
      <c r="K772" s="217"/>
      <c r="L772" s="220"/>
      <c r="M772" s="217"/>
      <c r="N772" s="220"/>
      <c r="O772" s="217"/>
      <c r="P772" s="238">
        <v>359.83</v>
      </c>
      <c r="GO772" s="212"/>
      <c r="GP772" s="212"/>
      <c r="GQ772" s="223"/>
      <c r="GR772" s="223"/>
      <c r="GS772" s="223"/>
      <c r="GT772" s="223"/>
      <c r="GU772" s="223"/>
      <c r="GV772" s="223"/>
      <c r="GW772" s="173"/>
      <c r="GX772" s="223" t="s">
        <v>377</v>
      </c>
      <c r="GZ772" s="257"/>
      <c r="HB772" s="257"/>
    </row>
    <row r="773" spans="1:210" s="171" customFormat="1" ht="22.5" x14ac:dyDescent="0.25">
      <c r="A773" s="214" t="s">
        <v>830</v>
      </c>
      <c r="B773" s="215" t="s">
        <v>649</v>
      </c>
      <c r="C773" s="873" t="s">
        <v>650</v>
      </c>
      <c r="D773" s="873"/>
      <c r="E773" s="873"/>
      <c r="F773" s="873"/>
      <c r="G773" s="873"/>
      <c r="H773" s="216" t="s">
        <v>614</v>
      </c>
      <c r="I773" s="217">
        <v>336</v>
      </c>
      <c r="J773" s="218">
        <v>1</v>
      </c>
      <c r="K773" s="218">
        <v>336</v>
      </c>
      <c r="L773" s="220"/>
      <c r="M773" s="217"/>
      <c r="N773" s="240">
        <v>1009.33</v>
      </c>
      <c r="O773" s="217"/>
      <c r="P773" s="227">
        <v>339134.88</v>
      </c>
      <c r="GO773" s="212"/>
      <c r="GP773" s="212"/>
      <c r="GQ773" s="223" t="s">
        <v>650</v>
      </c>
      <c r="GR773" s="223" t="s">
        <v>4</v>
      </c>
      <c r="GS773" s="223" t="s">
        <v>4</v>
      </c>
      <c r="GT773" s="223" t="s">
        <v>4</v>
      </c>
      <c r="GU773" s="223" t="s">
        <v>4</v>
      </c>
      <c r="GV773" s="223"/>
      <c r="GW773" s="173"/>
      <c r="GX773" s="223"/>
      <c r="GZ773" s="257"/>
      <c r="HB773" s="257"/>
    </row>
    <row r="774" spans="1:210" s="171" customFormat="1" ht="15" x14ac:dyDescent="0.25">
      <c r="A774" s="236"/>
      <c r="B774" s="237"/>
      <c r="C774" s="874" t="s">
        <v>377</v>
      </c>
      <c r="D774" s="874"/>
      <c r="E774" s="874"/>
      <c r="F774" s="874"/>
      <c r="G774" s="874"/>
      <c r="H774" s="216"/>
      <c r="I774" s="217"/>
      <c r="J774" s="217"/>
      <c r="K774" s="217"/>
      <c r="L774" s="220"/>
      <c r="M774" s="217"/>
      <c r="N774" s="220"/>
      <c r="O774" s="217"/>
      <c r="P774" s="227">
        <v>339134.88</v>
      </c>
      <c r="GO774" s="212"/>
      <c r="GP774" s="212"/>
      <c r="GQ774" s="223"/>
      <c r="GR774" s="223"/>
      <c r="GS774" s="223"/>
      <c r="GT774" s="223"/>
      <c r="GU774" s="223"/>
      <c r="GV774" s="223"/>
      <c r="GW774" s="173"/>
      <c r="GX774" s="223" t="s">
        <v>377</v>
      </c>
      <c r="GZ774" s="257"/>
      <c r="HB774" s="257"/>
    </row>
    <row r="775" spans="1:210" s="171" customFormat="1" ht="22.5" x14ac:dyDescent="0.25">
      <c r="A775" s="214" t="s">
        <v>831</v>
      </c>
      <c r="B775" s="215" t="s">
        <v>651</v>
      </c>
      <c r="C775" s="873" t="s">
        <v>652</v>
      </c>
      <c r="D775" s="873"/>
      <c r="E775" s="873"/>
      <c r="F775" s="873"/>
      <c r="G775" s="873"/>
      <c r="H775" s="216" t="s">
        <v>614</v>
      </c>
      <c r="I775" s="217">
        <v>56</v>
      </c>
      <c r="J775" s="218">
        <v>1</v>
      </c>
      <c r="K775" s="218">
        <v>56</v>
      </c>
      <c r="L775" s="220"/>
      <c r="M775" s="217"/>
      <c r="N775" s="239">
        <v>782.49</v>
      </c>
      <c r="O775" s="217"/>
      <c r="P775" s="227">
        <v>43819.44</v>
      </c>
      <c r="GO775" s="212"/>
      <c r="GP775" s="212"/>
      <c r="GQ775" s="223" t="s">
        <v>652</v>
      </c>
      <c r="GR775" s="223" t="s">
        <v>4</v>
      </c>
      <c r="GS775" s="223" t="s">
        <v>4</v>
      </c>
      <c r="GT775" s="223" t="s">
        <v>4</v>
      </c>
      <c r="GU775" s="223" t="s">
        <v>4</v>
      </c>
      <c r="GV775" s="223"/>
      <c r="GW775" s="173"/>
      <c r="GX775" s="223"/>
      <c r="GZ775" s="257"/>
      <c r="HB775" s="257"/>
    </row>
    <row r="776" spans="1:210" s="171" customFormat="1" ht="15" x14ac:dyDescent="0.25">
      <c r="A776" s="236"/>
      <c r="B776" s="237"/>
      <c r="C776" s="874" t="s">
        <v>377</v>
      </c>
      <c r="D776" s="874"/>
      <c r="E776" s="874"/>
      <c r="F776" s="874"/>
      <c r="G776" s="874"/>
      <c r="H776" s="216"/>
      <c r="I776" s="217"/>
      <c r="J776" s="217"/>
      <c r="K776" s="217"/>
      <c r="L776" s="220"/>
      <c r="M776" s="217"/>
      <c r="N776" s="220"/>
      <c r="O776" s="217"/>
      <c r="P776" s="227">
        <v>43819.44</v>
      </c>
      <c r="GO776" s="212"/>
      <c r="GP776" s="212"/>
      <c r="GQ776" s="223"/>
      <c r="GR776" s="223"/>
      <c r="GS776" s="223"/>
      <c r="GT776" s="223"/>
      <c r="GU776" s="223"/>
      <c r="GV776" s="223"/>
      <c r="GW776" s="173"/>
      <c r="GX776" s="223" t="s">
        <v>377</v>
      </c>
      <c r="GZ776" s="257"/>
      <c r="HB776" s="257"/>
    </row>
    <row r="777" spans="1:210" s="171" customFormat="1" ht="22.5" x14ac:dyDescent="0.25">
      <c r="A777" s="214" t="s">
        <v>832</v>
      </c>
      <c r="B777" s="215" t="s">
        <v>653</v>
      </c>
      <c r="C777" s="873" t="s">
        <v>654</v>
      </c>
      <c r="D777" s="873"/>
      <c r="E777" s="873"/>
      <c r="F777" s="873"/>
      <c r="G777" s="873"/>
      <c r="H777" s="216" t="s">
        <v>614</v>
      </c>
      <c r="I777" s="217">
        <v>56</v>
      </c>
      <c r="J777" s="218">
        <v>1</v>
      </c>
      <c r="K777" s="218">
        <v>56</v>
      </c>
      <c r="L777" s="220"/>
      <c r="M777" s="217"/>
      <c r="N777" s="239">
        <v>248.5</v>
      </c>
      <c r="O777" s="217"/>
      <c r="P777" s="227">
        <v>13916</v>
      </c>
      <c r="GO777" s="212"/>
      <c r="GP777" s="212"/>
      <c r="GQ777" s="223" t="s">
        <v>654</v>
      </c>
      <c r="GR777" s="223" t="s">
        <v>4</v>
      </c>
      <c r="GS777" s="223" t="s">
        <v>4</v>
      </c>
      <c r="GT777" s="223" t="s">
        <v>4</v>
      </c>
      <c r="GU777" s="223" t="s">
        <v>4</v>
      </c>
      <c r="GV777" s="223"/>
      <c r="GW777" s="173"/>
      <c r="GX777" s="223"/>
      <c r="GZ777" s="257"/>
      <c r="HB777" s="257"/>
    </row>
    <row r="778" spans="1:210" s="171" customFormat="1" ht="15" x14ac:dyDescent="0.25">
      <c r="A778" s="236"/>
      <c r="B778" s="237"/>
      <c r="C778" s="874" t="s">
        <v>377</v>
      </c>
      <c r="D778" s="874"/>
      <c r="E778" s="874"/>
      <c r="F778" s="874"/>
      <c r="G778" s="874"/>
      <c r="H778" s="216"/>
      <c r="I778" s="217"/>
      <c r="J778" s="217"/>
      <c r="K778" s="217"/>
      <c r="L778" s="220"/>
      <c r="M778" s="217"/>
      <c r="N778" s="220"/>
      <c r="O778" s="217"/>
      <c r="P778" s="227">
        <v>13916</v>
      </c>
      <c r="GO778" s="212"/>
      <c r="GP778" s="212"/>
      <c r="GQ778" s="223"/>
      <c r="GR778" s="223"/>
      <c r="GS778" s="223"/>
      <c r="GT778" s="223"/>
      <c r="GU778" s="223"/>
      <c r="GV778" s="223"/>
      <c r="GW778" s="173"/>
      <c r="GX778" s="223" t="s">
        <v>377</v>
      </c>
      <c r="GZ778" s="257"/>
      <c r="HB778" s="257"/>
    </row>
    <row r="779" spans="1:210" s="171" customFormat="1" ht="22.5" x14ac:dyDescent="0.25">
      <c r="A779" s="214" t="s">
        <v>833</v>
      </c>
      <c r="B779" s="215" t="s">
        <v>655</v>
      </c>
      <c r="C779" s="873" t="s">
        <v>656</v>
      </c>
      <c r="D779" s="873"/>
      <c r="E779" s="873"/>
      <c r="F779" s="873"/>
      <c r="G779" s="873"/>
      <c r="H779" s="216" t="s">
        <v>614</v>
      </c>
      <c r="I779" s="217">
        <v>56</v>
      </c>
      <c r="J779" s="218">
        <v>1</v>
      </c>
      <c r="K779" s="218">
        <v>56</v>
      </c>
      <c r="L779" s="220"/>
      <c r="M779" s="217"/>
      <c r="N779" s="240">
        <v>1216.55</v>
      </c>
      <c r="O779" s="217"/>
      <c r="P779" s="227">
        <v>68126.8</v>
      </c>
      <c r="GO779" s="212"/>
      <c r="GP779" s="212"/>
      <c r="GQ779" s="223" t="s">
        <v>656</v>
      </c>
      <c r="GR779" s="223" t="s">
        <v>4</v>
      </c>
      <c r="GS779" s="223" t="s">
        <v>4</v>
      </c>
      <c r="GT779" s="223" t="s">
        <v>4</v>
      </c>
      <c r="GU779" s="223" t="s">
        <v>4</v>
      </c>
      <c r="GV779" s="223"/>
      <c r="GW779" s="173"/>
      <c r="GX779" s="223"/>
      <c r="GZ779" s="257"/>
      <c r="HB779" s="257"/>
    </row>
    <row r="780" spans="1:210" s="171" customFormat="1" ht="15" x14ac:dyDescent="0.25">
      <c r="A780" s="236"/>
      <c r="B780" s="237"/>
      <c r="C780" s="874" t="s">
        <v>377</v>
      </c>
      <c r="D780" s="874"/>
      <c r="E780" s="874"/>
      <c r="F780" s="874"/>
      <c r="G780" s="874"/>
      <c r="H780" s="216"/>
      <c r="I780" s="217"/>
      <c r="J780" s="217"/>
      <c r="K780" s="217"/>
      <c r="L780" s="220"/>
      <c r="M780" s="217"/>
      <c r="N780" s="220"/>
      <c r="O780" s="217"/>
      <c r="P780" s="227">
        <v>68126.8</v>
      </c>
      <c r="GO780" s="212"/>
      <c r="GP780" s="212"/>
      <c r="GQ780" s="223"/>
      <c r="GR780" s="223"/>
      <c r="GS780" s="223"/>
      <c r="GT780" s="223"/>
      <c r="GU780" s="223"/>
      <c r="GV780" s="223"/>
      <c r="GW780" s="173"/>
      <c r="GX780" s="223" t="s">
        <v>377</v>
      </c>
      <c r="GZ780" s="257"/>
      <c r="HB780" s="257"/>
    </row>
    <row r="781" spans="1:210" s="171" customFormat="1" ht="22.5" x14ac:dyDescent="0.25">
      <c r="A781" s="214" t="s">
        <v>834</v>
      </c>
      <c r="B781" s="215" t="s">
        <v>657</v>
      </c>
      <c r="C781" s="873" t="s">
        <v>658</v>
      </c>
      <c r="D781" s="873"/>
      <c r="E781" s="873"/>
      <c r="F781" s="873"/>
      <c r="G781" s="873"/>
      <c r="H781" s="216" t="s">
        <v>614</v>
      </c>
      <c r="I781" s="217">
        <v>280</v>
      </c>
      <c r="J781" s="218">
        <v>1</v>
      </c>
      <c r="K781" s="218">
        <v>280</v>
      </c>
      <c r="L781" s="220"/>
      <c r="M781" s="217"/>
      <c r="N781" s="239">
        <v>325.60000000000002</v>
      </c>
      <c r="O781" s="217"/>
      <c r="P781" s="227">
        <v>91168</v>
      </c>
      <c r="GO781" s="212"/>
      <c r="GP781" s="212"/>
      <c r="GQ781" s="223" t="s">
        <v>658</v>
      </c>
      <c r="GR781" s="223" t="s">
        <v>4</v>
      </c>
      <c r="GS781" s="223" t="s">
        <v>4</v>
      </c>
      <c r="GT781" s="223" t="s">
        <v>4</v>
      </c>
      <c r="GU781" s="223" t="s">
        <v>4</v>
      </c>
      <c r="GV781" s="223"/>
      <c r="GW781" s="173"/>
      <c r="GX781" s="223"/>
      <c r="GZ781" s="257"/>
      <c r="HB781" s="257"/>
    </row>
    <row r="782" spans="1:210" s="171" customFormat="1" ht="15" x14ac:dyDescent="0.25">
      <c r="A782" s="236"/>
      <c r="B782" s="237"/>
      <c r="C782" s="874" t="s">
        <v>377</v>
      </c>
      <c r="D782" s="874"/>
      <c r="E782" s="874"/>
      <c r="F782" s="874"/>
      <c r="G782" s="874"/>
      <c r="H782" s="216"/>
      <c r="I782" s="217"/>
      <c r="J782" s="217"/>
      <c r="K782" s="217"/>
      <c r="L782" s="220"/>
      <c r="M782" s="217"/>
      <c r="N782" s="220"/>
      <c r="O782" s="217"/>
      <c r="P782" s="227">
        <v>91168</v>
      </c>
      <c r="GO782" s="212"/>
      <c r="GP782" s="212"/>
      <c r="GQ782" s="223"/>
      <c r="GR782" s="223"/>
      <c r="GS782" s="223"/>
      <c r="GT782" s="223"/>
      <c r="GU782" s="223"/>
      <c r="GV782" s="223"/>
      <c r="GW782" s="173"/>
      <c r="GX782" s="223" t="s">
        <v>377</v>
      </c>
      <c r="GZ782" s="257"/>
      <c r="HB782" s="257"/>
    </row>
    <row r="783" spans="1:210" s="171" customFormat="1" ht="22.5" x14ac:dyDescent="0.25">
      <c r="A783" s="214" t="s">
        <v>835</v>
      </c>
      <c r="B783" s="215" t="s">
        <v>659</v>
      </c>
      <c r="C783" s="873" t="s">
        <v>660</v>
      </c>
      <c r="D783" s="873"/>
      <c r="E783" s="873"/>
      <c r="F783" s="873"/>
      <c r="G783" s="873"/>
      <c r="H783" s="216" t="s">
        <v>614</v>
      </c>
      <c r="I783" s="217">
        <v>112</v>
      </c>
      <c r="J783" s="218">
        <v>1</v>
      </c>
      <c r="K783" s="218">
        <v>112</v>
      </c>
      <c r="L783" s="220"/>
      <c r="M783" s="217"/>
      <c r="N783" s="239">
        <v>221.25</v>
      </c>
      <c r="O783" s="217"/>
      <c r="P783" s="227">
        <v>24780</v>
      </c>
      <c r="GO783" s="212"/>
      <c r="GP783" s="212"/>
      <c r="GQ783" s="223" t="s">
        <v>660</v>
      </c>
      <c r="GR783" s="223" t="s">
        <v>4</v>
      </c>
      <c r="GS783" s="223" t="s">
        <v>4</v>
      </c>
      <c r="GT783" s="223" t="s">
        <v>4</v>
      </c>
      <c r="GU783" s="223" t="s">
        <v>4</v>
      </c>
      <c r="GV783" s="223"/>
      <c r="GW783" s="173"/>
      <c r="GX783" s="223"/>
      <c r="GZ783" s="257"/>
      <c r="HB783" s="257"/>
    </row>
    <row r="784" spans="1:210" s="171" customFormat="1" ht="15" x14ac:dyDescent="0.25">
      <c r="A784" s="236"/>
      <c r="B784" s="237"/>
      <c r="C784" s="874" t="s">
        <v>377</v>
      </c>
      <c r="D784" s="874"/>
      <c r="E784" s="874"/>
      <c r="F784" s="874"/>
      <c r="G784" s="874"/>
      <c r="H784" s="216"/>
      <c r="I784" s="217"/>
      <c r="J784" s="217"/>
      <c r="K784" s="217"/>
      <c r="L784" s="220"/>
      <c r="M784" s="217"/>
      <c r="N784" s="220"/>
      <c r="O784" s="217"/>
      <c r="P784" s="227">
        <v>24780</v>
      </c>
      <c r="GO784" s="212"/>
      <c r="GP784" s="212"/>
      <c r="GQ784" s="223"/>
      <c r="GR784" s="223"/>
      <c r="GS784" s="223"/>
      <c r="GT784" s="223"/>
      <c r="GU784" s="223"/>
      <c r="GV784" s="223"/>
      <c r="GW784" s="173"/>
      <c r="GX784" s="223" t="s">
        <v>377</v>
      </c>
      <c r="GZ784" s="257"/>
      <c r="HB784" s="257"/>
    </row>
    <row r="785" spans="1:210" s="171" customFormat="1" ht="22.5" x14ac:dyDescent="0.25">
      <c r="A785" s="214" t="s">
        <v>836</v>
      </c>
      <c r="B785" s="215" t="s">
        <v>661</v>
      </c>
      <c r="C785" s="873" t="s">
        <v>662</v>
      </c>
      <c r="D785" s="873"/>
      <c r="E785" s="873"/>
      <c r="F785" s="873"/>
      <c r="G785" s="873"/>
      <c r="H785" s="216" t="s">
        <v>614</v>
      </c>
      <c r="I785" s="217">
        <v>56</v>
      </c>
      <c r="J785" s="218">
        <v>1</v>
      </c>
      <c r="K785" s="218">
        <v>56</v>
      </c>
      <c r="L785" s="220"/>
      <c r="M785" s="217"/>
      <c r="N785" s="240">
        <v>1022.44</v>
      </c>
      <c r="O785" s="217"/>
      <c r="P785" s="227">
        <v>57256.639999999999</v>
      </c>
      <c r="GO785" s="212"/>
      <c r="GP785" s="212"/>
      <c r="GQ785" s="223" t="s">
        <v>662</v>
      </c>
      <c r="GR785" s="223" t="s">
        <v>4</v>
      </c>
      <c r="GS785" s="223" t="s">
        <v>4</v>
      </c>
      <c r="GT785" s="223" t="s">
        <v>4</v>
      </c>
      <c r="GU785" s="223" t="s">
        <v>4</v>
      </c>
      <c r="GV785" s="223"/>
      <c r="GW785" s="173"/>
      <c r="GX785" s="223"/>
      <c r="GZ785" s="257"/>
      <c r="HB785" s="257"/>
    </row>
    <row r="786" spans="1:210" s="171" customFormat="1" ht="15" x14ac:dyDescent="0.25">
      <c r="A786" s="236"/>
      <c r="B786" s="237"/>
      <c r="C786" s="874" t="s">
        <v>377</v>
      </c>
      <c r="D786" s="874"/>
      <c r="E786" s="874"/>
      <c r="F786" s="874"/>
      <c r="G786" s="874"/>
      <c r="H786" s="216"/>
      <c r="I786" s="217"/>
      <c r="J786" s="217"/>
      <c r="K786" s="217"/>
      <c r="L786" s="220"/>
      <c r="M786" s="217"/>
      <c r="N786" s="220"/>
      <c r="O786" s="217"/>
      <c r="P786" s="227">
        <v>57256.639999999999</v>
      </c>
      <c r="GO786" s="212"/>
      <c r="GP786" s="212"/>
      <c r="GQ786" s="223"/>
      <c r="GR786" s="223"/>
      <c r="GS786" s="223"/>
      <c r="GT786" s="223"/>
      <c r="GU786" s="223"/>
      <c r="GV786" s="223"/>
      <c r="GW786" s="173"/>
      <c r="GX786" s="223" t="s">
        <v>377</v>
      </c>
      <c r="GZ786" s="257"/>
      <c r="HB786" s="257"/>
    </row>
    <row r="787" spans="1:210" s="171" customFormat="1" ht="33.75" x14ac:dyDescent="0.25">
      <c r="A787" s="214" t="s">
        <v>837</v>
      </c>
      <c r="B787" s="215" t="s">
        <v>663</v>
      </c>
      <c r="C787" s="873" t="s">
        <v>664</v>
      </c>
      <c r="D787" s="873"/>
      <c r="E787" s="873"/>
      <c r="F787" s="873"/>
      <c r="G787" s="873"/>
      <c r="H787" s="216" t="s">
        <v>607</v>
      </c>
      <c r="I787" s="217">
        <v>0.14560000000000001</v>
      </c>
      <c r="J787" s="218">
        <v>1</v>
      </c>
      <c r="K787" s="298">
        <v>0.14560000000000001</v>
      </c>
      <c r="L787" s="220"/>
      <c r="M787" s="217"/>
      <c r="N787" s="221"/>
      <c r="O787" s="217"/>
      <c r="P787" s="222"/>
      <c r="GO787" s="212"/>
      <c r="GP787" s="212"/>
      <c r="GQ787" s="223" t="s">
        <v>664</v>
      </c>
      <c r="GR787" s="223" t="s">
        <v>4</v>
      </c>
      <c r="GS787" s="223" t="s">
        <v>4</v>
      </c>
      <c r="GT787" s="223" t="s">
        <v>4</v>
      </c>
      <c r="GU787" s="223" t="s">
        <v>4</v>
      </c>
      <c r="GV787" s="223"/>
      <c r="GW787" s="173"/>
      <c r="GX787" s="223"/>
      <c r="GZ787" s="257"/>
      <c r="HB787" s="257"/>
    </row>
    <row r="788" spans="1:210" s="171" customFormat="1" ht="15" x14ac:dyDescent="0.25">
      <c r="A788" s="242"/>
      <c r="B788" s="243"/>
      <c r="C788" s="878" t="s">
        <v>838</v>
      </c>
      <c r="D788" s="878"/>
      <c r="E788" s="878"/>
      <c r="F788" s="878"/>
      <c r="G788" s="878"/>
      <c r="H788" s="878"/>
      <c r="I788" s="878"/>
      <c r="J788" s="878"/>
      <c r="K788" s="878"/>
      <c r="L788" s="878"/>
      <c r="M788" s="878"/>
      <c r="N788" s="878"/>
      <c r="O788" s="878"/>
      <c r="P788" s="879"/>
      <c r="GO788" s="212"/>
      <c r="GP788" s="212"/>
      <c r="GQ788" s="223"/>
      <c r="GR788" s="223"/>
      <c r="GS788" s="223"/>
      <c r="GT788" s="223"/>
      <c r="GU788" s="223"/>
      <c r="GV788" s="223"/>
      <c r="GW788" s="173"/>
      <c r="GX788" s="223"/>
      <c r="GY788" s="244" t="s">
        <v>838</v>
      </c>
      <c r="GZ788" s="257"/>
      <c r="HB788" s="257"/>
    </row>
    <row r="789" spans="1:210" s="171" customFormat="1" ht="15" x14ac:dyDescent="0.25">
      <c r="A789" s="224"/>
      <c r="B789" s="225"/>
      <c r="C789" s="874" t="s">
        <v>370</v>
      </c>
      <c r="D789" s="874"/>
      <c r="E789" s="874"/>
      <c r="F789" s="874"/>
      <c r="G789" s="874"/>
      <c r="H789" s="216"/>
      <c r="I789" s="217"/>
      <c r="J789" s="217"/>
      <c r="K789" s="217"/>
      <c r="L789" s="220"/>
      <c r="M789" s="217"/>
      <c r="N789" s="226"/>
      <c r="O789" s="217"/>
      <c r="P789" s="227">
        <v>3502.12</v>
      </c>
      <c r="Q789" s="228"/>
      <c r="R789" s="228"/>
      <c r="GO789" s="212"/>
      <c r="GP789" s="212"/>
      <c r="GQ789" s="223"/>
      <c r="GR789" s="223"/>
      <c r="GS789" s="223"/>
      <c r="GT789" s="223"/>
      <c r="GU789" s="223"/>
      <c r="GV789" s="223" t="s">
        <v>370</v>
      </c>
      <c r="GW789" s="173"/>
      <c r="GX789" s="223"/>
      <c r="GZ789" s="257"/>
      <c r="HB789" s="257"/>
    </row>
    <row r="790" spans="1:210" s="171" customFormat="1" ht="15" x14ac:dyDescent="0.25">
      <c r="A790" s="229"/>
      <c r="B790" s="230"/>
      <c r="C790" s="880" t="s">
        <v>371</v>
      </c>
      <c r="D790" s="880"/>
      <c r="E790" s="880"/>
      <c r="F790" s="880"/>
      <c r="G790" s="880"/>
      <c r="H790" s="231"/>
      <c r="I790" s="232"/>
      <c r="J790" s="232"/>
      <c r="K790" s="232"/>
      <c r="L790" s="233"/>
      <c r="M790" s="232"/>
      <c r="N790" s="233"/>
      <c r="O790" s="232"/>
      <c r="P790" s="234">
        <v>145.63</v>
      </c>
      <c r="GO790" s="212"/>
      <c r="GP790" s="212"/>
      <c r="GQ790" s="223"/>
      <c r="GR790" s="223"/>
      <c r="GS790" s="223"/>
      <c r="GT790" s="223"/>
      <c r="GU790" s="223"/>
      <c r="GV790" s="223"/>
      <c r="GW790" s="173" t="s">
        <v>371</v>
      </c>
      <c r="GX790" s="223"/>
      <c r="GZ790" s="257"/>
      <c r="HB790" s="257"/>
    </row>
    <row r="791" spans="1:210" s="171" customFormat="1" ht="22.5" x14ac:dyDescent="0.25">
      <c r="A791" s="229"/>
      <c r="B791" s="230" t="s">
        <v>666</v>
      </c>
      <c r="C791" s="880" t="s">
        <v>667</v>
      </c>
      <c r="D791" s="880"/>
      <c r="E791" s="880"/>
      <c r="F791" s="880"/>
      <c r="G791" s="880"/>
      <c r="H791" s="231" t="s">
        <v>374</v>
      </c>
      <c r="I791" s="235">
        <v>94</v>
      </c>
      <c r="J791" s="232"/>
      <c r="K791" s="235">
        <v>94</v>
      </c>
      <c r="L791" s="233"/>
      <c r="M791" s="232"/>
      <c r="N791" s="233"/>
      <c r="O791" s="232"/>
      <c r="P791" s="234">
        <v>136.88999999999999</v>
      </c>
      <c r="GO791" s="212"/>
      <c r="GP791" s="212"/>
      <c r="GQ791" s="223"/>
      <c r="GR791" s="223"/>
      <c r="GS791" s="223"/>
      <c r="GT791" s="223"/>
      <c r="GU791" s="223"/>
      <c r="GV791" s="223"/>
      <c r="GW791" s="173" t="s">
        <v>667</v>
      </c>
      <c r="GX791" s="223"/>
      <c r="GZ791" s="257"/>
      <c r="HB791" s="257"/>
    </row>
    <row r="792" spans="1:210" s="171" customFormat="1" ht="22.5" x14ac:dyDescent="0.25">
      <c r="A792" s="229"/>
      <c r="B792" s="230" t="s">
        <v>668</v>
      </c>
      <c r="C792" s="880" t="s">
        <v>669</v>
      </c>
      <c r="D792" s="880"/>
      <c r="E792" s="880"/>
      <c r="F792" s="880"/>
      <c r="G792" s="880"/>
      <c r="H792" s="231" t="s">
        <v>374</v>
      </c>
      <c r="I792" s="235">
        <v>51</v>
      </c>
      <c r="J792" s="232"/>
      <c r="K792" s="235">
        <v>51</v>
      </c>
      <c r="L792" s="233"/>
      <c r="M792" s="232"/>
      <c r="N792" s="233"/>
      <c r="O792" s="232"/>
      <c r="P792" s="234">
        <v>74.27</v>
      </c>
      <c r="GO792" s="212"/>
      <c r="GP792" s="212"/>
      <c r="GQ792" s="223"/>
      <c r="GR792" s="223"/>
      <c r="GS792" s="223"/>
      <c r="GT792" s="223"/>
      <c r="GU792" s="223"/>
      <c r="GV792" s="223"/>
      <c r="GW792" s="173" t="s">
        <v>669</v>
      </c>
      <c r="GX792" s="223"/>
      <c r="GZ792" s="257"/>
      <c r="HB792" s="257"/>
    </row>
    <row r="793" spans="1:210" s="171" customFormat="1" ht="15" x14ac:dyDescent="0.25">
      <c r="A793" s="236"/>
      <c r="B793" s="237"/>
      <c r="C793" s="874" t="s">
        <v>377</v>
      </c>
      <c r="D793" s="874"/>
      <c r="E793" s="874"/>
      <c r="F793" s="874"/>
      <c r="G793" s="874"/>
      <c r="H793" s="216"/>
      <c r="I793" s="217"/>
      <c r="J793" s="217"/>
      <c r="K793" s="217"/>
      <c r="L793" s="220"/>
      <c r="M793" s="217"/>
      <c r="N793" s="226">
        <v>25503.3</v>
      </c>
      <c r="O793" s="217"/>
      <c r="P793" s="227">
        <v>3713.28</v>
      </c>
      <c r="GO793" s="212"/>
      <c r="GP793" s="212"/>
      <c r="GQ793" s="223"/>
      <c r="GR793" s="223"/>
      <c r="GS793" s="223"/>
      <c r="GT793" s="223"/>
      <c r="GU793" s="223"/>
      <c r="GV793" s="223"/>
      <c r="GW793" s="173"/>
      <c r="GX793" s="223" t="s">
        <v>377</v>
      </c>
      <c r="GZ793" s="257"/>
      <c r="HB793" s="257"/>
    </row>
    <row r="794" spans="1:210" s="171" customFormat="1" ht="33.75" x14ac:dyDescent="0.25">
      <c r="A794" s="214" t="s">
        <v>839</v>
      </c>
      <c r="B794" s="215" t="s">
        <v>670</v>
      </c>
      <c r="C794" s="873" t="s">
        <v>671</v>
      </c>
      <c r="D794" s="873"/>
      <c r="E794" s="873"/>
      <c r="F794" s="873"/>
      <c r="G794" s="873"/>
      <c r="H794" s="216" t="s">
        <v>672</v>
      </c>
      <c r="I794" s="217">
        <v>-4.76112</v>
      </c>
      <c r="J794" s="218">
        <v>1</v>
      </c>
      <c r="K794" s="302">
        <v>-4.76112</v>
      </c>
      <c r="L794" s="299">
        <v>537.96</v>
      </c>
      <c r="M794" s="219">
        <v>1.3</v>
      </c>
      <c r="N794" s="239">
        <v>699.35</v>
      </c>
      <c r="O794" s="217"/>
      <c r="P794" s="227">
        <v>-3329.69</v>
      </c>
      <c r="GO794" s="212"/>
      <c r="GP794" s="212"/>
      <c r="GQ794" s="223" t="s">
        <v>671</v>
      </c>
      <c r="GR794" s="223" t="s">
        <v>4</v>
      </c>
      <c r="GS794" s="223" t="s">
        <v>4</v>
      </c>
      <c r="GT794" s="223" t="s">
        <v>4</v>
      </c>
      <c r="GU794" s="223" t="s">
        <v>4</v>
      </c>
      <c r="GV794" s="223"/>
      <c r="GW794" s="173"/>
      <c r="GX794" s="223"/>
      <c r="GZ794" s="257"/>
      <c r="HB794" s="257"/>
    </row>
    <row r="795" spans="1:210" s="171" customFormat="1" ht="15" x14ac:dyDescent="0.25">
      <c r="A795" s="236"/>
      <c r="B795" s="237"/>
      <c r="C795" s="874" t="s">
        <v>377</v>
      </c>
      <c r="D795" s="874"/>
      <c r="E795" s="874"/>
      <c r="F795" s="874"/>
      <c r="G795" s="874"/>
      <c r="H795" s="216"/>
      <c r="I795" s="217"/>
      <c r="J795" s="217"/>
      <c r="K795" s="217"/>
      <c r="L795" s="220"/>
      <c r="M795" s="217"/>
      <c r="N795" s="220"/>
      <c r="O795" s="217"/>
      <c r="P795" s="227">
        <v>-3329.69</v>
      </c>
      <c r="GO795" s="212"/>
      <c r="GP795" s="212"/>
      <c r="GQ795" s="223"/>
      <c r="GR795" s="223"/>
      <c r="GS795" s="223"/>
      <c r="GT795" s="223"/>
      <c r="GU795" s="223"/>
      <c r="GV795" s="223"/>
      <c r="GW795" s="173"/>
      <c r="GX795" s="223" t="s">
        <v>377</v>
      </c>
      <c r="GZ795" s="257"/>
      <c r="HB795" s="257"/>
    </row>
    <row r="796" spans="1:210" s="171" customFormat="1" ht="33.75" x14ac:dyDescent="0.25">
      <c r="A796" s="214" t="s">
        <v>840</v>
      </c>
      <c r="B796" s="215" t="s">
        <v>673</v>
      </c>
      <c r="C796" s="873" t="s">
        <v>674</v>
      </c>
      <c r="D796" s="873"/>
      <c r="E796" s="873"/>
      <c r="F796" s="873"/>
      <c r="G796" s="873"/>
      <c r="H796" s="216" t="s">
        <v>672</v>
      </c>
      <c r="I796" s="217">
        <v>8.7360000000000007</v>
      </c>
      <c r="J796" s="218">
        <v>1</v>
      </c>
      <c r="K796" s="241">
        <v>8.7360000000000007</v>
      </c>
      <c r="L796" s="299">
        <v>323.43</v>
      </c>
      <c r="M796" s="265">
        <v>1.85</v>
      </c>
      <c r="N796" s="239">
        <v>598.35</v>
      </c>
      <c r="O796" s="217"/>
      <c r="P796" s="227">
        <v>5227.1899999999996</v>
      </c>
      <c r="GO796" s="212"/>
      <c r="GP796" s="212"/>
      <c r="GQ796" s="223" t="s">
        <v>674</v>
      </c>
      <c r="GR796" s="223" t="s">
        <v>4</v>
      </c>
      <c r="GS796" s="223" t="s">
        <v>4</v>
      </c>
      <c r="GT796" s="223" t="s">
        <v>4</v>
      </c>
      <c r="GU796" s="223" t="s">
        <v>4</v>
      </c>
      <c r="GV796" s="223"/>
      <c r="GW796" s="173"/>
      <c r="GX796" s="223"/>
      <c r="GZ796" s="257"/>
      <c r="HB796" s="257"/>
    </row>
    <row r="797" spans="1:210" s="171" customFormat="1" ht="15" x14ac:dyDescent="0.25">
      <c r="A797" s="236"/>
      <c r="B797" s="237"/>
      <c r="C797" s="874" t="s">
        <v>377</v>
      </c>
      <c r="D797" s="874"/>
      <c r="E797" s="874"/>
      <c r="F797" s="874"/>
      <c r="G797" s="874"/>
      <c r="H797" s="216"/>
      <c r="I797" s="217"/>
      <c r="J797" s="217"/>
      <c r="K797" s="217"/>
      <c r="L797" s="220"/>
      <c r="M797" s="217"/>
      <c r="N797" s="220"/>
      <c r="O797" s="217"/>
      <c r="P797" s="227">
        <v>5227.1899999999996</v>
      </c>
      <c r="GO797" s="212"/>
      <c r="GP797" s="212"/>
      <c r="GQ797" s="223"/>
      <c r="GR797" s="223"/>
      <c r="GS797" s="223"/>
      <c r="GT797" s="223"/>
      <c r="GU797" s="223"/>
      <c r="GV797" s="223"/>
      <c r="GW797" s="173"/>
      <c r="GX797" s="223" t="s">
        <v>377</v>
      </c>
      <c r="GZ797" s="257"/>
      <c r="HB797" s="257"/>
    </row>
    <row r="798" spans="1:210" s="171" customFormat="1" ht="15" x14ac:dyDescent="0.25">
      <c r="A798" s="881" t="s">
        <v>841</v>
      </c>
      <c r="B798" s="882"/>
      <c r="C798" s="882"/>
      <c r="D798" s="882"/>
      <c r="E798" s="882"/>
      <c r="F798" s="882"/>
      <c r="G798" s="882"/>
      <c r="H798" s="882"/>
      <c r="I798" s="882"/>
      <c r="J798" s="882"/>
      <c r="K798" s="882"/>
      <c r="L798" s="882"/>
      <c r="M798" s="882"/>
      <c r="N798" s="882"/>
      <c r="O798" s="882"/>
      <c r="P798" s="883"/>
      <c r="GO798" s="212"/>
      <c r="GP798" s="212" t="s">
        <v>841</v>
      </c>
      <c r="GQ798" s="223"/>
      <c r="GR798" s="223"/>
      <c r="GS798" s="223"/>
      <c r="GT798" s="223"/>
      <c r="GU798" s="223"/>
      <c r="GV798" s="223"/>
      <c r="GW798" s="173"/>
      <c r="GX798" s="223"/>
      <c r="GZ798" s="257"/>
      <c r="HB798" s="257"/>
    </row>
    <row r="799" spans="1:210" s="171" customFormat="1" ht="15" x14ac:dyDescent="0.25">
      <c r="A799" s="214" t="s">
        <v>842</v>
      </c>
      <c r="B799" s="215" t="s">
        <v>646</v>
      </c>
      <c r="C799" s="873" t="s">
        <v>647</v>
      </c>
      <c r="D799" s="873"/>
      <c r="E799" s="873"/>
      <c r="F799" s="873"/>
      <c r="G799" s="873"/>
      <c r="H799" s="216" t="s">
        <v>386</v>
      </c>
      <c r="I799" s="217">
        <v>9.07</v>
      </c>
      <c r="J799" s="218">
        <v>1</v>
      </c>
      <c r="K799" s="265">
        <v>9.07</v>
      </c>
      <c r="L799" s="226">
        <v>5015.96</v>
      </c>
      <c r="M799" s="265">
        <v>1.81</v>
      </c>
      <c r="N799" s="240">
        <v>9078.89</v>
      </c>
      <c r="O799" s="217"/>
      <c r="P799" s="227">
        <v>82345.53</v>
      </c>
      <c r="GO799" s="212"/>
      <c r="GP799" s="212"/>
      <c r="GQ799" s="223" t="s">
        <v>647</v>
      </c>
      <c r="GR799" s="223" t="s">
        <v>4</v>
      </c>
      <c r="GS799" s="223" t="s">
        <v>4</v>
      </c>
      <c r="GT799" s="223" t="s">
        <v>4</v>
      </c>
      <c r="GU799" s="223" t="s">
        <v>4</v>
      </c>
      <c r="GV799" s="223"/>
      <c r="GW799" s="173"/>
      <c r="GX799" s="223"/>
      <c r="GZ799" s="257"/>
      <c r="HB799" s="257"/>
    </row>
    <row r="800" spans="1:210" s="171" customFormat="1" ht="15" x14ac:dyDescent="0.25">
      <c r="A800" s="236"/>
      <c r="B800" s="237"/>
      <c r="C800" s="874" t="s">
        <v>377</v>
      </c>
      <c r="D800" s="874"/>
      <c r="E800" s="874"/>
      <c r="F800" s="874"/>
      <c r="G800" s="874"/>
      <c r="H800" s="216"/>
      <c r="I800" s="217"/>
      <c r="J800" s="217"/>
      <c r="K800" s="217"/>
      <c r="L800" s="220"/>
      <c r="M800" s="217"/>
      <c r="N800" s="220"/>
      <c r="O800" s="217"/>
      <c r="P800" s="227">
        <v>82345.53</v>
      </c>
      <c r="GO800" s="212"/>
      <c r="GP800" s="212"/>
      <c r="GQ800" s="223"/>
      <c r="GR800" s="223"/>
      <c r="GS800" s="223"/>
      <c r="GT800" s="223"/>
      <c r="GU800" s="223"/>
      <c r="GV800" s="223"/>
      <c r="GW800" s="173"/>
      <c r="GX800" s="223" t="s">
        <v>377</v>
      </c>
      <c r="GZ800" s="257"/>
      <c r="HB800" s="257"/>
    </row>
    <row r="801" spans="1:210" s="171" customFormat="1" ht="15" x14ac:dyDescent="0.25">
      <c r="A801" s="214" t="s">
        <v>843</v>
      </c>
      <c r="B801" s="215" t="s">
        <v>648</v>
      </c>
      <c r="C801" s="873" t="s">
        <v>635</v>
      </c>
      <c r="D801" s="873"/>
      <c r="E801" s="873"/>
      <c r="F801" s="873"/>
      <c r="G801" s="873"/>
      <c r="H801" s="216" t="s">
        <v>369</v>
      </c>
      <c r="I801" s="217">
        <v>6.35</v>
      </c>
      <c r="J801" s="218">
        <v>1</v>
      </c>
      <c r="K801" s="265">
        <v>6.35</v>
      </c>
      <c r="L801" s="299">
        <v>35.71</v>
      </c>
      <c r="M801" s="265">
        <v>0.51</v>
      </c>
      <c r="N801" s="239">
        <v>18.21</v>
      </c>
      <c r="O801" s="217"/>
      <c r="P801" s="238">
        <v>115.63</v>
      </c>
      <c r="GO801" s="212"/>
      <c r="GP801" s="212"/>
      <c r="GQ801" s="223" t="s">
        <v>635</v>
      </c>
      <c r="GR801" s="223" t="s">
        <v>4</v>
      </c>
      <c r="GS801" s="223" t="s">
        <v>4</v>
      </c>
      <c r="GT801" s="223" t="s">
        <v>4</v>
      </c>
      <c r="GU801" s="223" t="s">
        <v>4</v>
      </c>
      <c r="GV801" s="223"/>
      <c r="GW801" s="173"/>
      <c r="GX801" s="223"/>
      <c r="GZ801" s="257"/>
      <c r="HB801" s="257"/>
    </row>
    <row r="802" spans="1:210" s="171" customFormat="1" ht="15" x14ac:dyDescent="0.25">
      <c r="A802" s="236"/>
      <c r="B802" s="237"/>
      <c r="C802" s="874" t="s">
        <v>377</v>
      </c>
      <c r="D802" s="874"/>
      <c r="E802" s="874"/>
      <c r="F802" s="874"/>
      <c r="G802" s="874"/>
      <c r="H802" s="216"/>
      <c r="I802" s="217"/>
      <c r="J802" s="217"/>
      <c r="K802" s="217"/>
      <c r="L802" s="220"/>
      <c r="M802" s="217"/>
      <c r="N802" s="220"/>
      <c r="O802" s="217"/>
      <c r="P802" s="238">
        <v>115.63</v>
      </c>
      <c r="GO802" s="212"/>
      <c r="GP802" s="212"/>
      <c r="GQ802" s="223"/>
      <c r="GR802" s="223"/>
      <c r="GS802" s="223"/>
      <c r="GT802" s="223"/>
      <c r="GU802" s="223"/>
      <c r="GV802" s="223"/>
      <c r="GW802" s="173"/>
      <c r="GX802" s="223" t="s">
        <v>377</v>
      </c>
      <c r="GZ802" s="257"/>
      <c r="HB802" s="257"/>
    </row>
    <row r="803" spans="1:210" s="171" customFormat="1" ht="22.5" x14ac:dyDescent="0.25">
      <c r="A803" s="214" t="s">
        <v>844</v>
      </c>
      <c r="B803" s="215" t="s">
        <v>649</v>
      </c>
      <c r="C803" s="873" t="s">
        <v>650</v>
      </c>
      <c r="D803" s="873"/>
      <c r="E803" s="873"/>
      <c r="F803" s="873"/>
      <c r="G803" s="873"/>
      <c r="H803" s="216" t="s">
        <v>614</v>
      </c>
      <c r="I803" s="217">
        <v>108</v>
      </c>
      <c r="J803" s="218">
        <v>1</v>
      </c>
      <c r="K803" s="218">
        <v>108</v>
      </c>
      <c r="L803" s="220"/>
      <c r="M803" s="217"/>
      <c r="N803" s="240">
        <v>1009.33</v>
      </c>
      <c r="O803" s="217"/>
      <c r="P803" s="227">
        <v>109007.64</v>
      </c>
      <c r="GO803" s="212"/>
      <c r="GP803" s="212"/>
      <c r="GQ803" s="223" t="s">
        <v>650</v>
      </c>
      <c r="GR803" s="223" t="s">
        <v>4</v>
      </c>
      <c r="GS803" s="223" t="s">
        <v>4</v>
      </c>
      <c r="GT803" s="223" t="s">
        <v>4</v>
      </c>
      <c r="GU803" s="223" t="s">
        <v>4</v>
      </c>
      <c r="GV803" s="223"/>
      <c r="GW803" s="173"/>
      <c r="GX803" s="223"/>
      <c r="GZ803" s="257"/>
      <c r="HB803" s="257"/>
    </row>
    <row r="804" spans="1:210" s="171" customFormat="1" ht="15" x14ac:dyDescent="0.25">
      <c r="A804" s="236"/>
      <c r="B804" s="237"/>
      <c r="C804" s="874" t="s">
        <v>377</v>
      </c>
      <c r="D804" s="874"/>
      <c r="E804" s="874"/>
      <c r="F804" s="874"/>
      <c r="G804" s="874"/>
      <c r="H804" s="216"/>
      <c r="I804" s="217"/>
      <c r="J804" s="217"/>
      <c r="K804" s="217"/>
      <c r="L804" s="220"/>
      <c r="M804" s="217"/>
      <c r="N804" s="220"/>
      <c r="O804" s="217"/>
      <c r="P804" s="227">
        <v>109007.64</v>
      </c>
      <c r="GO804" s="212"/>
      <c r="GP804" s="212"/>
      <c r="GQ804" s="223"/>
      <c r="GR804" s="223"/>
      <c r="GS804" s="223"/>
      <c r="GT804" s="223"/>
      <c r="GU804" s="223"/>
      <c r="GV804" s="223"/>
      <c r="GW804" s="173"/>
      <c r="GX804" s="223" t="s">
        <v>377</v>
      </c>
      <c r="GZ804" s="257"/>
      <c r="HB804" s="257"/>
    </row>
    <row r="805" spans="1:210" s="171" customFormat="1" ht="22.5" x14ac:dyDescent="0.25">
      <c r="A805" s="214" t="s">
        <v>845</v>
      </c>
      <c r="B805" s="215" t="s">
        <v>651</v>
      </c>
      <c r="C805" s="873" t="s">
        <v>652</v>
      </c>
      <c r="D805" s="873"/>
      <c r="E805" s="873"/>
      <c r="F805" s="873"/>
      <c r="G805" s="873"/>
      <c r="H805" s="216" t="s">
        <v>614</v>
      </c>
      <c r="I805" s="217">
        <v>54</v>
      </c>
      <c r="J805" s="218">
        <v>1</v>
      </c>
      <c r="K805" s="218">
        <v>54</v>
      </c>
      <c r="L805" s="220"/>
      <c r="M805" s="217"/>
      <c r="N805" s="239">
        <v>782.49</v>
      </c>
      <c r="O805" s="217"/>
      <c r="P805" s="227">
        <v>42254.46</v>
      </c>
      <c r="GO805" s="212"/>
      <c r="GP805" s="212"/>
      <c r="GQ805" s="223" t="s">
        <v>652</v>
      </c>
      <c r="GR805" s="223" t="s">
        <v>4</v>
      </c>
      <c r="GS805" s="223" t="s">
        <v>4</v>
      </c>
      <c r="GT805" s="223" t="s">
        <v>4</v>
      </c>
      <c r="GU805" s="223" t="s">
        <v>4</v>
      </c>
      <c r="GV805" s="223"/>
      <c r="GW805" s="173"/>
      <c r="GX805" s="223"/>
      <c r="GZ805" s="257"/>
      <c r="HB805" s="257"/>
    </row>
    <row r="806" spans="1:210" s="171" customFormat="1" ht="15" x14ac:dyDescent="0.25">
      <c r="A806" s="236"/>
      <c r="B806" s="237"/>
      <c r="C806" s="874" t="s">
        <v>377</v>
      </c>
      <c r="D806" s="874"/>
      <c r="E806" s="874"/>
      <c r="F806" s="874"/>
      <c r="G806" s="874"/>
      <c r="H806" s="216"/>
      <c r="I806" s="217"/>
      <c r="J806" s="217"/>
      <c r="K806" s="217"/>
      <c r="L806" s="220"/>
      <c r="M806" s="217"/>
      <c r="N806" s="220"/>
      <c r="O806" s="217"/>
      <c r="P806" s="227">
        <v>42254.46</v>
      </c>
      <c r="GO806" s="212"/>
      <c r="GP806" s="212"/>
      <c r="GQ806" s="223"/>
      <c r="GR806" s="223"/>
      <c r="GS806" s="223"/>
      <c r="GT806" s="223"/>
      <c r="GU806" s="223"/>
      <c r="GV806" s="223"/>
      <c r="GW806" s="173"/>
      <c r="GX806" s="223" t="s">
        <v>377</v>
      </c>
      <c r="GZ806" s="257"/>
      <c r="HB806" s="257"/>
    </row>
    <row r="807" spans="1:210" s="171" customFormat="1" ht="22.5" x14ac:dyDescent="0.25">
      <c r="A807" s="214" t="s">
        <v>846</v>
      </c>
      <c r="B807" s="215" t="s">
        <v>653</v>
      </c>
      <c r="C807" s="873" t="s">
        <v>654</v>
      </c>
      <c r="D807" s="873"/>
      <c r="E807" s="873"/>
      <c r="F807" s="873"/>
      <c r="G807" s="873"/>
      <c r="H807" s="216" t="s">
        <v>614</v>
      </c>
      <c r="I807" s="217">
        <v>54</v>
      </c>
      <c r="J807" s="218">
        <v>1</v>
      </c>
      <c r="K807" s="218">
        <v>54</v>
      </c>
      <c r="L807" s="220"/>
      <c r="M807" s="217"/>
      <c r="N807" s="239">
        <v>248.5</v>
      </c>
      <c r="O807" s="217"/>
      <c r="P807" s="227">
        <v>13419</v>
      </c>
      <c r="GO807" s="212"/>
      <c r="GP807" s="212"/>
      <c r="GQ807" s="223" t="s">
        <v>654</v>
      </c>
      <c r="GR807" s="223" t="s">
        <v>4</v>
      </c>
      <c r="GS807" s="223" t="s">
        <v>4</v>
      </c>
      <c r="GT807" s="223" t="s">
        <v>4</v>
      </c>
      <c r="GU807" s="223" t="s">
        <v>4</v>
      </c>
      <c r="GV807" s="223"/>
      <c r="GW807" s="173"/>
      <c r="GX807" s="223"/>
      <c r="GZ807" s="257"/>
      <c r="HB807" s="257"/>
    </row>
    <row r="808" spans="1:210" s="171" customFormat="1" ht="15" x14ac:dyDescent="0.25">
      <c r="A808" s="236"/>
      <c r="B808" s="237"/>
      <c r="C808" s="874" t="s">
        <v>377</v>
      </c>
      <c r="D808" s="874"/>
      <c r="E808" s="874"/>
      <c r="F808" s="874"/>
      <c r="G808" s="874"/>
      <c r="H808" s="216"/>
      <c r="I808" s="217"/>
      <c r="J808" s="217"/>
      <c r="K808" s="217"/>
      <c r="L808" s="220"/>
      <c r="M808" s="217"/>
      <c r="N808" s="220"/>
      <c r="O808" s="217"/>
      <c r="P808" s="227">
        <v>13419</v>
      </c>
      <c r="GO808" s="212"/>
      <c r="GP808" s="212"/>
      <c r="GQ808" s="223"/>
      <c r="GR808" s="223"/>
      <c r="GS808" s="223"/>
      <c r="GT808" s="223"/>
      <c r="GU808" s="223"/>
      <c r="GV808" s="223"/>
      <c r="GW808" s="173"/>
      <c r="GX808" s="223" t="s">
        <v>377</v>
      </c>
      <c r="GZ808" s="257"/>
      <c r="HB808" s="257"/>
    </row>
    <row r="809" spans="1:210" s="171" customFormat="1" ht="22.5" x14ac:dyDescent="0.25">
      <c r="A809" s="214" t="s">
        <v>847</v>
      </c>
      <c r="B809" s="215" t="s">
        <v>655</v>
      </c>
      <c r="C809" s="873" t="s">
        <v>656</v>
      </c>
      <c r="D809" s="873"/>
      <c r="E809" s="873"/>
      <c r="F809" s="873"/>
      <c r="G809" s="873"/>
      <c r="H809" s="216" t="s">
        <v>614</v>
      </c>
      <c r="I809" s="217">
        <v>54</v>
      </c>
      <c r="J809" s="218">
        <v>1</v>
      </c>
      <c r="K809" s="218">
        <v>54</v>
      </c>
      <c r="L809" s="220"/>
      <c r="M809" s="217"/>
      <c r="N809" s="240">
        <v>1216.55</v>
      </c>
      <c r="O809" s="217"/>
      <c r="P809" s="227">
        <v>65693.7</v>
      </c>
      <c r="GO809" s="212"/>
      <c r="GP809" s="212"/>
      <c r="GQ809" s="223" t="s">
        <v>656</v>
      </c>
      <c r="GR809" s="223" t="s">
        <v>4</v>
      </c>
      <c r="GS809" s="223" t="s">
        <v>4</v>
      </c>
      <c r="GT809" s="223" t="s">
        <v>4</v>
      </c>
      <c r="GU809" s="223" t="s">
        <v>4</v>
      </c>
      <c r="GV809" s="223"/>
      <c r="GW809" s="173"/>
      <c r="GX809" s="223"/>
      <c r="GZ809" s="257"/>
      <c r="HB809" s="257"/>
    </row>
    <row r="810" spans="1:210" s="171" customFormat="1" ht="15" x14ac:dyDescent="0.25">
      <c r="A810" s="236"/>
      <c r="B810" s="237"/>
      <c r="C810" s="874" t="s">
        <v>377</v>
      </c>
      <c r="D810" s="874"/>
      <c r="E810" s="874"/>
      <c r="F810" s="874"/>
      <c r="G810" s="874"/>
      <c r="H810" s="216"/>
      <c r="I810" s="217"/>
      <c r="J810" s="217"/>
      <c r="K810" s="217"/>
      <c r="L810" s="220"/>
      <c r="M810" s="217"/>
      <c r="N810" s="220"/>
      <c r="O810" s="217"/>
      <c r="P810" s="227">
        <v>65693.7</v>
      </c>
      <c r="GO810" s="212"/>
      <c r="GP810" s="212"/>
      <c r="GQ810" s="223"/>
      <c r="GR810" s="223"/>
      <c r="GS810" s="223"/>
      <c r="GT810" s="223"/>
      <c r="GU810" s="223"/>
      <c r="GV810" s="223"/>
      <c r="GW810" s="173"/>
      <c r="GX810" s="223" t="s">
        <v>377</v>
      </c>
      <c r="GZ810" s="257"/>
      <c r="HB810" s="257"/>
    </row>
    <row r="811" spans="1:210" s="171" customFormat="1" ht="22.5" x14ac:dyDescent="0.25">
      <c r="A811" s="214" t="s">
        <v>848</v>
      </c>
      <c r="B811" s="215" t="s">
        <v>657</v>
      </c>
      <c r="C811" s="873" t="s">
        <v>658</v>
      </c>
      <c r="D811" s="873"/>
      <c r="E811" s="873"/>
      <c r="F811" s="873"/>
      <c r="G811" s="873"/>
      <c r="H811" s="216" t="s">
        <v>614</v>
      </c>
      <c r="I811" s="217">
        <v>54</v>
      </c>
      <c r="J811" s="218">
        <v>1</v>
      </c>
      <c r="K811" s="218">
        <v>54</v>
      </c>
      <c r="L811" s="220"/>
      <c r="M811" s="217"/>
      <c r="N811" s="239">
        <v>325.60000000000002</v>
      </c>
      <c r="O811" s="217"/>
      <c r="P811" s="227">
        <v>17582.400000000001</v>
      </c>
      <c r="GO811" s="212"/>
      <c r="GP811" s="212"/>
      <c r="GQ811" s="223" t="s">
        <v>658</v>
      </c>
      <c r="GR811" s="223" t="s">
        <v>4</v>
      </c>
      <c r="GS811" s="223" t="s">
        <v>4</v>
      </c>
      <c r="GT811" s="223" t="s">
        <v>4</v>
      </c>
      <c r="GU811" s="223" t="s">
        <v>4</v>
      </c>
      <c r="GV811" s="223"/>
      <c r="GW811" s="173"/>
      <c r="GX811" s="223"/>
      <c r="GZ811" s="257"/>
      <c r="HB811" s="257"/>
    </row>
    <row r="812" spans="1:210" s="171" customFormat="1" ht="15" x14ac:dyDescent="0.25">
      <c r="A812" s="236"/>
      <c r="B812" s="237"/>
      <c r="C812" s="874" t="s">
        <v>377</v>
      </c>
      <c r="D812" s="874"/>
      <c r="E812" s="874"/>
      <c r="F812" s="874"/>
      <c r="G812" s="874"/>
      <c r="H812" s="216"/>
      <c r="I812" s="217"/>
      <c r="J812" s="217"/>
      <c r="K812" s="217"/>
      <c r="L812" s="220"/>
      <c r="M812" s="217"/>
      <c r="N812" s="220"/>
      <c r="O812" s="217"/>
      <c r="P812" s="227">
        <v>17582.400000000001</v>
      </c>
      <c r="GO812" s="212"/>
      <c r="GP812" s="212"/>
      <c r="GQ812" s="223"/>
      <c r="GR812" s="223"/>
      <c r="GS812" s="223"/>
      <c r="GT812" s="223"/>
      <c r="GU812" s="223"/>
      <c r="GV812" s="223"/>
      <c r="GW812" s="173"/>
      <c r="GX812" s="223" t="s">
        <v>377</v>
      </c>
      <c r="GZ812" s="257"/>
      <c r="HB812" s="257"/>
    </row>
    <row r="813" spans="1:210" s="171" customFormat="1" ht="22.5" x14ac:dyDescent="0.25">
      <c r="A813" s="214" t="s">
        <v>849</v>
      </c>
      <c r="B813" s="215" t="s">
        <v>659</v>
      </c>
      <c r="C813" s="873" t="s">
        <v>660</v>
      </c>
      <c r="D813" s="873"/>
      <c r="E813" s="873"/>
      <c r="F813" s="873"/>
      <c r="G813" s="873"/>
      <c r="H813" s="216" t="s">
        <v>614</v>
      </c>
      <c r="I813" s="217">
        <v>54</v>
      </c>
      <c r="J813" s="218">
        <v>1</v>
      </c>
      <c r="K813" s="218">
        <v>54</v>
      </c>
      <c r="L813" s="220"/>
      <c r="M813" s="217"/>
      <c r="N813" s="239">
        <v>221.25</v>
      </c>
      <c r="O813" s="217"/>
      <c r="P813" s="227">
        <v>11947.5</v>
      </c>
      <c r="GO813" s="212"/>
      <c r="GP813" s="212"/>
      <c r="GQ813" s="223" t="s">
        <v>660</v>
      </c>
      <c r="GR813" s="223" t="s">
        <v>4</v>
      </c>
      <c r="GS813" s="223" t="s">
        <v>4</v>
      </c>
      <c r="GT813" s="223" t="s">
        <v>4</v>
      </c>
      <c r="GU813" s="223" t="s">
        <v>4</v>
      </c>
      <c r="GV813" s="223"/>
      <c r="GW813" s="173"/>
      <c r="GX813" s="223"/>
      <c r="GZ813" s="257"/>
      <c r="HB813" s="257"/>
    </row>
    <row r="814" spans="1:210" s="171" customFormat="1" ht="15" x14ac:dyDescent="0.25">
      <c r="A814" s="236"/>
      <c r="B814" s="237"/>
      <c r="C814" s="874" t="s">
        <v>377</v>
      </c>
      <c r="D814" s="874"/>
      <c r="E814" s="874"/>
      <c r="F814" s="874"/>
      <c r="G814" s="874"/>
      <c r="H814" s="216"/>
      <c r="I814" s="217"/>
      <c r="J814" s="217"/>
      <c r="K814" s="217"/>
      <c r="L814" s="220"/>
      <c r="M814" s="217"/>
      <c r="N814" s="220"/>
      <c r="O814" s="217"/>
      <c r="P814" s="227">
        <v>11947.5</v>
      </c>
      <c r="GO814" s="212"/>
      <c r="GP814" s="212"/>
      <c r="GQ814" s="223"/>
      <c r="GR814" s="223"/>
      <c r="GS814" s="223"/>
      <c r="GT814" s="223"/>
      <c r="GU814" s="223"/>
      <c r="GV814" s="223"/>
      <c r="GW814" s="173"/>
      <c r="GX814" s="223" t="s">
        <v>377</v>
      </c>
      <c r="GZ814" s="257"/>
      <c r="HB814" s="257"/>
    </row>
    <row r="815" spans="1:210" s="171" customFormat="1" ht="22.5" x14ac:dyDescent="0.25">
      <c r="A815" s="214" t="s">
        <v>850</v>
      </c>
      <c r="B815" s="215" t="s">
        <v>661</v>
      </c>
      <c r="C815" s="873" t="s">
        <v>662</v>
      </c>
      <c r="D815" s="873"/>
      <c r="E815" s="873"/>
      <c r="F815" s="873"/>
      <c r="G815" s="873"/>
      <c r="H815" s="216" t="s">
        <v>614</v>
      </c>
      <c r="I815" s="217">
        <v>54</v>
      </c>
      <c r="J815" s="218">
        <v>1</v>
      </c>
      <c r="K815" s="218">
        <v>54</v>
      </c>
      <c r="L815" s="220"/>
      <c r="M815" s="217"/>
      <c r="N815" s="240">
        <v>1022.44</v>
      </c>
      <c r="O815" s="217"/>
      <c r="P815" s="227">
        <v>55211.76</v>
      </c>
      <c r="GO815" s="212"/>
      <c r="GP815" s="212"/>
      <c r="GQ815" s="223" t="s">
        <v>662</v>
      </c>
      <c r="GR815" s="223" t="s">
        <v>4</v>
      </c>
      <c r="GS815" s="223" t="s">
        <v>4</v>
      </c>
      <c r="GT815" s="223" t="s">
        <v>4</v>
      </c>
      <c r="GU815" s="223" t="s">
        <v>4</v>
      </c>
      <c r="GV815" s="223"/>
      <c r="GW815" s="173"/>
      <c r="GX815" s="223"/>
      <c r="GZ815" s="257"/>
      <c r="HB815" s="257"/>
    </row>
    <row r="816" spans="1:210" s="171" customFormat="1" ht="15" x14ac:dyDescent="0.25">
      <c r="A816" s="236"/>
      <c r="B816" s="237"/>
      <c r="C816" s="874" t="s">
        <v>377</v>
      </c>
      <c r="D816" s="874"/>
      <c r="E816" s="874"/>
      <c r="F816" s="874"/>
      <c r="G816" s="874"/>
      <c r="H816" s="216"/>
      <c r="I816" s="217"/>
      <c r="J816" s="217"/>
      <c r="K816" s="217"/>
      <c r="L816" s="220"/>
      <c r="M816" s="217"/>
      <c r="N816" s="220"/>
      <c r="O816" s="217"/>
      <c r="P816" s="227">
        <v>55211.76</v>
      </c>
      <c r="GO816" s="212"/>
      <c r="GP816" s="212"/>
      <c r="GQ816" s="223"/>
      <c r="GR816" s="223"/>
      <c r="GS816" s="223"/>
      <c r="GT816" s="223"/>
      <c r="GU816" s="223"/>
      <c r="GV816" s="223"/>
      <c r="GW816" s="173"/>
      <c r="GX816" s="223" t="s">
        <v>377</v>
      </c>
      <c r="GZ816" s="257"/>
      <c r="HB816" s="257"/>
    </row>
    <row r="817" spans="1:210" s="171" customFormat="1" ht="33.75" x14ac:dyDescent="0.25">
      <c r="A817" s="214" t="s">
        <v>851</v>
      </c>
      <c r="B817" s="215" t="s">
        <v>663</v>
      </c>
      <c r="C817" s="873" t="s">
        <v>664</v>
      </c>
      <c r="D817" s="873"/>
      <c r="E817" s="873"/>
      <c r="F817" s="873"/>
      <c r="G817" s="873"/>
      <c r="H817" s="216" t="s">
        <v>607</v>
      </c>
      <c r="I817" s="217">
        <v>0.1404</v>
      </c>
      <c r="J817" s="218">
        <v>1</v>
      </c>
      <c r="K817" s="298">
        <v>0.1404</v>
      </c>
      <c r="L817" s="220"/>
      <c r="M817" s="217"/>
      <c r="N817" s="221"/>
      <c r="O817" s="217"/>
      <c r="P817" s="222"/>
      <c r="GO817" s="212"/>
      <c r="GP817" s="212"/>
      <c r="GQ817" s="223" t="s">
        <v>664</v>
      </c>
      <c r="GR817" s="223" t="s">
        <v>4</v>
      </c>
      <c r="GS817" s="223" t="s">
        <v>4</v>
      </c>
      <c r="GT817" s="223" t="s">
        <v>4</v>
      </c>
      <c r="GU817" s="223" t="s">
        <v>4</v>
      </c>
      <c r="GV817" s="223"/>
      <c r="GW817" s="173"/>
      <c r="GX817" s="223"/>
      <c r="GZ817" s="257"/>
      <c r="HB817" s="257"/>
    </row>
    <row r="818" spans="1:210" s="171" customFormat="1" ht="15" x14ac:dyDescent="0.25">
      <c r="A818" s="242"/>
      <c r="B818" s="243"/>
      <c r="C818" s="878" t="s">
        <v>665</v>
      </c>
      <c r="D818" s="878"/>
      <c r="E818" s="878"/>
      <c r="F818" s="878"/>
      <c r="G818" s="878"/>
      <c r="H818" s="878"/>
      <c r="I818" s="878"/>
      <c r="J818" s="878"/>
      <c r="K818" s="878"/>
      <c r="L818" s="878"/>
      <c r="M818" s="878"/>
      <c r="N818" s="878"/>
      <c r="O818" s="878"/>
      <c r="P818" s="879"/>
      <c r="GO818" s="212"/>
      <c r="GP818" s="212"/>
      <c r="GQ818" s="223"/>
      <c r="GR818" s="223"/>
      <c r="GS818" s="223"/>
      <c r="GT818" s="223"/>
      <c r="GU818" s="223"/>
      <c r="GV818" s="223"/>
      <c r="GW818" s="173"/>
      <c r="GX818" s="223"/>
      <c r="GY818" s="244" t="s">
        <v>665</v>
      </c>
      <c r="GZ818" s="257"/>
      <c r="HB818" s="257"/>
    </row>
    <row r="819" spans="1:210" s="171" customFormat="1" ht="15" x14ac:dyDescent="0.25">
      <c r="A819" s="224"/>
      <c r="B819" s="225"/>
      <c r="C819" s="874" t="s">
        <v>370</v>
      </c>
      <c r="D819" s="874"/>
      <c r="E819" s="874"/>
      <c r="F819" s="874"/>
      <c r="G819" s="874"/>
      <c r="H819" s="216"/>
      <c r="I819" s="217"/>
      <c r="J819" s="217"/>
      <c r="K819" s="217"/>
      <c r="L819" s="220"/>
      <c r="M819" s="217"/>
      <c r="N819" s="226"/>
      <c r="O819" s="217"/>
      <c r="P819" s="227">
        <v>3377.06</v>
      </c>
      <c r="Q819" s="228"/>
      <c r="R819" s="228"/>
      <c r="GO819" s="212"/>
      <c r="GP819" s="212"/>
      <c r="GQ819" s="223"/>
      <c r="GR819" s="223"/>
      <c r="GS819" s="223"/>
      <c r="GT819" s="223"/>
      <c r="GU819" s="223"/>
      <c r="GV819" s="223" t="s">
        <v>370</v>
      </c>
      <c r="GW819" s="173"/>
      <c r="GX819" s="223"/>
      <c r="GZ819" s="257"/>
      <c r="HB819" s="257"/>
    </row>
    <row r="820" spans="1:210" s="171" customFormat="1" ht="15" x14ac:dyDescent="0.25">
      <c r="A820" s="229"/>
      <c r="B820" s="230"/>
      <c r="C820" s="880" t="s">
        <v>371</v>
      </c>
      <c r="D820" s="880"/>
      <c r="E820" s="880"/>
      <c r="F820" s="880"/>
      <c r="G820" s="880"/>
      <c r="H820" s="231"/>
      <c r="I820" s="232"/>
      <c r="J820" s="232"/>
      <c r="K820" s="232"/>
      <c r="L820" s="233"/>
      <c r="M820" s="232"/>
      <c r="N820" s="233"/>
      <c r="O820" s="232"/>
      <c r="P820" s="234">
        <v>140.44</v>
      </c>
      <c r="GO820" s="212"/>
      <c r="GP820" s="212"/>
      <c r="GQ820" s="223"/>
      <c r="GR820" s="223"/>
      <c r="GS820" s="223"/>
      <c r="GT820" s="223"/>
      <c r="GU820" s="223"/>
      <c r="GV820" s="223"/>
      <c r="GW820" s="173" t="s">
        <v>371</v>
      </c>
      <c r="GX820" s="223"/>
      <c r="GZ820" s="257"/>
      <c r="HB820" s="257"/>
    </row>
    <row r="821" spans="1:210" s="171" customFormat="1" ht="22.5" x14ac:dyDescent="0.25">
      <c r="A821" s="229"/>
      <c r="B821" s="230" t="s">
        <v>666</v>
      </c>
      <c r="C821" s="880" t="s">
        <v>667</v>
      </c>
      <c r="D821" s="880"/>
      <c r="E821" s="880"/>
      <c r="F821" s="880"/>
      <c r="G821" s="880"/>
      <c r="H821" s="231" t="s">
        <v>374</v>
      </c>
      <c r="I821" s="235">
        <v>94</v>
      </c>
      <c r="J821" s="232"/>
      <c r="K821" s="235">
        <v>94</v>
      </c>
      <c r="L821" s="233"/>
      <c r="M821" s="232"/>
      <c r="N821" s="233"/>
      <c r="O821" s="232"/>
      <c r="P821" s="234">
        <v>132.01</v>
      </c>
      <c r="GO821" s="212"/>
      <c r="GP821" s="212"/>
      <c r="GQ821" s="223"/>
      <c r="GR821" s="223"/>
      <c r="GS821" s="223"/>
      <c r="GT821" s="223"/>
      <c r="GU821" s="223"/>
      <c r="GV821" s="223"/>
      <c r="GW821" s="173" t="s">
        <v>667</v>
      </c>
      <c r="GX821" s="223"/>
      <c r="GZ821" s="257"/>
      <c r="HB821" s="257"/>
    </row>
    <row r="822" spans="1:210" s="171" customFormat="1" ht="22.5" x14ac:dyDescent="0.25">
      <c r="A822" s="229"/>
      <c r="B822" s="230" t="s">
        <v>668</v>
      </c>
      <c r="C822" s="880" t="s">
        <v>669</v>
      </c>
      <c r="D822" s="880"/>
      <c r="E822" s="880"/>
      <c r="F822" s="880"/>
      <c r="G822" s="880"/>
      <c r="H822" s="231" t="s">
        <v>374</v>
      </c>
      <c r="I822" s="235">
        <v>51</v>
      </c>
      <c r="J822" s="232"/>
      <c r="K822" s="235">
        <v>51</v>
      </c>
      <c r="L822" s="233"/>
      <c r="M822" s="232"/>
      <c r="N822" s="233"/>
      <c r="O822" s="232"/>
      <c r="P822" s="234">
        <v>71.62</v>
      </c>
      <c r="GO822" s="212"/>
      <c r="GP822" s="212"/>
      <c r="GQ822" s="223"/>
      <c r="GR822" s="223"/>
      <c r="GS822" s="223"/>
      <c r="GT822" s="223"/>
      <c r="GU822" s="223"/>
      <c r="GV822" s="223"/>
      <c r="GW822" s="173" t="s">
        <v>669</v>
      </c>
      <c r="GX822" s="223"/>
      <c r="GZ822" s="257"/>
      <c r="HB822" s="257"/>
    </row>
    <row r="823" spans="1:210" s="171" customFormat="1" ht="15" x14ac:dyDescent="0.25">
      <c r="A823" s="236"/>
      <c r="B823" s="237"/>
      <c r="C823" s="874" t="s">
        <v>377</v>
      </c>
      <c r="D823" s="874"/>
      <c r="E823" s="874"/>
      <c r="F823" s="874"/>
      <c r="G823" s="874"/>
      <c r="H823" s="216"/>
      <c r="I823" s="217"/>
      <c r="J823" s="217"/>
      <c r="K823" s="217"/>
      <c r="L823" s="220"/>
      <c r="M823" s="217"/>
      <c r="N823" s="226">
        <v>25503.49</v>
      </c>
      <c r="O823" s="217"/>
      <c r="P823" s="227">
        <v>3580.69</v>
      </c>
      <c r="GO823" s="212"/>
      <c r="GP823" s="212"/>
      <c r="GQ823" s="223"/>
      <c r="GR823" s="223"/>
      <c r="GS823" s="223"/>
      <c r="GT823" s="223"/>
      <c r="GU823" s="223"/>
      <c r="GV823" s="223"/>
      <c r="GW823" s="173"/>
      <c r="GX823" s="223" t="s">
        <v>377</v>
      </c>
      <c r="GZ823" s="257"/>
      <c r="HB823" s="257"/>
    </row>
    <row r="824" spans="1:210" s="171" customFormat="1" ht="33.75" x14ac:dyDescent="0.25">
      <c r="A824" s="214" t="s">
        <v>852</v>
      </c>
      <c r="B824" s="215" t="s">
        <v>670</v>
      </c>
      <c r="C824" s="873" t="s">
        <v>671</v>
      </c>
      <c r="D824" s="873"/>
      <c r="E824" s="873"/>
      <c r="F824" s="873"/>
      <c r="G824" s="873"/>
      <c r="H824" s="216" t="s">
        <v>672</v>
      </c>
      <c r="I824" s="217">
        <v>-4.5910799999999998</v>
      </c>
      <c r="J824" s="218">
        <v>1</v>
      </c>
      <c r="K824" s="302">
        <v>-4.5910799999999998</v>
      </c>
      <c r="L824" s="299">
        <v>537.96</v>
      </c>
      <c r="M824" s="219">
        <v>1.3</v>
      </c>
      <c r="N824" s="239">
        <v>699.35</v>
      </c>
      <c r="O824" s="217"/>
      <c r="P824" s="227">
        <v>-3210.77</v>
      </c>
      <c r="GO824" s="212"/>
      <c r="GP824" s="212"/>
      <c r="GQ824" s="223" t="s">
        <v>671</v>
      </c>
      <c r="GR824" s="223" t="s">
        <v>4</v>
      </c>
      <c r="GS824" s="223" t="s">
        <v>4</v>
      </c>
      <c r="GT824" s="223" t="s">
        <v>4</v>
      </c>
      <c r="GU824" s="223" t="s">
        <v>4</v>
      </c>
      <c r="GV824" s="223"/>
      <c r="GW824" s="173"/>
      <c r="GX824" s="223"/>
      <c r="GZ824" s="257"/>
      <c r="HB824" s="257"/>
    </row>
    <row r="825" spans="1:210" s="171" customFormat="1" ht="15" x14ac:dyDescent="0.25">
      <c r="A825" s="236"/>
      <c r="B825" s="237"/>
      <c r="C825" s="874" t="s">
        <v>377</v>
      </c>
      <c r="D825" s="874"/>
      <c r="E825" s="874"/>
      <c r="F825" s="874"/>
      <c r="G825" s="874"/>
      <c r="H825" s="216"/>
      <c r="I825" s="217"/>
      <c r="J825" s="217"/>
      <c r="K825" s="217"/>
      <c r="L825" s="220"/>
      <c r="M825" s="217"/>
      <c r="N825" s="220"/>
      <c r="O825" s="217"/>
      <c r="P825" s="227">
        <v>-3210.77</v>
      </c>
      <c r="GO825" s="212"/>
      <c r="GP825" s="212"/>
      <c r="GQ825" s="223"/>
      <c r="GR825" s="223"/>
      <c r="GS825" s="223"/>
      <c r="GT825" s="223"/>
      <c r="GU825" s="223"/>
      <c r="GV825" s="223"/>
      <c r="GW825" s="173"/>
      <c r="GX825" s="223" t="s">
        <v>377</v>
      </c>
      <c r="GZ825" s="257"/>
      <c r="HB825" s="257"/>
    </row>
    <row r="826" spans="1:210" s="171" customFormat="1" ht="33.75" x14ac:dyDescent="0.25">
      <c r="A826" s="214" t="s">
        <v>853</v>
      </c>
      <c r="B826" s="215" t="s">
        <v>673</v>
      </c>
      <c r="C826" s="873" t="s">
        <v>674</v>
      </c>
      <c r="D826" s="873"/>
      <c r="E826" s="873"/>
      <c r="F826" s="873"/>
      <c r="G826" s="873"/>
      <c r="H826" s="216" t="s">
        <v>672</v>
      </c>
      <c r="I826" s="217">
        <v>8.43</v>
      </c>
      <c r="J826" s="218">
        <v>1</v>
      </c>
      <c r="K826" s="265">
        <v>8.43</v>
      </c>
      <c r="L826" s="299">
        <v>323.43</v>
      </c>
      <c r="M826" s="265">
        <v>1.85</v>
      </c>
      <c r="N826" s="239">
        <v>598.35</v>
      </c>
      <c r="O826" s="217"/>
      <c r="P826" s="227">
        <v>5044.09</v>
      </c>
      <c r="GO826" s="212"/>
      <c r="GP826" s="212"/>
      <c r="GQ826" s="223" t="s">
        <v>674</v>
      </c>
      <c r="GR826" s="223" t="s">
        <v>4</v>
      </c>
      <c r="GS826" s="223" t="s">
        <v>4</v>
      </c>
      <c r="GT826" s="223" t="s">
        <v>4</v>
      </c>
      <c r="GU826" s="223" t="s">
        <v>4</v>
      </c>
      <c r="GV826" s="223"/>
      <c r="GW826" s="173"/>
      <c r="GX826" s="223"/>
      <c r="GZ826" s="257"/>
      <c r="HB826" s="257"/>
    </row>
    <row r="827" spans="1:210" s="171" customFormat="1" ht="15" x14ac:dyDescent="0.25">
      <c r="A827" s="236"/>
      <c r="B827" s="237"/>
      <c r="C827" s="874" t="s">
        <v>377</v>
      </c>
      <c r="D827" s="874"/>
      <c r="E827" s="874"/>
      <c r="F827" s="874"/>
      <c r="G827" s="874"/>
      <c r="H827" s="216"/>
      <c r="I827" s="217"/>
      <c r="J827" s="217"/>
      <c r="K827" s="217"/>
      <c r="L827" s="220"/>
      <c r="M827" s="217"/>
      <c r="N827" s="220"/>
      <c r="O827" s="217"/>
      <c r="P827" s="227">
        <v>5044.09</v>
      </c>
      <c r="GO827" s="212"/>
      <c r="GP827" s="212"/>
      <c r="GQ827" s="223"/>
      <c r="GR827" s="223"/>
      <c r="GS827" s="223"/>
      <c r="GT827" s="223"/>
      <c r="GU827" s="223"/>
      <c r="GV827" s="223"/>
      <c r="GW827" s="173"/>
      <c r="GX827" s="223" t="s">
        <v>377</v>
      </c>
      <c r="GZ827" s="257"/>
      <c r="HB827" s="257"/>
    </row>
    <row r="828" spans="1:210" s="171" customFormat="1" ht="1.5" customHeight="1" x14ac:dyDescent="0.25">
      <c r="A828" s="246"/>
      <c r="B828" s="247"/>
      <c r="C828" s="247"/>
      <c r="D828" s="247"/>
      <c r="E828" s="247"/>
      <c r="F828" s="248"/>
      <c r="G828" s="248"/>
      <c r="H828" s="248"/>
      <c r="I828" s="248"/>
      <c r="J828" s="249"/>
      <c r="K828" s="248"/>
      <c r="L828" s="249"/>
      <c r="M828" s="250"/>
      <c r="N828" s="249"/>
      <c r="O828" s="251"/>
      <c r="P828" s="252"/>
      <c r="Q828" s="253"/>
      <c r="R828" s="254"/>
      <c r="GO828" s="212"/>
      <c r="GP828" s="212"/>
      <c r="GQ828" s="223"/>
      <c r="GR828" s="223"/>
      <c r="GS828" s="223"/>
      <c r="GT828" s="223"/>
      <c r="GU828" s="223"/>
      <c r="GV828" s="223"/>
      <c r="GW828" s="173"/>
      <c r="GX828" s="223"/>
      <c r="GZ828" s="257"/>
      <c r="HB828" s="257"/>
    </row>
    <row r="829" spans="1:210" s="171" customFormat="1" ht="15" x14ac:dyDescent="0.25">
      <c r="A829" s="224"/>
      <c r="B829" s="255"/>
      <c r="C829" s="872" t="s">
        <v>854</v>
      </c>
      <c r="D829" s="872"/>
      <c r="E829" s="872"/>
      <c r="F829" s="872"/>
      <c r="G829" s="872"/>
      <c r="H829" s="872"/>
      <c r="I829" s="872"/>
      <c r="J829" s="872"/>
      <c r="K829" s="872"/>
      <c r="L829" s="872"/>
      <c r="M829" s="872"/>
      <c r="N829" s="872"/>
      <c r="O829" s="872"/>
      <c r="P829" s="256"/>
      <c r="Q829" s="253"/>
      <c r="R829" s="254"/>
      <c r="GO829" s="212"/>
      <c r="GP829" s="212"/>
      <c r="GQ829" s="223"/>
      <c r="GR829" s="223"/>
      <c r="GS829" s="223"/>
      <c r="GT829" s="223"/>
      <c r="GU829" s="223"/>
      <c r="GV829" s="223"/>
      <c r="GW829" s="173"/>
      <c r="GX829" s="223"/>
      <c r="GZ829" s="257" t="s">
        <v>854</v>
      </c>
      <c r="HB829" s="257"/>
    </row>
    <row r="830" spans="1:210" s="171" customFormat="1" ht="15" x14ac:dyDescent="0.25">
      <c r="A830" s="224"/>
      <c r="B830" s="225"/>
      <c r="C830" s="871" t="s">
        <v>400</v>
      </c>
      <c r="D830" s="871"/>
      <c r="E830" s="871"/>
      <c r="F830" s="871"/>
      <c r="G830" s="871"/>
      <c r="H830" s="871"/>
      <c r="I830" s="871"/>
      <c r="J830" s="871"/>
      <c r="K830" s="871"/>
      <c r="L830" s="871"/>
      <c r="M830" s="871"/>
      <c r="N830" s="871"/>
      <c r="O830" s="871"/>
      <c r="P830" s="258">
        <v>9077932.7400000002</v>
      </c>
      <c r="Q830" s="253"/>
      <c r="R830" s="254"/>
      <c r="GO830" s="212"/>
      <c r="GP830" s="212"/>
      <c r="GQ830" s="223"/>
      <c r="GR830" s="223"/>
      <c r="GS830" s="223"/>
      <c r="GT830" s="223"/>
      <c r="GU830" s="223"/>
      <c r="GV830" s="223"/>
      <c r="GW830" s="173"/>
      <c r="GX830" s="223"/>
      <c r="GZ830" s="257"/>
      <c r="HA830" s="259" t="s">
        <v>400</v>
      </c>
      <c r="HB830" s="257"/>
    </row>
    <row r="831" spans="1:210" s="171" customFormat="1" ht="15" x14ac:dyDescent="0.25">
      <c r="A831" s="224"/>
      <c r="B831" s="225"/>
      <c r="C831" s="871" t="s">
        <v>401</v>
      </c>
      <c r="D831" s="871"/>
      <c r="E831" s="871"/>
      <c r="F831" s="871"/>
      <c r="G831" s="871"/>
      <c r="H831" s="871"/>
      <c r="I831" s="871"/>
      <c r="J831" s="871"/>
      <c r="K831" s="871"/>
      <c r="L831" s="871"/>
      <c r="M831" s="871"/>
      <c r="N831" s="871"/>
      <c r="O831" s="871"/>
      <c r="P831" s="260"/>
      <c r="Q831" s="253"/>
      <c r="R831" s="254"/>
      <c r="GO831" s="212"/>
      <c r="GP831" s="212"/>
      <c r="GQ831" s="223"/>
      <c r="GR831" s="223"/>
      <c r="GS831" s="223"/>
      <c r="GT831" s="223"/>
      <c r="GU831" s="223"/>
      <c r="GV831" s="223"/>
      <c r="GW831" s="173"/>
      <c r="GX831" s="223"/>
      <c r="GZ831" s="257"/>
      <c r="HA831" s="259" t="s">
        <v>401</v>
      </c>
      <c r="HB831" s="257"/>
    </row>
    <row r="832" spans="1:210" s="171" customFormat="1" ht="15" x14ac:dyDescent="0.25">
      <c r="A832" s="224"/>
      <c r="B832" s="225"/>
      <c r="C832" s="871" t="s">
        <v>402</v>
      </c>
      <c r="D832" s="871"/>
      <c r="E832" s="871"/>
      <c r="F832" s="871"/>
      <c r="G832" s="871"/>
      <c r="H832" s="871"/>
      <c r="I832" s="871"/>
      <c r="J832" s="871"/>
      <c r="K832" s="871"/>
      <c r="L832" s="871"/>
      <c r="M832" s="871"/>
      <c r="N832" s="871"/>
      <c r="O832" s="871"/>
      <c r="P832" s="258">
        <v>652686.97</v>
      </c>
      <c r="Q832" s="253"/>
      <c r="R832" s="254"/>
      <c r="GO832" s="212"/>
      <c r="GP832" s="212"/>
      <c r="GQ832" s="223"/>
      <c r="GR832" s="223"/>
      <c r="GS832" s="223"/>
      <c r="GT832" s="223"/>
      <c r="GU832" s="223"/>
      <c r="GV832" s="223"/>
      <c r="GW832" s="173"/>
      <c r="GX832" s="223"/>
      <c r="GZ832" s="257"/>
      <c r="HA832" s="259" t="s">
        <v>402</v>
      </c>
      <c r="HB832" s="257"/>
    </row>
    <row r="833" spans="1:210" s="171" customFormat="1" ht="15" x14ac:dyDescent="0.25">
      <c r="A833" s="224"/>
      <c r="B833" s="225"/>
      <c r="C833" s="871" t="s">
        <v>403</v>
      </c>
      <c r="D833" s="871"/>
      <c r="E833" s="871"/>
      <c r="F833" s="871"/>
      <c r="G833" s="871"/>
      <c r="H833" s="871"/>
      <c r="I833" s="871"/>
      <c r="J833" s="871"/>
      <c r="K833" s="871"/>
      <c r="L833" s="871"/>
      <c r="M833" s="871"/>
      <c r="N833" s="871"/>
      <c r="O833" s="871"/>
      <c r="P833" s="258">
        <v>6641312.0899999999</v>
      </c>
      <c r="Q833" s="253"/>
      <c r="R833" s="254"/>
      <c r="GO833" s="212"/>
      <c r="GP833" s="212"/>
      <c r="GQ833" s="223"/>
      <c r="GR833" s="223"/>
      <c r="GS833" s="223"/>
      <c r="GT833" s="223"/>
      <c r="GU833" s="223"/>
      <c r="GV833" s="223"/>
      <c r="GW833" s="173"/>
      <c r="GX833" s="223"/>
      <c r="GZ833" s="257"/>
      <c r="HA833" s="259" t="s">
        <v>403</v>
      </c>
      <c r="HB833" s="257"/>
    </row>
    <row r="834" spans="1:210" s="171" customFormat="1" ht="15" x14ac:dyDescent="0.25">
      <c r="A834" s="224"/>
      <c r="B834" s="225"/>
      <c r="C834" s="871" t="s">
        <v>404</v>
      </c>
      <c r="D834" s="871"/>
      <c r="E834" s="871"/>
      <c r="F834" s="871"/>
      <c r="G834" s="871"/>
      <c r="H834" s="871"/>
      <c r="I834" s="871"/>
      <c r="J834" s="871"/>
      <c r="K834" s="871"/>
      <c r="L834" s="871"/>
      <c r="M834" s="871"/>
      <c r="N834" s="871"/>
      <c r="O834" s="871"/>
      <c r="P834" s="258">
        <v>447517.56</v>
      </c>
      <c r="Q834" s="253"/>
      <c r="R834" s="254"/>
      <c r="GO834" s="212"/>
      <c r="GP834" s="212"/>
      <c r="GQ834" s="223"/>
      <c r="GR834" s="223"/>
      <c r="GS834" s="223"/>
      <c r="GT834" s="223"/>
      <c r="GU834" s="223"/>
      <c r="GV834" s="223"/>
      <c r="GW834" s="173"/>
      <c r="GX834" s="223"/>
      <c r="GZ834" s="257"/>
      <c r="HA834" s="259" t="s">
        <v>404</v>
      </c>
      <c r="HB834" s="257"/>
    </row>
    <row r="835" spans="1:210" s="171" customFormat="1" ht="15" x14ac:dyDescent="0.25">
      <c r="A835" s="224"/>
      <c r="B835" s="225"/>
      <c r="C835" s="871" t="s">
        <v>616</v>
      </c>
      <c r="D835" s="871"/>
      <c r="E835" s="871"/>
      <c r="F835" s="871"/>
      <c r="G835" s="871"/>
      <c r="H835" s="871"/>
      <c r="I835" s="871"/>
      <c r="J835" s="871"/>
      <c r="K835" s="871"/>
      <c r="L835" s="871"/>
      <c r="M835" s="871"/>
      <c r="N835" s="871"/>
      <c r="O835" s="871"/>
      <c r="P835" s="258">
        <v>1336416.1200000001</v>
      </c>
      <c r="Q835" s="253"/>
      <c r="R835" s="254"/>
      <c r="GO835" s="212"/>
      <c r="GP835" s="212"/>
      <c r="GQ835" s="223"/>
      <c r="GR835" s="223"/>
      <c r="GS835" s="223"/>
      <c r="GT835" s="223"/>
      <c r="GU835" s="223"/>
      <c r="GV835" s="223"/>
      <c r="GW835" s="173"/>
      <c r="GX835" s="223"/>
      <c r="GZ835" s="257"/>
      <c r="HA835" s="259" t="s">
        <v>616</v>
      </c>
      <c r="HB835" s="257"/>
    </row>
    <row r="836" spans="1:210" s="171" customFormat="1" ht="15" x14ac:dyDescent="0.25">
      <c r="A836" s="224"/>
      <c r="B836" s="225"/>
      <c r="C836" s="871" t="s">
        <v>406</v>
      </c>
      <c r="D836" s="871"/>
      <c r="E836" s="871"/>
      <c r="F836" s="871"/>
      <c r="G836" s="871"/>
      <c r="H836" s="871"/>
      <c r="I836" s="871"/>
      <c r="J836" s="871"/>
      <c r="K836" s="871"/>
      <c r="L836" s="871"/>
      <c r="M836" s="871"/>
      <c r="N836" s="871"/>
      <c r="O836" s="871"/>
      <c r="P836" s="258">
        <v>10684228.48</v>
      </c>
      <c r="Q836" s="253"/>
      <c r="R836" s="254"/>
      <c r="GO836" s="212"/>
      <c r="GP836" s="212"/>
      <c r="GQ836" s="223"/>
      <c r="GR836" s="223"/>
      <c r="GS836" s="223"/>
      <c r="GT836" s="223"/>
      <c r="GU836" s="223"/>
      <c r="GV836" s="223"/>
      <c r="GW836" s="173"/>
      <c r="GX836" s="223"/>
      <c r="GZ836" s="257"/>
      <c r="HA836" s="259" t="s">
        <v>406</v>
      </c>
      <c r="HB836" s="257"/>
    </row>
    <row r="837" spans="1:210" s="171" customFormat="1" ht="15" x14ac:dyDescent="0.25">
      <c r="A837" s="224"/>
      <c r="B837" s="225"/>
      <c r="C837" s="871" t="s">
        <v>401</v>
      </c>
      <c r="D837" s="871"/>
      <c r="E837" s="871"/>
      <c r="F837" s="871"/>
      <c r="G837" s="871"/>
      <c r="H837" s="871"/>
      <c r="I837" s="871"/>
      <c r="J837" s="871"/>
      <c r="K837" s="871"/>
      <c r="L837" s="871"/>
      <c r="M837" s="871"/>
      <c r="N837" s="871"/>
      <c r="O837" s="871"/>
      <c r="P837" s="260"/>
      <c r="Q837" s="253"/>
      <c r="R837" s="254"/>
      <c r="GO837" s="212"/>
      <c r="GP837" s="212"/>
      <c r="GQ837" s="223"/>
      <c r="GR837" s="223"/>
      <c r="GS837" s="223"/>
      <c r="GT837" s="223"/>
      <c r="GU837" s="223"/>
      <c r="GV837" s="223"/>
      <c r="GW837" s="173"/>
      <c r="GX837" s="223"/>
      <c r="GZ837" s="257"/>
      <c r="HA837" s="259" t="s">
        <v>401</v>
      </c>
      <c r="HB837" s="257"/>
    </row>
    <row r="838" spans="1:210" s="171" customFormat="1" ht="15" x14ac:dyDescent="0.25">
      <c r="A838" s="224"/>
      <c r="B838" s="225"/>
      <c r="C838" s="871" t="s">
        <v>617</v>
      </c>
      <c r="D838" s="871"/>
      <c r="E838" s="871"/>
      <c r="F838" s="871"/>
      <c r="G838" s="871"/>
      <c r="H838" s="871"/>
      <c r="I838" s="871"/>
      <c r="J838" s="871"/>
      <c r="K838" s="871"/>
      <c r="L838" s="871"/>
      <c r="M838" s="871"/>
      <c r="N838" s="871"/>
      <c r="O838" s="871"/>
      <c r="P838" s="258">
        <v>652686.97</v>
      </c>
      <c r="Q838" s="253"/>
      <c r="R838" s="254"/>
      <c r="GO838" s="212"/>
      <c r="GP838" s="212"/>
      <c r="GQ838" s="223"/>
      <c r="GR838" s="223"/>
      <c r="GS838" s="223"/>
      <c r="GT838" s="223"/>
      <c r="GU838" s="223"/>
      <c r="GV838" s="223"/>
      <c r="GW838" s="173"/>
      <c r="GX838" s="223"/>
      <c r="GZ838" s="257"/>
      <c r="HA838" s="259" t="s">
        <v>617</v>
      </c>
      <c r="HB838" s="257"/>
    </row>
    <row r="839" spans="1:210" s="171" customFormat="1" ht="15" x14ac:dyDescent="0.25">
      <c r="A839" s="224"/>
      <c r="B839" s="225"/>
      <c r="C839" s="871" t="s">
        <v>592</v>
      </c>
      <c r="D839" s="871"/>
      <c r="E839" s="871"/>
      <c r="F839" s="871"/>
      <c r="G839" s="871"/>
      <c r="H839" s="871"/>
      <c r="I839" s="871"/>
      <c r="J839" s="871"/>
      <c r="K839" s="871"/>
      <c r="L839" s="871"/>
      <c r="M839" s="871"/>
      <c r="N839" s="871"/>
      <c r="O839" s="871"/>
      <c r="P839" s="258">
        <v>6641312.0899999999</v>
      </c>
      <c r="Q839" s="253"/>
      <c r="R839" s="254"/>
      <c r="GO839" s="212"/>
      <c r="GP839" s="212"/>
      <c r="GQ839" s="223"/>
      <c r="GR839" s="223"/>
      <c r="GS839" s="223"/>
      <c r="GT839" s="223"/>
      <c r="GU839" s="223"/>
      <c r="GV839" s="223"/>
      <c r="GW839" s="173"/>
      <c r="GX839" s="223"/>
      <c r="GZ839" s="257"/>
      <c r="HA839" s="259" t="s">
        <v>592</v>
      </c>
      <c r="HB839" s="257"/>
    </row>
    <row r="840" spans="1:210" s="171" customFormat="1" ht="15" x14ac:dyDescent="0.25">
      <c r="A840" s="224"/>
      <c r="B840" s="225"/>
      <c r="C840" s="871" t="s">
        <v>593</v>
      </c>
      <c r="D840" s="871"/>
      <c r="E840" s="871"/>
      <c r="F840" s="871"/>
      <c r="G840" s="871"/>
      <c r="H840" s="871"/>
      <c r="I840" s="871"/>
      <c r="J840" s="871"/>
      <c r="K840" s="871"/>
      <c r="L840" s="871"/>
      <c r="M840" s="871"/>
      <c r="N840" s="871"/>
      <c r="O840" s="871"/>
      <c r="P840" s="258">
        <v>447517.56</v>
      </c>
      <c r="Q840" s="253"/>
      <c r="R840" s="254"/>
      <c r="GO840" s="212"/>
      <c r="GP840" s="212"/>
      <c r="GQ840" s="223"/>
      <c r="GR840" s="223"/>
      <c r="GS840" s="223"/>
      <c r="GT840" s="223"/>
      <c r="GU840" s="223"/>
      <c r="GV840" s="223"/>
      <c r="GW840" s="173"/>
      <c r="GX840" s="223"/>
      <c r="GZ840" s="257"/>
      <c r="HA840" s="259" t="s">
        <v>593</v>
      </c>
      <c r="HB840" s="257"/>
    </row>
    <row r="841" spans="1:210" s="171" customFormat="1" ht="15" x14ac:dyDescent="0.25">
      <c r="A841" s="224"/>
      <c r="B841" s="225"/>
      <c r="C841" s="871" t="s">
        <v>618</v>
      </c>
      <c r="D841" s="871"/>
      <c r="E841" s="871"/>
      <c r="F841" s="871"/>
      <c r="G841" s="871"/>
      <c r="H841" s="871"/>
      <c r="I841" s="871"/>
      <c r="J841" s="871"/>
      <c r="K841" s="871"/>
      <c r="L841" s="871"/>
      <c r="M841" s="871"/>
      <c r="N841" s="871"/>
      <c r="O841" s="871"/>
      <c r="P841" s="258">
        <v>1336416.1200000001</v>
      </c>
      <c r="Q841" s="253"/>
      <c r="R841" s="254"/>
      <c r="GO841" s="212"/>
      <c r="GP841" s="212"/>
      <c r="GQ841" s="223"/>
      <c r="GR841" s="223"/>
      <c r="GS841" s="223"/>
      <c r="GT841" s="223"/>
      <c r="GU841" s="223"/>
      <c r="GV841" s="223"/>
      <c r="GW841" s="173"/>
      <c r="GX841" s="223"/>
      <c r="GZ841" s="257"/>
      <c r="HA841" s="259" t="s">
        <v>618</v>
      </c>
      <c r="HB841" s="257"/>
    </row>
    <row r="842" spans="1:210" s="171" customFormat="1" ht="15" x14ac:dyDescent="0.25">
      <c r="A842" s="224"/>
      <c r="B842" s="225"/>
      <c r="C842" s="871" t="s">
        <v>594</v>
      </c>
      <c r="D842" s="871"/>
      <c r="E842" s="871"/>
      <c r="F842" s="871"/>
      <c r="G842" s="871"/>
      <c r="H842" s="871"/>
      <c r="I842" s="871"/>
      <c r="J842" s="871"/>
      <c r="K842" s="871"/>
      <c r="L842" s="871"/>
      <c r="M842" s="871"/>
      <c r="N842" s="871"/>
      <c r="O842" s="871"/>
      <c r="P842" s="258">
        <v>1034192.25</v>
      </c>
      <c r="Q842" s="253"/>
      <c r="R842" s="254"/>
      <c r="GO842" s="212"/>
      <c r="GP842" s="212"/>
      <c r="GQ842" s="223"/>
      <c r="GR842" s="223"/>
      <c r="GS842" s="223"/>
      <c r="GT842" s="223"/>
      <c r="GU842" s="223"/>
      <c r="GV842" s="223"/>
      <c r="GW842" s="173"/>
      <c r="GX842" s="223"/>
      <c r="GZ842" s="257"/>
      <c r="HA842" s="259" t="s">
        <v>594</v>
      </c>
      <c r="HB842" s="257"/>
    </row>
    <row r="843" spans="1:210" s="171" customFormat="1" ht="15" x14ac:dyDescent="0.25">
      <c r="A843" s="224"/>
      <c r="B843" s="225"/>
      <c r="C843" s="871" t="s">
        <v>595</v>
      </c>
      <c r="D843" s="871"/>
      <c r="E843" s="871"/>
      <c r="F843" s="871"/>
      <c r="G843" s="871"/>
      <c r="H843" s="871"/>
      <c r="I843" s="871"/>
      <c r="J843" s="871"/>
      <c r="K843" s="871"/>
      <c r="L843" s="871"/>
      <c r="M843" s="871"/>
      <c r="N843" s="871"/>
      <c r="O843" s="871"/>
      <c r="P843" s="258">
        <v>572103.49</v>
      </c>
      <c r="Q843" s="253"/>
      <c r="R843" s="254"/>
      <c r="GO843" s="212"/>
      <c r="GP843" s="212"/>
      <c r="GQ843" s="223"/>
      <c r="GR843" s="223"/>
      <c r="GS843" s="223"/>
      <c r="GT843" s="223"/>
      <c r="GU843" s="223"/>
      <c r="GV843" s="223"/>
      <c r="GW843" s="173"/>
      <c r="GX843" s="223"/>
      <c r="GZ843" s="257"/>
      <c r="HA843" s="259" t="s">
        <v>595</v>
      </c>
      <c r="HB843" s="257"/>
    </row>
    <row r="844" spans="1:210" s="171" customFormat="1" ht="15" x14ac:dyDescent="0.25">
      <c r="A844" s="224"/>
      <c r="B844" s="225"/>
      <c r="C844" s="871" t="s">
        <v>415</v>
      </c>
      <c r="D844" s="871"/>
      <c r="E844" s="871"/>
      <c r="F844" s="871"/>
      <c r="G844" s="871"/>
      <c r="H844" s="871"/>
      <c r="I844" s="871"/>
      <c r="J844" s="871"/>
      <c r="K844" s="871"/>
      <c r="L844" s="871"/>
      <c r="M844" s="871"/>
      <c r="N844" s="871"/>
      <c r="O844" s="871"/>
      <c r="P844" s="258">
        <v>1100204.53</v>
      </c>
      <c r="Q844" s="253"/>
      <c r="R844" s="254"/>
      <c r="GO844" s="212"/>
      <c r="GP844" s="212"/>
      <c r="GQ844" s="223"/>
      <c r="GR844" s="223"/>
      <c r="GS844" s="223"/>
      <c r="GT844" s="223"/>
      <c r="GU844" s="223"/>
      <c r="GV844" s="223"/>
      <c r="GW844" s="173"/>
      <c r="GX844" s="223"/>
      <c r="GZ844" s="257"/>
      <c r="HA844" s="259" t="s">
        <v>415</v>
      </c>
      <c r="HB844" s="257"/>
    </row>
    <row r="845" spans="1:210" s="171" customFormat="1" ht="15" x14ac:dyDescent="0.25">
      <c r="A845" s="224"/>
      <c r="B845" s="225"/>
      <c r="C845" s="871" t="s">
        <v>416</v>
      </c>
      <c r="D845" s="871"/>
      <c r="E845" s="871"/>
      <c r="F845" s="871"/>
      <c r="G845" s="871"/>
      <c r="H845" s="871"/>
      <c r="I845" s="871"/>
      <c r="J845" s="871"/>
      <c r="K845" s="871"/>
      <c r="L845" s="871"/>
      <c r="M845" s="871"/>
      <c r="N845" s="871"/>
      <c r="O845" s="871"/>
      <c r="P845" s="258">
        <v>1034192.25</v>
      </c>
      <c r="Q845" s="253"/>
      <c r="R845" s="254"/>
      <c r="GO845" s="212"/>
      <c r="GP845" s="212"/>
      <c r="GQ845" s="223"/>
      <c r="GR845" s="223"/>
      <c r="GS845" s="223"/>
      <c r="GT845" s="223"/>
      <c r="GU845" s="223"/>
      <c r="GV845" s="223"/>
      <c r="GW845" s="173"/>
      <c r="GX845" s="223"/>
      <c r="GZ845" s="257"/>
      <c r="HA845" s="259" t="s">
        <v>416</v>
      </c>
      <c r="HB845" s="257"/>
    </row>
    <row r="846" spans="1:210" s="171" customFormat="1" ht="15" x14ac:dyDescent="0.25">
      <c r="A846" s="224"/>
      <c r="B846" s="225"/>
      <c r="C846" s="871" t="s">
        <v>417</v>
      </c>
      <c r="D846" s="871"/>
      <c r="E846" s="871"/>
      <c r="F846" s="871"/>
      <c r="G846" s="871"/>
      <c r="H846" s="871"/>
      <c r="I846" s="871"/>
      <c r="J846" s="871"/>
      <c r="K846" s="871"/>
      <c r="L846" s="871"/>
      <c r="M846" s="871"/>
      <c r="N846" s="871"/>
      <c r="O846" s="871"/>
      <c r="P846" s="258">
        <v>572103.49</v>
      </c>
      <c r="Q846" s="253"/>
      <c r="R846" s="254"/>
      <c r="GO846" s="212"/>
      <c r="GP846" s="212"/>
      <c r="GQ846" s="223"/>
      <c r="GR846" s="223"/>
      <c r="GS846" s="223"/>
      <c r="GT846" s="223"/>
      <c r="GU846" s="223"/>
      <c r="GV846" s="223"/>
      <c r="GW846" s="173"/>
      <c r="GX846" s="223"/>
      <c r="GZ846" s="257"/>
      <c r="HA846" s="259" t="s">
        <v>417</v>
      </c>
      <c r="HB846" s="257"/>
    </row>
    <row r="847" spans="1:210" s="171" customFormat="1" ht="15" x14ac:dyDescent="0.25">
      <c r="A847" s="224"/>
      <c r="B847" s="255"/>
      <c r="C847" s="872" t="s">
        <v>855</v>
      </c>
      <c r="D847" s="872"/>
      <c r="E847" s="872"/>
      <c r="F847" s="872"/>
      <c r="G847" s="872"/>
      <c r="H847" s="872"/>
      <c r="I847" s="872"/>
      <c r="J847" s="872"/>
      <c r="K847" s="872"/>
      <c r="L847" s="872"/>
      <c r="M847" s="872"/>
      <c r="N847" s="872"/>
      <c r="O847" s="872"/>
      <c r="P847" s="261">
        <v>10684228.48</v>
      </c>
      <c r="Q847" s="253"/>
      <c r="R847" s="254"/>
      <c r="GO847" s="212"/>
      <c r="GP847" s="212"/>
      <c r="GQ847" s="223"/>
      <c r="GR847" s="223"/>
      <c r="GS847" s="223"/>
      <c r="GT847" s="223"/>
      <c r="GU847" s="223"/>
      <c r="GV847" s="223"/>
      <c r="GW847" s="173"/>
      <c r="GX847" s="223"/>
      <c r="GZ847" s="257"/>
      <c r="HB847" s="257" t="s">
        <v>855</v>
      </c>
    </row>
    <row r="848" spans="1:210" s="171" customFormat="1" ht="15" x14ac:dyDescent="0.25">
      <c r="A848" s="224"/>
      <c r="B848" s="225"/>
      <c r="C848" s="871" t="s">
        <v>419</v>
      </c>
      <c r="D848" s="871"/>
      <c r="E848" s="871"/>
      <c r="F848" s="871"/>
      <c r="G848" s="871"/>
      <c r="H848" s="871"/>
      <c r="I848" s="871"/>
      <c r="J848" s="871"/>
      <c r="K848" s="871"/>
      <c r="L848" s="871"/>
      <c r="M848" s="871"/>
      <c r="N848" s="871"/>
      <c r="O848" s="871"/>
      <c r="P848" s="260"/>
      <c r="Q848" s="253"/>
      <c r="R848" s="254"/>
      <c r="GO848" s="212"/>
      <c r="GP848" s="212"/>
      <c r="GQ848" s="223"/>
      <c r="GR848" s="223"/>
      <c r="GS848" s="223"/>
      <c r="GT848" s="223"/>
      <c r="GU848" s="223"/>
      <c r="GV848" s="223"/>
      <c r="GW848" s="173"/>
      <c r="GX848" s="223"/>
      <c r="GZ848" s="257"/>
      <c r="HA848" s="259" t="s">
        <v>419</v>
      </c>
      <c r="HB848" s="257"/>
    </row>
    <row r="849" spans="1:211" s="171" customFormat="1" ht="15" x14ac:dyDescent="0.25">
      <c r="A849" s="224"/>
      <c r="B849" s="225"/>
      <c r="C849" s="871" t="s">
        <v>620</v>
      </c>
      <c r="D849" s="871"/>
      <c r="E849" s="871"/>
      <c r="F849" s="871"/>
      <c r="G849" s="871"/>
      <c r="H849" s="871"/>
      <c r="I849" s="871"/>
      <c r="J849" s="871"/>
      <c r="K849" s="871"/>
      <c r="L849" s="871"/>
      <c r="M849" s="871"/>
      <c r="N849" s="871"/>
      <c r="O849" s="871"/>
      <c r="P849" s="258">
        <v>953318.22</v>
      </c>
      <c r="Q849" s="253"/>
      <c r="R849" s="254"/>
      <c r="GO849" s="212"/>
      <c r="GP849" s="212"/>
      <c r="GQ849" s="223"/>
      <c r="GR849" s="223"/>
      <c r="GS849" s="223"/>
      <c r="GT849" s="223"/>
      <c r="GU849" s="223"/>
      <c r="GV849" s="223"/>
      <c r="GW849" s="173"/>
      <c r="GX849" s="223"/>
      <c r="GZ849" s="257"/>
      <c r="HA849" s="259" t="s">
        <v>620</v>
      </c>
      <c r="HB849" s="257"/>
    </row>
    <row r="850" spans="1:211" s="171" customFormat="1" ht="15" x14ac:dyDescent="0.25">
      <c r="A850" s="224"/>
      <c r="B850" s="225"/>
      <c r="C850" s="871" t="s">
        <v>420</v>
      </c>
      <c r="D850" s="871"/>
      <c r="E850" s="871"/>
      <c r="F850" s="871"/>
      <c r="G850" s="871"/>
      <c r="H850" s="871"/>
      <c r="I850" s="871"/>
      <c r="J850" s="871"/>
      <c r="K850" s="262" t="s">
        <v>856</v>
      </c>
      <c r="L850" s="263"/>
      <c r="M850" s="263"/>
      <c r="O850" s="264"/>
      <c r="P850" s="260"/>
      <c r="Q850" s="253"/>
      <c r="R850" s="254"/>
      <c r="GO850" s="212"/>
      <c r="GP850" s="212"/>
      <c r="GQ850" s="223"/>
      <c r="GR850" s="223"/>
      <c r="GS850" s="223"/>
      <c r="GT850" s="223"/>
      <c r="GU850" s="223"/>
      <c r="GV850" s="223"/>
      <c r="GW850" s="173"/>
      <c r="GX850" s="223"/>
      <c r="GZ850" s="257"/>
      <c r="HB850" s="257"/>
      <c r="HC850" s="259" t="s">
        <v>420</v>
      </c>
    </row>
    <row r="851" spans="1:211" s="171" customFormat="1" ht="15" x14ac:dyDescent="0.25">
      <c r="A851" s="224"/>
      <c r="B851" s="225"/>
      <c r="C851" s="871" t="s">
        <v>422</v>
      </c>
      <c r="D851" s="871"/>
      <c r="E851" s="871"/>
      <c r="F851" s="871"/>
      <c r="G851" s="871"/>
      <c r="H851" s="871"/>
      <c r="I851" s="871"/>
      <c r="J851" s="871"/>
      <c r="K851" s="262" t="s">
        <v>857</v>
      </c>
      <c r="L851" s="263"/>
      <c r="M851" s="263"/>
      <c r="O851" s="264"/>
      <c r="P851" s="260"/>
      <c r="Q851" s="253"/>
      <c r="R851" s="254"/>
      <c r="GO851" s="212"/>
      <c r="GP851" s="212"/>
      <c r="GQ851" s="223"/>
      <c r="GR851" s="223"/>
      <c r="GS851" s="223"/>
      <c r="GT851" s="223"/>
      <c r="GU851" s="223"/>
      <c r="GV851" s="223"/>
      <c r="GW851" s="173"/>
      <c r="GX851" s="223"/>
      <c r="GZ851" s="257"/>
      <c r="HB851" s="257"/>
      <c r="HC851" s="259" t="s">
        <v>422</v>
      </c>
    </row>
    <row r="852" spans="1:211" s="171" customFormat="1" ht="15" x14ac:dyDescent="0.25">
      <c r="A852" s="881" t="s">
        <v>858</v>
      </c>
      <c r="B852" s="882"/>
      <c r="C852" s="882"/>
      <c r="D852" s="882"/>
      <c r="E852" s="882"/>
      <c r="F852" s="882"/>
      <c r="G852" s="882"/>
      <c r="H852" s="882"/>
      <c r="I852" s="882"/>
      <c r="J852" s="882"/>
      <c r="K852" s="882"/>
      <c r="L852" s="882"/>
      <c r="M852" s="882"/>
      <c r="N852" s="882"/>
      <c r="O852" s="882"/>
      <c r="P852" s="883"/>
      <c r="GO852" s="212" t="s">
        <v>858</v>
      </c>
      <c r="GP852" s="212"/>
      <c r="GQ852" s="223"/>
      <c r="GR852" s="223"/>
      <c r="GS852" s="223"/>
      <c r="GT852" s="223"/>
      <c r="GU852" s="223"/>
      <c r="GV852" s="223"/>
      <c r="GW852" s="173"/>
      <c r="GX852" s="223"/>
      <c r="GZ852" s="257"/>
      <c r="HB852" s="257"/>
    </row>
    <row r="853" spans="1:211" s="171" customFormat="1" ht="15" x14ac:dyDescent="0.25">
      <c r="A853" s="881" t="s">
        <v>601</v>
      </c>
      <c r="B853" s="882"/>
      <c r="C853" s="882"/>
      <c r="D853" s="882"/>
      <c r="E853" s="882"/>
      <c r="F853" s="882"/>
      <c r="G853" s="882"/>
      <c r="H853" s="882"/>
      <c r="I853" s="882"/>
      <c r="J853" s="882"/>
      <c r="K853" s="882"/>
      <c r="L853" s="882"/>
      <c r="M853" s="882"/>
      <c r="N853" s="882"/>
      <c r="O853" s="882"/>
      <c r="P853" s="883"/>
      <c r="GO853" s="212"/>
      <c r="GP853" s="212" t="s">
        <v>601</v>
      </c>
      <c r="GQ853" s="223"/>
      <c r="GR853" s="223"/>
      <c r="GS853" s="223"/>
      <c r="GT853" s="223"/>
      <c r="GU853" s="223"/>
      <c r="GV853" s="223"/>
      <c r="GW853" s="173"/>
      <c r="GX853" s="223"/>
      <c r="GZ853" s="257"/>
      <c r="HB853" s="257"/>
    </row>
    <row r="854" spans="1:211" s="171" customFormat="1" ht="15" x14ac:dyDescent="0.25">
      <c r="A854" s="214" t="s">
        <v>859</v>
      </c>
      <c r="B854" s="215" t="s">
        <v>602</v>
      </c>
      <c r="C854" s="873" t="s">
        <v>603</v>
      </c>
      <c r="D854" s="873"/>
      <c r="E854" s="873"/>
      <c r="F854" s="873"/>
      <c r="G854" s="873"/>
      <c r="H854" s="216" t="s">
        <v>386</v>
      </c>
      <c r="I854" s="217">
        <v>62.8</v>
      </c>
      <c r="J854" s="218">
        <v>1</v>
      </c>
      <c r="K854" s="219">
        <v>62.8</v>
      </c>
      <c r="L854" s="220"/>
      <c r="M854" s="217"/>
      <c r="N854" s="221"/>
      <c r="O854" s="217"/>
      <c r="P854" s="222"/>
      <c r="GO854" s="212"/>
      <c r="GP854" s="212"/>
      <c r="GQ854" s="223" t="s">
        <v>603</v>
      </c>
      <c r="GR854" s="223" t="s">
        <v>4</v>
      </c>
      <c r="GS854" s="223" t="s">
        <v>4</v>
      </c>
      <c r="GT854" s="223" t="s">
        <v>4</v>
      </c>
      <c r="GU854" s="223" t="s">
        <v>4</v>
      </c>
      <c r="GV854" s="223"/>
      <c r="GW854" s="173"/>
      <c r="GX854" s="223"/>
      <c r="GZ854" s="257"/>
      <c r="HB854" s="257"/>
    </row>
    <row r="855" spans="1:211" s="171" customFormat="1" ht="15" x14ac:dyDescent="0.25">
      <c r="A855" s="224"/>
      <c r="B855" s="225"/>
      <c r="C855" s="874" t="s">
        <v>370</v>
      </c>
      <c r="D855" s="874"/>
      <c r="E855" s="874"/>
      <c r="F855" s="874"/>
      <c r="G855" s="874"/>
      <c r="H855" s="216"/>
      <c r="I855" s="217"/>
      <c r="J855" s="217"/>
      <c r="K855" s="217"/>
      <c r="L855" s="220"/>
      <c r="M855" s="217"/>
      <c r="N855" s="226"/>
      <c r="O855" s="217"/>
      <c r="P855" s="227">
        <v>1517937.31</v>
      </c>
      <c r="Q855" s="228"/>
      <c r="R855" s="228"/>
      <c r="GO855" s="212"/>
      <c r="GP855" s="212"/>
      <c r="GQ855" s="223"/>
      <c r="GR855" s="223"/>
      <c r="GS855" s="223"/>
      <c r="GT855" s="223"/>
      <c r="GU855" s="223"/>
      <c r="GV855" s="223" t="s">
        <v>370</v>
      </c>
      <c r="GW855" s="173"/>
      <c r="GX855" s="223"/>
      <c r="GZ855" s="257"/>
      <c r="HB855" s="257"/>
    </row>
    <row r="856" spans="1:211" s="171" customFormat="1" ht="15" x14ac:dyDescent="0.25">
      <c r="A856" s="229"/>
      <c r="B856" s="230"/>
      <c r="C856" s="880" t="s">
        <v>371</v>
      </c>
      <c r="D856" s="880"/>
      <c r="E856" s="880"/>
      <c r="F856" s="880"/>
      <c r="G856" s="880"/>
      <c r="H856" s="231"/>
      <c r="I856" s="232"/>
      <c r="J856" s="232"/>
      <c r="K856" s="232"/>
      <c r="L856" s="233"/>
      <c r="M856" s="232"/>
      <c r="N856" s="233"/>
      <c r="O856" s="232"/>
      <c r="P856" s="245">
        <v>827739.21</v>
      </c>
      <c r="GO856" s="212"/>
      <c r="GP856" s="212"/>
      <c r="GQ856" s="223"/>
      <c r="GR856" s="223"/>
      <c r="GS856" s="223"/>
      <c r="GT856" s="223"/>
      <c r="GU856" s="223"/>
      <c r="GV856" s="223"/>
      <c r="GW856" s="173" t="s">
        <v>371</v>
      </c>
      <c r="GX856" s="223"/>
      <c r="GZ856" s="257"/>
      <c r="HB856" s="257"/>
    </row>
    <row r="857" spans="1:211" s="171" customFormat="1" ht="15" x14ac:dyDescent="0.25">
      <c r="A857" s="229"/>
      <c r="B857" s="230" t="s">
        <v>388</v>
      </c>
      <c r="C857" s="880" t="s">
        <v>389</v>
      </c>
      <c r="D857" s="880"/>
      <c r="E857" s="880"/>
      <c r="F857" s="880"/>
      <c r="G857" s="880"/>
      <c r="H857" s="231" t="s">
        <v>374</v>
      </c>
      <c r="I857" s="235">
        <v>93</v>
      </c>
      <c r="J857" s="232"/>
      <c r="K857" s="235">
        <v>93</v>
      </c>
      <c r="L857" s="233"/>
      <c r="M857" s="232"/>
      <c r="N857" s="233"/>
      <c r="O857" s="232"/>
      <c r="P857" s="245">
        <v>769797.47</v>
      </c>
      <c r="GO857" s="212"/>
      <c r="GP857" s="212"/>
      <c r="GQ857" s="223"/>
      <c r="GR857" s="223"/>
      <c r="GS857" s="223"/>
      <c r="GT857" s="223"/>
      <c r="GU857" s="223"/>
      <c r="GV857" s="223"/>
      <c r="GW857" s="173" t="s">
        <v>389</v>
      </c>
      <c r="GX857" s="223"/>
      <c r="GZ857" s="257"/>
      <c r="HB857" s="257"/>
    </row>
    <row r="858" spans="1:211" s="171" customFormat="1" ht="15" x14ac:dyDescent="0.25">
      <c r="A858" s="229"/>
      <c r="B858" s="230" t="s">
        <v>390</v>
      </c>
      <c r="C858" s="880" t="s">
        <v>391</v>
      </c>
      <c r="D858" s="880"/>
      <c r="E858" s="880"/>
      <c r="F858" s="880"/>
      <c r="G858" s="880"/>
      <c r="H858" s="231" t="s">
        <v>374</v>
      </c>
      <c r="I858" s="235">
        <v>62</v>
      </c>
      <c r="J858" s="232"/>
      <c r="K858" s="235">
        <v>62</v>
      </c>
      <c r="L858" s="233"/>
      <c r="M858" s="232"/>
      <c r="N858" s="233"/>
      <c r="O858" s="232"/>
      <c r="P858" s="245">
        <v>513198.31</v>
      </c>
      <c r="GO858" s="212"/>
      <c r="GP858" s="212"/>
      <c r="GQ858" s="223"/>
      <c r="GR858" s="223"/>
      <c r="GS858" s="223"/>
      <c r="GT858" s="223"/>
      <c r="GU858" s="223"/>
      <c r="GV858" s="223"/>
      <c r="GW858" s="173" t="s">
        <v>391</v>
      </c>
      <c r="GX858" s="223"/>
      <c r="GZ858" s="257"/>
      <c r="HB858" s="257"/>
    </row>
    <row r="859" spans="1:211" s="171" customFormat="1" ht="15" x14ac:dyDescent="0.25">
      <c r="A859" s="236"/>
      <c r="B859" s="237"/>
      <c r="C859" s="874" t="s">
        <v>377</v>
      </c>
      <c r="D859" s="874"/>
      <c r="E859" s="874"/>
      <c r="F859" s="874"/>
      <c r="G859" s="874"/>
      <c r="H859" s="216"/>
      <c r="I859" s="217"/>
      <c r="J859" s="217"/>
      <c r="K859" s="217"/>
      <c r="L859" s="220"/>
      <c r="M859" s="217"/>
      <c r="N859" s="226">
        <v>44600.85</v>
      </c>
      <c r="O859" s="217"/>
      <c r="P859" s="227">
        <v>2800933.09</v>
      </c>
      <c r="GO859" s="212"/>
      <c r="GP859" s="212"/>
      <c r="GQ859" s="223"/>
      <c r="GR859" s="223"/>
      <c r="GS859" s="223"/>
      <c r="GT859" s="223"/>
      <c r="GU859" s="223"/>
      <c r="GV859" s="223"/>
      <c r="GW859" s="173"/>
      <c r="GX859" s="223" t="s">
        <v>377</v>
      </c>
      <c r="GZ859" s="257"/>
      <c r="HB859" s="257"/>
    </row>
    <row r="860" spans="1:211" s="171" customFormat="1" ht="15" x14ac:dyDescent="0.25">
      <c r="A860" s="881" t="s">
        <v>804</v>
      </c>
      <c r="B860" s="882"/>
      <c r="C860" s="882"/>
      <c r="D860" s="882"/>
      <c r="E860" s="882"/>
      <c r="F860" s="882"/>
      <c r="G860" s="882"/>
      <c r="H860" s="882"/>
      <c r="I860" s="882"/>
      <c r="J860" s="882"/>
      <c r="K860" s="882"/>
      <c r="L860" s="882"/>
      <c r="M860" s="882"/>
      <c r="N860" s="882"/>
      <c r="O860" s="882"/>
      <c r="P860" s="883"/>
      <c r="GO860" s="212"/>
      <c r="GP860" s="212" t="s">
        <v>804</v>
      </c>
      <c r="GQ860" s="223"/>
      <c r="GR860" s="223"/>
      <c r="GS860" s="223"/>
      <c r="GT860" s="223"/>
      <c r="GU860" s="223"/>
      <c r="GV860" s="223"/>
      <c r="GW860" s="173"/>
      <c r="GX860" s="223"/>
      <c r="GZ860" s="257"/>
      <c r="HB860" s="257"/>
    </row>
    <row r="861" spans="1:211" s="171" customFormat="1" ht="45" x14ac:dyDescent="0.25">
      <c r="A861" s="214" t="s">
        <v>860</v>
      </c>
      <c r="B861" s="215" t="s">
        <v>605</v>
      </c>
      <c r="C861" s="873" t="s">
        <v>606</v>
      </c>
      <c r="D861" s="873"/>
      <c r="E861" s="873"/>
      <c r="F861" s="873"/>
      <c r="G861" s="873"/>
      <c r="H861" s="216" t="s">
        <v>607</v>
      </c>
      <c r="I861" s="217">
        <v>23.867999999999999</v>
      </c>
      <c r="J861" s="218">
        <v>1</v>
      </c>
      <c r="K861" s="241">
        <v>23.867999999999999</v>
      </c>
      <c r="L861" s="220"/>
      <c r="M861" s="217"/>
      <c r="N861" s="221"/>
      <c r="O861" s="217"/>
      <c r="P861" s="222"/>
      <c r="GO861" s="212"/>
      <c r="GP861" s="212"/>
      <c r="GQ861" s="223" t="s">
        <v>606</v>
      </c>
      <c r="GR861" s="223" t="s">
        <v>4</v>
      </c>
      <c r="GS861" s="223" t="s">
        <v>4</v>
      </c>
      <c r="GT861" s="223" t="s">
        <v>4</v>
      </c>
      <c r="GU861" s="223" t="s">
        <v>4</v>
      </c>
      <c r="GV861" s="223"/>
      <c r="GW861" s="173"/>
      <c r="GX861" s="223"/>
      <c r="GZ861" s="257"/>
      <c r="HB861" s="257"/>
    </row>
    <row r="862" spans="1:211" s="171" customFormat="1" ht="15" x14ac:dyDescent="0.25">
      <c r="A862" s="242"/>
      <c r="B862" s="243"/>
      <c r="C862" s="878" t="s">
        <v>861</v>
      </c>
      <c r="D862" s="878"/>
      <c r="E862" s="878"/>
      <c r="F862" s="878"/>
      <c r="G862" s="878"/>
      <c r="H862" s="878"/>
      <c r="I862" s="878"/>
      <c r="J862" s="878"/>
      <c r="K862" s="878"/>
      <c r="L862" s="878"/>
      <c r="M862" s="878"/>
      <c r="N862" s="878"/>
      <c r="O862" s="878"/>
      <c r="P862" s="879"/>
      <c r="GO862" s="212"/>
      <c r="GP862" s="212"/>
      <c r="GQ862" s="223"/>
      <c r="GR862" s="223"/>
      <c r="GS862" s="223"/>
      <c r="GT862" s="223"/>
      <c r="GU862" s="223"/>
      <c r="GV862" s="223"/>
      <c r="GW862" s="173"/>
      <c r="GX862" s="223"/>
      <c r="GY862" s="244" t="s">
        <v>861</v>
      </c>
      <c r="GZ862" s="257"/>
      <c r="HB862" s="257"/>
    </row>
    <row r="863" spans="1:211" s="171" customFormat="1" ht="15" x14ac:dyDescent="0.25">
      <c r="A863" s="224"/>
      <c r="B863" s="225"/>
      <c r="C863" s="874" t="s">
        <v>370</v>
      </c>
      <c r="D863" s="874"/>
      <c r="E863" s="874"/>
      <c r="F863" s="874"/>
      <c r="G863" s="874"/>
      <c r="H863" s="216"/>
      <c r="I863" s="217"/>
      <c r="J863" s="217"/>
      <c r="K863" s="217"/>
      <c r="L863" s="220"/>
      <c r="M863" s="217"/>
      <c r="N863" s="226"/>
      <c r="O863" s="217"/>
      <c r="P863" s="227">
        <v>4206542.71</v>
      </c>
      <c r="Q863" s="228"/>
      <c r="R863" s="228"/>
      <c r="GO863" s="212"/>
      <c r="GP863" s="212"/>
      <c r="GQ863" s="223"/>
      <c r="GR863" s="223"/>
      <c r="GS863" s="223"/>
      <c r="GT863" s="223"/>
      <c r="GU863" s="223"/>
      <c r="GV863" s="223" t="s">
        <v>370</v>
      </c>
      <c r="GW863" s="173"/>
      <c r="GX863" s="223"/>
      <c r="GZ863" s="257"/>
      <c r="HB863" s="257"/>
    </row>
    <row r="864" spans="1:211" s="171" customFormat="1" ht="15" x14ac:dyDescent="0.25">
      <c r="A864" s="229"/>
      <c r="B864" s="230"/>
      <c r="C864" s="880" t="s">
        <v>371</v>
      </c>
      <c r="D864" s="880"/>
      <c r="E864" s="880"/>
      <c r="F864" s="880"/>
      <c r="G864" s="880"/>
      <c r="H864" s="231"/>
      <c r="I864" s="232"/>
      <c r="J864" s="232"/>
      <c r="K864" s="232"/>
      <c r="L864" s="233"/>
      <c r="M864" s="232"/>
      <c r="N864" s="233"/>
      <c r="O864" s="232"/>
      <c r="P864" s="245">
        <v>3998527.97</v>
      </c>
      <c r="GO864" s="212"/>
      <c r="GP864" s="212"/>
      <c r="GQ864" s="223"/>
      <c r="GR864" s="223"/>
      <c r="GS864" s="223"/>
      <c r="GT864" s="223"/>
      <c r="GU864" s="223"/>
      <c r="GV864" s="223"/>
      <c r="GW864" s="173" t="s">
        <v>371</v>
      </c>
      <c r="GX864" s="223"/>
      <c r="GZ864" s="257"/>
      <c r="HB864" s="257"/>
    </row>
    <row r="865" spans="1:210" s="171" customFormat="1" ht="22.5" x14ac:dyDescent="0.25">
      <c r="A865" s="229"/>
      <c r="B865" s="230" t="s">
        <v>579</v>
      </c>
      <c r="C865" s="880" t="s">
        <v>580</v>
      </c>
      <c r="D865" s="880"/>
      <c r="E865" s="880"/>
      <c r="F865" s="880"/>
      <c r="G865" s="880"/>
      <c r="H865" s="231" t="s">
        <v>374</v>
      </c>
      <c r="I865" s="235">
        <v>89</v>
      </c>
      <c r="J865" s="232"/>
      <c r="K865" s="235">
        <v>89</v>
      </c>
      <c r="L865" s="233"/>
      <c r="M865" s="232"/>
      <c r="N865" s="233"/>
      <c r="O865" s="232"/>
      <c r="P865" s="245">
        <v>3558689.89</v>
      </c>
      <c r="GO865" s="212"/>
      <c r="GP865" s="212"/>
      <c r="GQ865" s="223"/>
      <c r="GR865" s="223"/>
      <c r="GS865" s="223"/>
      <c r="GT865" s="223"/>
      <c r="GU865" s="223"/>
      <c r="GV865" s="223"/>
      <c r="GW865" s="173" t="s">
        <v>580</v>
      </c>
      <c r="GX865" s="223"/>
      <c r="GZ865" s="257"/>
      <c r="HB865" s="257"/>
    </row>
    <row r="866" spans="1:210" s="171" customFormat="1" ht="22.5" x14ac:dyDescent="0.25">
      <c r="A866" s="229"/>
      <c r="B866" s="230" t="s">
        <v>581</v>
      </c>
      <c r="C866" s="880" t="s">
        <v>582</v>
      </c>
      <c r="D866" s="880"/>
      <c r="E866" s="880"/>
      <c r="F866" s="880"/>
      <c r="G866" s="880"/>
      <c r="H866" s="231" t="s">
        <v>374</v>
      </c>
      <c r="I866" s="235">
        <v>41</v>
      </c>
      <c r="J866" s="232"/>
      <c r="K866" s="235">
        <v>41</v>
      </c>
      <c r="L866" s="233"/>
      <c r="M866" s="232"/>
      <c r="N866" s="233"/>
      <c r="O866" s="232"/>
      <c r="P866" s="245">
        <v>1639396.47</v>
      </c>
      <c r="GO866" s="212"/>
      <c r="GP866" s="212"/>
      <c r="GQ866" s="223"/>
      <c r="GR866" s="223"/>
      <c r="GS866" s="223"/>
      <c r="GT866" s="223"/>
      <c r="GU866" s="223"/>
      <c r="GV866" s="223"/>
      <c r="GW866" s="173" t="s">
        <v>582</v>
      </c>
      <c r="GX866" s="223"/>
      <c r="GZ866" s="257"/>
      <c r="HB866" s="257"/>
    </row>
    <row r="867" spans="1:210" s="171" customFormat="1" ht="15" x14ac:dyDescent="0.25">
      <c r="A867" s="236"/>
      <c r="B867" s="237"/>
      <c r="C867" s="874" t="s">
        <v>377</v>
      </c>
      <c r="D867" s="874"/>
      <c r="E867" s="874"/>
      <c r="F867" s="874"/>
      <c r="G867" s="874"/>
      <c r="H867" s="216"/>
      <c r="I867" s="217"/>
      <c r="J867" s="217"/>
      <c r="K867" s="217"/>
      <c r="L867" s="220"/>
      <c r="M867" s="217"/>
      <c r="N867" s="226">
        <v>394026.69</v>
      </c>
      <c r="O867" s="217"/>
      <c r="P867" s="227">
        <v>9404629.0700000003</v>
      </c>
      <c r="GO867" s="212"/>
      <c r="GP867" s="212"/>
      <c r="GQ867" s="223"/>
      <c r="GR867" s="223"/>
      <c r="GS867" s="223"/>
      <c r="GT867" s="223"/>
      <c r="GU867" s="223"/>
      <c r="GV867" s="223"/>
      <c r="GW867" s="173"/>
      <c r="GX867" s="223" t="s">
        <v>377</v>
      </c>
      <c r="GZ867" s="257"/>
      <c r="HB867" s="257"/>
    </row>
    <row r="868" spans="1:210" s="171" customFormat="1" ht="15" x14ac:dyDescent="0.25">
      <c r="A868" s="881"/>
      <c r="B868" s="882"/>
      <c r="C868" s="882"/>
      <c r="D868" s="882"/>
      <c r="E868" s="882"/>
      <c r="F868" s="882"/>
      <c r="G868" s="882"/>
      <c r="H868" s="882"/>
      <c r="I868" s="882"/>
      <c r="J868" s="882"/>
      <c r="K868" s="882"/>
      <c r="L868" s="882"/>
      <c r="M868" s="882"/>
      <c r="N868" s="882"/>
      <c r="O868" s="882"/>
      <c r="P868" s="883"/>
      <c r="GO868" s="212"/>
      <c r="GP868" s="212" t="s">
        <v>4</v>
      </c>
      <c r="GQ868" s="223"/>
      <c r="GR868" s="223"/>
      <c r="GS868" s="223"/>
      <c r="GT868" s="223"/>
      <c r="GU868" s="223"/>
      <c r="GV868" s="223"/>
      <c r="GW868" s="173"/>
      <c r="GX868" s="223"/>
      <c r="GZ868" s="257"/>
      <c r="HB868" s="257"/>
    </row>
    <row r="869" spans="1:210" s="171" customFormat="1" ht="22.5" x14ac:dyDescent="0.25">
      <c r="A869" s="214" t="s">
        <v>862</v>
      </c>
      <c r="B869" s="215" t="s">
        <v>609</v>
      </c>
      <c r="C869" s="873" t="s">
        <v>610</v>
      </c>
      <c r="D869" s="873"/>
      <c r="E869" s="873"/>
      <c r="F869" s="873"/>
      <c r="G869" s="873"/>
      <c r="H869" s="216" t="s">
        <v>611</v>
      </c>
      <c r="I869" s="217">
        <v>936</v>
      </c>
      <c r="J869" s="218">
        <v>1</v>
      </c>
      <c r="K869" s="218">
        <v>936</v>
      </c>
      <c r="L869" s="220"/>
      <c r="M869" s="217"/>
      <c r="N869" s="240">
        <v>69100.09</v>
      </c>
      <c r="O869" s="217"/>
      <c r="P869" s="227">
        <v>64677684.240000002</v>
      </c>
      <c r="GO869" s="212"/>
      <c r="GP869" s="212"/>
      <c r="GQ869" s="223" t="s">
        <v>610</v>
      </c>
      <c r="GR869" s="223" t="s">
        <v>4</v>
      </c>
      <c r="GS869" s="223" t="s">
        <v>4</v>
      </c>
      <c r="GT869" s="223" t="s">
        <v>4</v>
      </c>
      <c r="GU869" s="223" t="s">
        <v>4</v>
      </c>
      <c r="GV869" s="223"/>
      <c r="GW869" s="173"/>
      <c r="GX869" s="223"/>
      <c r="GZ869" s="257"/>
      <c r="HB869" s="257"/>
    </row>
    <row r="870" spans="1:210" s="171" customFormat="1" ht="15" x14ac:dyDescent="0.25">
      <c r="A870" s="236"/>
      <c r="B870" s="237"/>
      <c r="C870" s="874" t="s">
        <v>377</v>
      </c>
      <c r="D870" s="874"/>
      <c r="E870" s="874"/>
      <c r="F870" s="874"/>
      <c r="G870" s="874"/>
      <c r="H870" s="216"/>
      <c r="I870" s="217"/>
      <c r="J870" s="217"/>
      <c r="K870" s="217"/>
      <c r="L870" s="220"/>
      <c r="M870" s="217"/>
      <c r="N870" s="220"/>
      <c r="O870" s="217"/>
      <c r="P870" s="227">
        <v>64677684.240000002</v>
      </c>
      <c r="GO870" s="212"/>
      <c r="GP870" s="212"/>
      <c r="GQ870" s="223"/>
      <c r="GR870" s="223"/>
      <c r="GS870" s="223"/>
      <c r="GT870" s="223"/>
      <c r="GU870" s="223"/>
      <c r="GV870" s="223"/>
      <c r="GW870" s="173"/>
      <c r="GX870" s="223" t="s">
        <v>377</v>
      </c>
      <c r="GZ870" s="257"/>
      <c r="HB870" s="257"/>
    </row>
    <row r="871" spans="1:210" s="171" customFormat="1" ht="22.5" x14ac:dyDescent="0.25">
      <c r="A871" s="214" t="s">
        <v>863</v>
      </c>
      <c r="B871" s="215" t="s">
        <v>612</v>
      </c>
      <c r="C871" s="873" t="s">
        <v>613</v>
      </c>
      <c r="D871" s="873"/>
      <c r="E871" s="873"/>
      <c r="F871" s="873"/>
      <c r="G871" s="873"/>
      <c r="H871" s="216" t="s">
        <v>614</v>
      </c>
      <c r="I871" s="217">
        <v>604</v>
      </c>
      <c r="J871" s="218">
        <v>1</v>
      </c>
      <c r="K871" s="218">
        <v>604</v>
      </c>
      <c r="L871" s="220"/>
      <c r="M871" s="217"/>
      <c r="N871" s="240">
        <v>2830.93</v>
      </c>
      <c r="O871" s="217"/>
      <c r="P871" s="227">
        <v>1709881.72</v>
      </c>
      <c r="GO871" s="212"/>
      <c r="GP871" s="212"/>
      <c r="GQ871" s="223" t="s">
        <v>613</v>
      </c>
      <c r="GR871" s="223" t="s">
        <v>4</v>
      </c>
      <c r="GS871" s="223" t="s">
        <v>4</v>
      </c>
      <c r="GT871" s="223" t="s">
        <v>4</v>
      </c>
      <c r="GU871" s="223" t="s">
        <v>4</v>
      </c>
      <c r="GV871" s="223"/>
      <c r="GW871" s="173"/>
      <c r="GX871" s="223"/>
      <c r="GZ871" s="257"/>
      <c r="HB871" s="257"/>
    </row>
    <row r="872" spans="1:210" s="171" customFormat="1" ht="15" x14ac:dyDescent="0.25">
      <c r="A872" s="236"/>
      <c r="B872" s="237"/>
      <c r="C872" s="874" t="s">
        <v>377</v>
      </c>
      <c r="D872" s="874"/>
      <c r="E872" s="874"/>
      <c r="F872" s="874"/>
      <c r="G872" s="874"/>
      <c r="H872" s="216"/>
      <c r="I872" s="217"/>
      <c r="J872" s="217"/>
      <c r="K872" s="217"/>
      <c r="L872" s="220"/>
      <c r="M872" s="217"/>
      <c r="N872" s="220"/>
      <c r="O872" s="217"/>
      <c r="P872" s="227">
        <v>1709881.72</v>
      </c>
      <c r="GO872" s="212"/>
      <c r="GP872" s="212"/>
      <c r="GQ872" s="223"/>
      <c r="GR872" s="223"/>
      <c r="GS872" s="223"/>
      <c r="GT872" s="223"/>
      <c r="GU872" s="223"/>
      <c r="GV872" s="223"/>
      <c r="GW872" s="173"/>
      <c r="GX872" s="223" t="s">
        <v>377</v>
      </c>
      <c r="GZ872" s="257"/>
      <c r="HB872" s="257"/>
    </row>
    <row r="873" spans="1:210" s="171" customFormat="1" ht="1.5" customHeight="1" x14ac:dyDescent="0.25">
      <c r="A873" s="246"/>
      <c r="B873" s="247"/>
      <c r="C873" s="247"/>
      <c r="D873" s="247"/>
      <c r="E873" s="247"/>
      <c r="F873" s="248"/>
      <c r="G873" s="248"/>
      <c r="H873" s="248"/>
      <c r="I873" s="248"/>
      <c r="J873" s="249"/>
      <c r="K873" s="248"/>
      <c r="L873" s="249"/>
      <c r="M873" s="250"/>
      <c r="N873" s="249"/>
      <c r="O873" s="251"/>
      <c r="P873" s="252"/>
      <c r="Q873" s="253"/>
      <c r="R873" s="254"/>
      <c r="GO873" s="212"/>
      <c r="GP873" s="212"/>
      <c r="GQ873" s="223"/>
      <c r="GR873" s="223"/>
      <c r="GS873" s="223"/>
      <c r="GT873" s="223"/>
      <c r="GU873" s="223"/>
      <c r="GV873" s="223"/>
      <c r="GW873" s="173"/>
      <c r="GX873" s="223"/>
      <c r="GZ873" s="257"/>
      <c r="HB873" s="257"/>
    </row>
    <row r="874" spans="1:210" s="171" customFormat="1" ht="15" x14ac:dyDescent="0.25">
      <c r="A874" s="224"/>
      <c r="B874" s="255"/>
      <c r="C874" s="872" t="s">
        <v>864</v>
      </c>
      <c r="D874" s="872"/>
      <c r="E874" s="872"/>
      <c r="F874" s="872"/>
      <c r="G874" s="872"/>
      <c r="H874" s="872"/>
      <c r="I874" s="872"/>
      <c r="J874" s="872"/>
      <c r="K874" s="872"/>
      <c r="L874" s="872"/>
      <c r="M874" s="872"/>
      <c r="N874" s="872"/>
      <c r="O874" s="872"/>
      <c r="P874" s="256"/>
      <c r="Q874" s="253"/>
      <c r="R874" s="254"/>
      <c r="GO874" s="212"/>
      <c r="GP874" s="212"/>
      <c r="GQ874" s="223"/>
      <c r="GR874" s="223"/>
      <c r="GS874" s="223"/>
      <c r="GT874" s="223"/>
      <c r="GU874" s="223"/>
      <c r="GV874" s="223"/>
      <c r="GW874" s="173"/>
      <c r="GX874" s="223"/>
      <c r="GZ874" s="257" t="s">
        <v>864</v>
      </c>
      <c r="HB874" s="257"/>
    </row>
    <row r="875" spans="1:210" s="171" customFormat="1" ht="15" x14ac:dyDescent="0.25">
      <c r="A875" s="224"/>
      <c r="B875" s="225"/>
      <c r="C875" s="871" t="s">
        <v>400</v>
      </c>
      <c r="D875" s="871"/>
      <c r="E875" s="871"/>
      <c r="F875" s="871"/>
      <c r="G875" s="871"/>
      <c r="H875" s="871"/>
      <c r="I875" s="871"/>
      <c r="J875" s="871"/>
      <c r="K875" s="871"/>
      <c r="L875" s="871"/>
      <c r="M875" s="871"/>
      <c r="N875" s="871"/>
      <c r="O875" s="871"/>
      <c r="P875" s="258">
        <v>72112045.980000004</v>
      </c>
      <c r="Q875" s="253"/>
      <c r="R875" s="254"/>
      <c r="GO875" s="212"/>
      <c r="GP875" s="212"/>
      <c r="GQ875" s="223"/>
      <c r="GR875" s="223"/>
      <c r="GS875" s="223"/>
      <c r="GT875" s="223"/>
      <c r="GU875" s="223"/>
      <c r="GV875" s="223"/>
      <c r="GW875" s="173"/>
      <c r="GX875" s="223"/>
      <c r="GZ875" s="257"/>
      <c r="HA875" s="259" t="s">
        <v>400</v>
      </c>
      <c r="HB875" s="257"/>
    </row>
    <row r="876" spans="1:210" s="171" customFormat="1" ht="15" x14ac:dyDescent="0.25">
      <c r="A876" s="224"/>
      <c r="B876" s="225"/>
      <c r="C876" s="871" t="s">
        <v>401</v>
      </c>
      <c r="D876" s="871"/>
      <c r="E876" s="871"/>
      <c r="F876" s="871"/>
      <c r="G876" s="871"/>
      <c r="H876" s="871"/>
      <c r="I876" s="871"/>
      <c r="J876" s="871"/>
      <c r="K876" s="871"/>
      <c r="L876" s="871"/>
      <c r="M876" s="871"/>
      <c r="N876" s="871"/>
      <c r="O876" s="871"/>
      <c r="P876" s="260"/>
      <c r="Q876" s="253"/>
      <c r="R876" s="254"/>
      <c r="GO876" s="212"/>
      <c r="GP876" s="212"/>
      <c r="GQ876" s="223"/>
      <c r="GR876" s="223"/>
      <c r="GS876" s="223"/>
      <c r="GT876" s="223"/>
      <c r="GU876" s="223"/>
      <c r="GV876" s="223"/>
      <c r="GW876" s="173"/>
      <c r="GX876" s="223"/>
      <c r="GZ876" s="257"/>
      <c r="HA876" s="259" t="s">
        <v>401</v>
      </c>
      <c r="HB876" s="257"/>
    </row>
    <row r="877" spans="1:210" s="171" customFormat="1" ht="15" x14ac:dyDescent="0.25">
      <c r="A877" s="224"/>
      <c r="B877" s="225"/>
      <c r="C877" s="871" t="s">
        <v>402</v>
      </c>
      <c r="D877" s="871"/>
      <c r="E877" s="871"/>
      <c r="F877" s="871"/>
      <c r="G877" s="871"/>
      <c r="H877" s="871"/>
      <c r="I877" s="871"/>
      <c r="J877" s="871"/>
      <c r="K877" s="871"/>
      <c r="L877" s="871"/>
      <c r="M877" s="871"/>
      <c r="N877" s="871"/>
      <c r="O877" s="871"/>
      <c r="P877" s="258">
        <v>4137697.7</v>
      </c>
      <c r="Q877" s="253"/>
      <c r="R877" s="254"/>
      <c r="GO877" s="212"/>
      <c r="GP877" s="212"/>
      <c r="GQ877" s="223"/>
      <c r="GR877" s="223"/>
      <c r="GS877" s="223"/>
      <c r="GT877" s="223"/>
      <c r="GU877" s="223"/>
      <c r="GV877" s="223"/>
      <c r="GW877" s="173"/>
      <c r="GX877" s="223"/>
      <c r="GZ877" s="257"/>
      <c r="HA877" s="259" t="s">
        <v>402</v>
      </c>
      <c r="HB877" s="257"/>
    </row>
    <row r="878" spans="1:210" s="171" customFormat="1" ht="15" x14ac:dyDescent="0.25">
      <c r="A878" s="224"/>
      <c r="B878" s="225"/>
      <c r="C878" s="871" t="s">
        <v>403</v>
      </c>
      <c r="D878" s="871"/>
      <c r="E878" s="871"/>
      <c r="F878" s="871"/>
      <c r="G878" s="871"/>
      <c r="H878" s="871"/>
      <c r="I878" s="871"/>
      <c r="J878" s="871"/>
      <c r="K878" s="871"/>
      <c r="L878" s="871"/>
      <c r="M878" s="871"/>
      <c r="N878" s="871"/>
      <c r="O878" s="871"/>
      <c r="P878" s="258">
        <v>697931.76</v>
      </c>
      <c r="Q878" s="253"/>
      <c r="R878" s="254"/>
      <c r="GO878" s="212"/>
      <c r="GP878" s="212"/>
      <c r="GQ878" s="223"/>
      <c r="GR878" s="223"/>
      <c r="GS878" s="223"/>
      <c r="GT878" s="223"/>
      <c r="GU878" s="223"/>
      <c r="GV878" s="223"/>
      <c r="GW878" s="173"/>
      <c r="GX878" s="223"/>
      <c r="GZ878" s="257"/>
      <c r="HA878" s="259" t="s">
        <v>403</v>
      </c>
      <c r="HB878" s="257"/>
    </row>
    <row r="879" spans="1:210" s="171" customFormat="1" ht="15" x14ac:dyDescent="0.25">
      <c r="A879" s="224"/>
      <c r="B879" s="225"/>
      <c r="C879" s="871" t="s">
        <v>404</v>
      </c>
      <c r="D879" s="871"/>
      <c r="E879" s="871"/>
      <c r="F879" s="871"/>
      <c r="G879" s="871"/>
      <c r="H879" s="871"/>
      <c r="I879" s="871"/>
      <c r="J879" s="871"/>
      <c r="K879" s="871"/>
      <c r="L879" s="871"/>
      <c r="M879" s="871"/>
      <c r="N879" s="871"/>
      <c r="O879" s="871"/>
      <c r="P879" s="258">
        <v>688569.48</v>
      </c>
      <c r="Q879" s="253"/>
      <c r="R879" s="254"/>
      <c r="GO879" s="212"/>
      <c r="GP879" s="212"/>
      <c r="GQ879" s="223"/>
      <c r="GR879" s="223"/>
      <c r="GS879" s="223"/>
      <c r="GT879" s="223"/>
      <c r="GU879" s="223"/>
      <c r="GV879" s="223"/>
      <c r="GW879" s="173"/>
      <c r="GX879" s="223"/>
      <c r="GZ879" s="257"/>
      <c r="HA879" s="259" t="s">
        <v>404</v>
      </c>
      <c r="HB879" s="257"/>
    </row>
    <row r="880" spans="1:210" s="171" customFormat="1" ht="15" x14ac:dyDescent="0.25">
      <c r="A880" s="224"/>
      <c r="B880" s="225"/>
      <c r="C880" s="871" t="s">
        <v>616</v>
      </c>
      <c r="D880" s="871"/>
      <c r="E880" s="871"/>
      <c r="F880" s="871"/>
      <c r="G880" s="871"/>
      <c r="H880" s="871"/>
      <c r="I880" s="871"/>
      <c r="J880" s="871"/>
      <c r="K880" s="871"/>
      <c r="L880" s="871"/>
      <c r="M880" s="871"/>
      <c r="N880" s="871"/>
      <c r="O880" s="871"/>
      <c r="P880" s="258">
        <v>66587847.039999999</v>
      </c>
      <c r="Q880" s="253"/>
      <c r="R880" s="254"/>
      <c r="GO880" s="212"/>
      <c r="GP880" s="212"/>
      <c r="GQ880" s="223"/>
      <c r="GR880" s="223"/>
      <c r="GS880" s="223"/>
      <c r="GT880" s="223"/>
      <c r="GU880" s="223"/>
      <c r="GV880" s="223"/>
      <c r="GW880" s="173"/>
      <c r="GX880" s="223"/>
      <c r="GZ880" s="257"/>
      <c r="HA880" s="259" t="s">
        <v>616</v>
      </c>
      <c r="HB880" s="257"/>
    </row>
    <row r="881" spans="1:211" s="171" customFormat="1" ht="15" x14ac:dyDescent="0.25">
      <c r="A881" s="224"/>
      <c r="B881" s="225"/>
      <c r="C881" s="871" t="s">
        <v>406</v>
      </c>
      <c r="D881" s="871"/>
      <c r="E881" s="871"/>
      <c r="F881" s="871"/>
      <c r="G881" s="871"/>
      <c r="H881" s="871"/>
      <c r="I881" s="871"/>
      <c r="J881" s="871"/>
      <c r="K881" s="871"/>
      <c r="L881" s="871"/>
      <c r="M881" s="871"/>
      <c r="N881" s="871"/>
      <c r="O881" s="871"/>
      <c r="P881" s="258">
        <v>78593128.120000005</v>
      </c>
      <c r="Q881" s="253"/>
      <c r="R881" s="254"/>
      <c r="GO881" s="212"/>
      <c r="GP881" s="212"/>
      <c r="GQ881" s="223"/>
      <c r="GR881" s="223"/>
      <c r="GS881" s="223"/>
      <c r="GT881" s="223"/>
      <c r="GU881" s="223"/>
      <c r="GV881" s="223"/>
      <c r="GW881" s="173"/>
      <c r="GX881" s="223"/>
      <c r="GZ881" s="257"/>
      <c r="HA881" s="259" t="s">
        <v>406</v>
      </c>
      <c r="HB881" s="257"/>
    </row>
    <row r="882" spans="1:211" s="171" customFormat="1" ht="15" x14ac:dyDescent="0.25">
      <c r="A882" s="224"/>
      <c r="B882" s="225"/>
      <c r="C882" s="871" t="s">
        <v>401</v>
      </c>
      <c r="D882" s="871"/>
      <c r="E882" s="871"/>
      <c r="F882" s="871"/>
      <c r="G882" s="871"/>
      <c r="H882" s="871"/>
      <c r="I882" s="871"/>
      <c r="J882" s="871"/>
      <c r="K882" s="871"/>
      <c r="L882" s="871"/>
      <c r="M882" s="871"/>
      <c r="N882" s="871"/>
      <c r="O882" s="871"/>
      <c r="P882" s="260"/>
      <c r="Q882" s="253"/>
      <c r="R882" s="254"/>
      <c r="GO882" s="212"/>
      <c r="GP882" s="212"/>
      <c r="GQ882" s="223"/>
      <c r="GR882" s="223"/>
      <c r="GS882" s="223"/>
      <c r="GT882" s="223"/>
      <c r="GU882" s="223"/>
      <c r="GV882" s="223"/>
      <c r="GW882" s="173"/>
      <c r="GX882" s="223"/>
      <c r="GZ882" s="257"/>
      <c r="HA882" s="259" t="s">
        <v>401</v>
      </c>
      <c r="HB882" s="257"/>
    </row>
    <row r="883" spans="1:211" s="171" customFormat="1" ht="15" x14ac:dyDescent="0.25">
      <c r="A883" s="224"/>
      <c r="B883" s="225"/>
      <c r="C883" s="871" t="s">
        <v>617</v>
      </c>
      <c r="D883" s="871"/>
      <c r="E883" s="871"/>
      <c r="F883" s="871"/>
      <c r="G883" s="871"/>
      <c r="H883" s="871"/>
      <c r="I883" s="871"/>
      <c r="J883" s="871"/>
      <c r="K883" s="871"/>
      <c r="L883" s="871"/>
      <c r="M883" s="871"/>
      <c r="N883" s="871"/>
      <c r="O883" s="871"/>
      <c r="P883" s="258">
        <v>4137697.7</v>
      </c>
      <c r="Q883" s="253"/>
      <c r="R883" s="254"/>
      <c r="GO883" s="212"/>
      <c r="GP883" s="212"/>
      <c r="GQ883" s="223"/>
      <c r="GR883" s="223"/>
      <c r="GS883" s="223"/>
      <c r="GT883" s="223"/>
      <c r="GU883" s="223"/>
      <c r="GV883" s="223"/>
      <c r="GW883" s="173"/>
      <c r="GX883" s="223"/>
      <c r="GZ883" s="257"/>
      <c r="HA883" s="259" t="s">
        <v>617</v>
      </c>
      <c r="HB883" s="257"/>
    </row>
    <row r="884" spans="1:211" s="171" customFormat="1" ht="15" x14ac:dyDescent="0.25">
      <c r="A884" s="224"/>
      <c r="B884" s="225"/>
      <c r="C884" s="871" t="s">
        <v>592</v>
      </c>
      <c r="D884" s="871"/>
      <c r="E884" s="871"/>
      <c r="F884" s="871"/>
      <c r="G884" s="871"/>
      <c r="H884" s="871"/>
      <c r="I884" s="871"/>
      <c r="J884" s="871"/>
      <c r="K884" s="871"/>
      <c r="L884" s="871"/>
      <c r="M884" s="871"/>
      <c r="N884" s="871"/>
      <c r="O884" s="871"/>
      <c r="P884" s="258">
        <v>697931.76</v>
      </c>
      <c r="Q884" s="253"/>
      <c r="R884" s="254"/>
      <c r="GO884" s="212"/>
      <c r="GP884" s="212"/>
      <c r="GQ884" s="223"/>
      <c r="GR884" s="223"/>
      <c r="GS884" s="223"/>
      <c r="GT884" s="223"/>
      <c r="GU884" s="223"/>
      <c r="GV884" s="223"/>
      <c r="GW884" s="173"/>
      <c r="GX884" s="223"/>
      <c r="GZ884" s="257"/>
      <c r="HA884" s="259" t="s">
        <v>592</v>
      </c>
      <c r="HB884" s="257"/>
    </row>
    <row r="885" spans="1:211" s="171" customFormat="1" ht="15" x14ac:dyDescent="0.25">
      <c r="A885" s="224"/>
      <c r="B885" s="225"/>
      <c r="C885" s="871" t="s">
        <v>593</v>
      </c>
      <c r="D885" s="871"/>
      <c r="E885" s="871"/>
      <c r="F885" s="871"/>
      <c r="G885" s="871"/>
      <c r="H885" s="871"/>
      <c r="I885" s="871"/>
      <c r="J885" s="871"/>
      <c r="K885" s="871"/>
      <c r="L885" s="871"/>
      <c r="M885" s="871"/>
      <c r="N885" s="871"/>
      <c r="O885" s="871"/>
      <c r="P885" s="258">
        <v>688569.48</v>
      </c>
      <c r="Q885" s="253"/>
      <c r="R885" s="254"/>
      <c r="GO885" s="212"/>
      <c r="GP885" s="212"/>
      <c r="GQ885" s="223"/>
      <c r="GR885" s="223"/>
      <c r="GS885" s="223"/>
      <c r="GT885" s="223"/>
      <c r="GU885" s="223"/>
      <c r="GV885" s="223"/>
      <c r="GW885" s="173"/>
      <c r="GX885" s="223"/>
      <c r="GZ885" s="257"/>
      <c r="HA885" s="259" t="s">
        <v>593</v>
      </c>
      <c r="HB885" s="257"/>
    </row>
    <row r="886" spans="1:211" s="171" customFormat="1" ht="15" x14ac:dyDescent="0.25">
      <c r="A886" s="224"/>
      <c r="B886" s="225"/>
      <c r="C886" s="871" t="s">
        <v>618</v>
      </c>
      <c r="D886" s="871"/>
      <c r="E886" s="871"/>
      <c r="F886" s="871"/>
      <c r="G886" s="871"/>
      <c r="H886" s="871"/>
      <c r="I886" s="871"/>
      <c r="J886" s="871"/>
      <c r="K886" s="871"/>
      <c r="L886" s="871"/>
      <c r="M886" s="871"/>
      <c r="N886" s="871"/>
      <c r="O886" s="871"/>
      <c r="P886" s="258">
        <v>66587847.039999999</v>
      </c>
      <c r="Q886" s="253"/>
      <c r="R886" s="254"/>
      <c r="GO886" s="212"/>
      <c r="GP886" s="212"/>
      <c r="GQ886" s="223"/>
      <c r="GR886" s="223"/>
      <c r="GS886" s="223"/>
      <c r="GT886" s="223"/>
      <c r="GU886" s="223"/>
      <c r="GV886" s="223"/>
      <c r="GW886" s="173"/>
      <c r="GX886" s="223"/>
      <c r="GZ886" s="257"/>
      <c r="HA886" s="259" t="s">
        <v>618</v>
      </c>
      <c r="HB886" s="257"/>
    </row>
    <row r="887" spans="1:211" s="171" customFormat="1" ht="15" x14ac:dyDescent="0.25">
      <c r="A887" s="224"/>
      <c r="B887" s="225"/>
      <c r="C887" s="871" t="s">
        <v>594</v>
      </c>
      <c r="D887" s="871"/>
      <c r="E887" s="871"/>
      <c r="F887" s="871"/>
      <c r="G887" s="871"/>
      <c r="H887" s="871"/>
      <c r="I887" s="871"/>
      <c r="J887" s="871"/>
      <c r="K887" s="871"/>
      <c r="L887" s="871"/>
      <c r="M887" s="871"/>
      <c r="N887" s="871"/>
      <c r="O887" s="871"/>
      <c r="P887" s="258">
        <v>4328487.3600000003</v>
      </c>
      <c r="Q887" s="253"/>
      <c r="R887" s="254"/>
      <c r="GO887" s="212"/>
      <c r="GP887" s="212"/>
      <c r="GQ887" s="223"/>
      <c r="GR887" s="223"/>
      <c r="GS887" s="223"/>
      <c r="GT887" s="223"/>
      <c r="GU887" s="223"/>
      <c r="GV887" s="223"/>
      <c r="GW887" s="173"/>
      <c r="GX887" s="223"/>
      <c r="GZ887" s="257"/>
      <c r="HA887" s="259" t="s">
        <v>594</v>
      </c>
      <c r="HB887" s="257"/>
    </row>
    <row r="888" spans="1:211" s="171" customFormat="1" ht="15" x14ac:dyDescent="0.25">
      <c r="A888" s="224"/>
      <c r="B888" s="225"/>
      <c r="C888" s="871" t="s">
        <v>595</v>
      </c>
      <c r="D888" s="871"/>
      <c r="E888" s="871"/>
      <c r="F888" s="871"/>
      <c r="G888" s="871"/>
      <c r="H888" s="871"/>
      <c r="I888" s="871"/>
      <c r="J888" s="871"/>
      <c r="K888" s="871"/>
      <c r="L888" s="871"/>
      <c r="M888" s="871"/>
      <c r="N888" s="871"/>
      <c r="O888" s="871"/>
      <c r="P888" s="258">
        <v>2152594.7799999998</v>
      </c>
      <c r="Q888" s="253"/>
      <c r="R888" s="254"/>
      <c r="GO888" s="212"/>
      <c r="GP888" s="212"/>
      <c r="GQ888" s="223"/>
      <c r="GR888" s="223"/>
      <c r="GS888" s="223"/>
      <c r="GT888" s="223"/>
      <c r="GU888" s="223"/>
      <c r="GV888" s="223"/>
      <c r="GW888" s="173"/>
      <c r="GX888" s="223"/>
      <c r="GZ888" s="257"/>
      <c r="HA888" s="259" t="s">
        <v>595</v>
      </c>
      <c r="HB888" s="257"/>
    </row>
    <row r="889" spans="1:211" s="171" customFormat="1" ht="15" x14ac:dyDescent="0.25">
      <c r="A889" s="224"/>
      <c r="B889" s="225"/>
      <c r="C889" s="871" t="s">
        <v>415</v>
      </c>
      <c r="D889" s="871"/>
      <c r="E889" s="871"/>
      <c r="F889" s="871"/>
      <c r="G889" s="871"/>
      <c r="H889" s="871"/>
      <c r="I889" s="871"/>
      <c r="J889" s="871"/>
      <c r="K889" s="871"/>
      <c r="L889" s="871"/>
      <c r="M889" s="871"/>
      <c r="N889" s="871"/>
      <c r="O889" s="871"/>
      <c r="P889" s="258">
        <v>4826267.18</v>
      </c>
      <c r="Q889" s="253"/>
      <c r="R889" s="254"/>
      <c r="GO889" s="212"/>
      <c r="GP889" s="212"/>
      <c r="GQ889" s="223"/>
      <c r="GR889" s="223"/>
      <c r="GS889" s="223"/>
      <c r="GT889" s="223"/>
      <c r="GU889" s="223"/>
      <c r="GV889" s="223"/>
      <c r="GW889" s="173"/>
      <c r="GX889" s="223"/>
      <c r="GZ889" s="257"/>
      <c r="HA889" s="259" t="s">
        <v>415</v>
      </c>
      <c r="HB889" s="257"/>
    </row>
    <row r="890" spans="1:211" s="171" customFormat="1" ht="15" x14ac:dyDescent="0.25">
      <c r="A890" s="224"/>
      <c r="B890" s="225"/>
      <c r="C890" s="871" t="s">
        <v>416</v>
      </c>
      <c r="D890" s="871"/>
      <c r="E890" s="871"/>
      <c r="F890" s="871"/>
      <c r="G890" s="871"/>
      <c r="H890" s="871"/>
      <c r="I890" s="871"/>
      <c r="J890" s="871"/>
      <c r="K890" s="871"/>
      <c r="L890" s="871"/>
      <c r="M890" s="871"/>
      <c r="N890" s="871"/>
      <c r="O890" s="871"/>
      <c r="P890" s="258">
        <v>4328487.3600000003</v>
      </c>
      <c r="Q890" s="253"/>
      <c r="R890" s="254"/>
      <c r="GO890" s="212"/>
      <c r="GP890" s="212"/>
      <c r="GQ890" s="223"/>
      <c r="GR890" s="223"/>
      <c r="GS890" s="223"/>
      <c r="GT890" s="223"/>
      <c r="GU890" s="223"/>
      <c r="GV890" s="223"/>
      <c r="GW890" s="173"/>
      <c r="GX890" s="223"/>
      <c r="GZ890" s="257"/>
      <c r="HA890" s="259" t="s">
        <v>416</v>
      </c>
      <c r="HB890" s="257"/>
    </row>
    <row r="891" spans="1:211" s="171" customFormat="1" ht="15" x14ac:dyDescent="0.25">
      <c r="A891" s="224"/>
      <c r="B891" s="225"/>
      <c r="C891" s="871" t="s">
        <v>417</v>
      </c>
      <c r="D891" s="871"/>
      <c r="E891" s="871"/>
      <c r="F891" s="871"/>
      <c r="G891" s="871"/>
      <c r="H891" s="871"/>
      <c r="I891" s="871"/>
      <c r="J891" s="871"/>
      <c r="K891" s="871"/>
      <c r="L891" s="871"/>
      <c r="M891" s="871"/>
      <c r="N891" s="871"/>
      <c r="O891" s="871"/>
      <c r="P891" s="258">
        <v>2152594.7799999998</v>
      </c>
      <c r="Q891" s="253"/>
      <c r="R891" s="254"/>
      <c r="GO891" s="212"/>
      <c r="GP891" s="212"/>
      <c r="GQ891" s="223"/>
      <c r="GR891" s="223"/>
      <c r="GS891" s="223"/>
      <c r="GT891" s="223"/>
      <c r="GU891" s="223"/>
      <c r="GV891" s="223"/>
      <c r="GW891" s="173"/>
      <c r="GX891" s="223"/>
      <c r="GZ891" s="257"/>
      <c r="HA891" s="259" t="s">
        <v>417</v>
      </c>
      <c r="HB891" s="257"/>
    </row>
    <row r="892" spans="1:211" s="171" customFormat="1" ht="15" x14ac:dyDescent="0.25">
      <c r="A892" s="224"/>
      <c r="B892" s="255"/>
      <c r="C892" s="872" t="s">
        <v>865</v>
      </c>
      <c r="D892" s="872"/>
      <c r="E892" s="872"/>
      <c r="F892" s="872"/>
      <c r="G892" s="872"/>
      <c r="H892" s="872"/>
      <c r="I892" s="872"/>
      <c r="J892" s="872"/>
      <c r="K892" s="872"/>
      <c r="L892" s="872"/>
      <c r="M892" s="872"/>
      <c r="N892" s="872"/>
      <c r="O892" s="872"/>
      <c r="P892" s="261">
        <v>78593128.120000005</v>
      </c>
      <c r="Q892" s="253"/>
      <c r="R892" s="254"/>
      <c r="GO892" s="212"/>
      <c r="GP892" s="212"/>
      <c r="GQ892" s="223"/>
      <c r="GR892" s="223"/>
      <c r="GS892" s="223"/>
      <c r="GT892" s="223"/>
      <c r="GU892" s="223"/>
      <c r="GV892" s="223"/>
      <c r="GW892" s="173"/>
      <c r="GX892" s="223"/>
      <c r="GZ892" s="257"/>
      <c r="HB892" s="257" t="s">
        <v>865</v>
      </c>
    </row>
    <row r="893" spans="1:211" s="171" customFormat="1" ht="15" x14ac:dyDescent="0.25">
      <c r="A893" s="224"/>
      <c r="B893" s="225"/>
      <c r="C893" s="871" t="s">
        <v>419</v>
      </c>
      <c r="D893" s="871"/>
      <c r="E893" s="871"/>
      <c r="F893" s="871"/>
      <c r="G893" s="871"/>
      <c r="H893" s="871"/>
      <c r="I893" s="871"/>
      <c r="J893" s="871"/>
      <c r="K893" s="871"/>
      <c r="L893" s="871"/>
      <c r="M893" s="871"/>
      <c r="N893" s="871"/>
      <c r="O893" s="871"/>
      <c r="P893" s="260"/>
      <c r="Q893" s="253"/>
      <c r="R893" s="254"/>
      <c r="GO893" s="212"/>
      <c r="GP893" s="212"/>
      <c r="GQ893" s="223"/>
      <c r="GR893" s="223"/>
      <c r="GS893" s="223"/>
      <c r="GT893" s="223"/>
      <c r="GU893" s="223"/>
      <c r="GV893" s="223"/>
      <c r="GW893" s="173"/>
      <c r="GX893" s="223"/>
      <c r="GZ893" s="257"/>
      <c r="HA893" s="259" t="s">
        <v>419</v>
      </c>
      <c r="HB893" s="257"/>
    </row>
    <row r="894" spans="1:211" s="171" customFormat="1" ht="15" x14ac:dyDescent="0.25">
      <c r="A894" s="224"/>
      <c r="B894" s="225"/>
      <c r="C894" s="871" t="s">
        <v>620</v>
      </c>
      <c r="D894" s="871"/>
      <c r="E894" s="871"/>
      <c r="F894" s="871"/>
      <c r="G894" s="871"/>
      <c r="H894" s="871"/>
      <c r="I894" s="871"/>
      <c r="J894" s="871"/>
      <c r="K894" s="871"/>
      <c r="L894" s="871"/>
      <c r="M894" s="871"/>
      <c r="N894" s="871"/>
      <c r="O894" s="871"/>
      <c r="P894" s="258">
        <v>66387565.960000001</v>
      </c>
      <c r="Q894" s="253"/>
      <c r="R894" s="254"/>
      <c r="GO894" s="212"/>
      <c r="GP894" s="212"/>
      <c r="GQ894" s="223"/>
      <c r="GR894" s="223"/>
      <c r="GS894" s="223"/>
      <c r="GT894" s="223"/>
      <c r="GU894" s="223"/>
      <c r="GV894" s="223"/>
      <c r="GW894" s="173"/>
      <c r="GX894" s="223"/>
      <c r="GZ894" s="257"/>
      <c r="HA894" s="259" t="s">
        <v>620</v>
      </c>
      <c r="HB894" s="257"/>
    </row>
    <row r="895" spans="1:211" s="171" customFormat="1" ht="15" x14ac:dyDescent="0.25">
      <c r="A895" s="224"/>
      <c r="B895" s="225"/>
      <c r="C895" s="871" t="s">
        <v>420</v>
      </c>
      <c r="D895" s="871"/>
      <c r="E895" s="871"/>
      <c r="F895" s="871"/>
      <c r="G895" s="871"/>
      <c r="H895" s="871"/>
      <c r="I895" s="871"/>
      <c r="J895" s="871"/>
      <c r="K895" s="262" t="s">
        <v>866</v>
      </c>
      <c r="L895" s="263"/>
      <c r="M895" s="263"/>
      <c r="O895" s="264"/>
      <c r="P895" s="260"/>
      <c r="Q895" s="253"/>
      <c r="R895" s="254"/>
      <c r="GO895" s="212"/>
      <c r="GP895" s="212"/>
      <c r="GQ895" s="223"/>
      <c r="GR895" s="223"/>
      <c r="GS895" s="223"/>
      <c r="GT895" s="223"/>
      <c r="GU895" s="223"/>
      <c r="GV895" s="223"/>
      <c r="GW895" s="173"/>
      <c r="GX895" s="223"/>
      <c r="GZ895" s="257"/>
      <c r="HB895" s="257"/>
      <c r="HC895" s="259" t="s">
        <v>420</v>
      </c>
    </row>
    <row r="896" spans="1:211" s="171" customFormat="1" ht="15" x14ac:dyDescent="0.25">
      <c r="A896" s="224"/>
      <c r="B896" s="225"/>
      <c r="C896" s="871" t="s">
        <v>422</v>
      </c>
      <c r="D896" s="871"/>
      <c r="E896" s="871"/>
      <c r="F896" s="871"/>
      <c r="G896" s="871"/>
      <c r="H896" s="871"/>
      <c r="I896" s="871"/>
      <c r="J896" s="871"/>
      <c r="K896" s="262" t="s">
        <v>867</v>
      </c>
      <c r="L896" s="263"/>
      <c r="M896" s="263"/>
      <c r="O896" s="264"/>
      <c r="P896" s="260"/>
      <c r="Q896" s="253"/>
      <c r="R896" s="254"/>
      <c r="GO896" s="212"/>
      <c r="GP896" s="212"/>
      <c r="GQ896" s="223"/>
      <c r="GR896" s="223"/>
      <c r="GS896" s="223"/>
      <c r="GT896" s="223"/>
      <c r="GU896" s="223"/>
      <c r="GV896" s="223"/>
      <c r="GW896" s="173"/>
      <c r="GX896" s="223"/>
      <c r="GZ896" s="257"/>
      <c r="HB896" s="257"/>
      <c r="HC896" s="259" t="s">
        <v>422</v>
      </c>
    </row>
    <row r="897" spans="1:210" s="171" customFormat="1" ht="15" x14ac:dyDescent="0.25">
      <c r="A897" s="881" t="s">
        <v>868</v>
      </c>
      <c r="B897" s="882"/>
      <c r="C897" s="882"/>
      <c r="D897" s="882"/>
      <c r="E897" s="882"/>
      <c r="F897" s="882"/>
      <c r="G897" s="882"/>
      <c r="H897" s="882"/>
      <c r="I897" s="882"/>
      <c r="J897" s="882"/>
      <c r="K897" s="882"/>
      <c r="L897" s="882"/>
      <c r="M897" s="882"/>
      <c r="N897" s="882"/>
      <c r="O897" s="882"/>
      <c r="P897" s="883"/>
      <c r="GO897" s="212" t="s">
        <v>868</v>
      </c>
      <c r="GP897" s="212"/>
      <c r="GQ897" s="223"/>
      <c r="GR897" s="223"/>
      <c r="GS897" s="223"/>
      <c r="GT897" s="223"/>
      <c r="GU897" s="223"/>
      <c r="GV897" s="223"/>
      <c r="GW897" s="173"/>
      <c r="GX897" s="223"/>
      <c r="GZ897" s="257"/>
      <c r="HB897" s="257"/>
    </row>
    <row r="898" spans="1:210" s="171" customFormat="1" ht="45" x14ac:dyDescent="0.25">
      <c r="A898" s="214" t="s">
        <v>869</v>
      </c>
      <c r="B898" s="215" t="s">
        <v>625</v>
      </c>
      <c r="C898" s="873" t="s">
        <v>626</v>
      </c>
      <c r="D898" s="873"/>
      <c r="E898" s="873"/>
      <c r="F898" s="873"/>
      <c r="G898" s="873"/>
      <c r="H898" s="216" t="s">
        <v>627</v>
      </c>
      <c r="I898" s="217">
        <v>587.4</v>
      </c>
      <c r="J898" s="218">
        <v>1</v>
      </c>
      <c r="K898" s="219">
        <v>587.4</v>
      </c>
      <c r="L898" s="220"/>
      <c r="M898" s="217"/>
      <c r="N898" s="221"/>
      <c r="O898" s="217"/>
      <c r="P898" s="222"/>
      <c r="GO898" s="212"/>
      <c r="GP898" s="212"/>
      <c r="GQ898" s="223" t="s">
        <v>626</v>
      </c>
      <c r="GR898" s="223" t="s">
        <v>4</v>
      </c>
      <c r="GS898" s="223" t="s">
        <v>4</v>
      </c>
      <c r="GT898" s="223" t="s">
        <v>4</v>
      </c>
      <c r="GU898" s="223" t="s">
        <v>4</v>
      </c>
      <c r="GV898" s="223"/>
      <c r="GW898" s="173"/>
      <c r="GX898" s="223"/>
      <c r="GZ898" s="257"/>
      <c r="HB898" s="257"/>
    </row>
    <row r="899" spans="1:210" s="171" customFormat="1" ht="15" x14ac:dyDescent="0.25">
      <c r="A899" s="224"/>
      <c r="B899" s="225"/>
      <c r="C899" s="874" t="s">
        <v>370</v>
      </c>
      <c r="D899" s="874"/>
      <c r="E899" s="874"/>
      <c r="F899" s="874"/>
      <c r="G899" s="874"/>
      <c r="H899" s="216"/>
      <c r="I899" s="217"/>
      <c r="J899" s="217"/>
      <c r="K899" s="217"/>
      <c r="L899" s="220"/>
      <c r="M899" s="217"/>
      <c r="N899" s="226"/>
      <c r="O899" s="217"/>
      <c r="P899" s="227">
        <v>6526253.79</v>
      </c>
      <c r="Q899" s="228"/>
      <c r="R899" s="228"/>
      <c r="GO899" s="212"/>
      <c r="GP899" s="212"/>
      <c r="GQ899" s="223"/>
      <c r="GR899" s="223"/>
      <c r="GS899" s="223"/>
      <c r="GT899" s="223"/>
      <c r="GU899" s="223"/>
      <c r="GV899" s="223" t="s">
        <v>370</v>
      </c>
      <c r="GW899" s="173"/>
      <c r="GX899" s="223"/>
      <c r="GZ899" s="257"/>
      <c r="HB899" s="257"/>
    </row>
    <row r="900" spans="1:210" s="171" customFormat="1" ht="15" x14ac:dyDescent="0.25">
      <c r="A900" s="229"/>
      <c r="B900" s="230"/>
      <c r="C900" s="880" t="s">
        <v>371</v>
      </c>
      <c r="D900" s="880"/>
      <c r="E900" s="880"/>
      <c r="F900" s="880"/>
      <c r="G900" s="880"/>
      <c r="H900" s="231"/>
      <c r="I900" s="232"/>
      <c r="J900" s="232"/>
      <c r="K900" s="232"/>
      <c r="L900" s="233"/>
      <c r="M900" s="232"/>
      <c r="N900" s="233"/>
      <c r="O900" s="232"/>
      <c r="P900" s="245">
        <v>906784.87</v>
      </c>
      <c r="GO900" s="212"/>
      <c r="GP900" s="212"/>
      <c r="GQ900" s="223"/>
      <c r="GR900" s="223"/>
      <c r="GS900" s="223"/>
      <c r="GT900" s="223"/>
      <c r="GU900" s="223"/>
      <c r="GV900" s="223"/>
      <c r="GW900" s="173" t="s">
        <v>371</v>
      </c>
      <c r="GX900" s="223"/>
      <c r="GZ900" s="257"/>
      <c r="HB900" s="257"/>
    </row>
    <row r="901" spans="1:210" s="171" customFormat="1" ht="15" x14ac:dyDescent="0.25">
      <c r="A901" s="229"/>
      <c r="B901" s="230" t="s">
        <v>628</v>
      </c>
      <c r="C901" s="880" t="s">
        <v>629</v>
      </c>
      <c r="D901" s="880"/>
      <c r="E901" s="880"/>
      <c r="F901" s="880"/>
      <c r="G901" s="880"/>
      <c r="H901" s="231" t="s">
        <v>374</v>
      </c>
      <c r="I901" s="235">
        <v>94</v>
      </c>
      <c r="J901" s="232"/>
      <c r="K901" s="235">
        <v>94</v>
      </c>
      <c r="L901" s="233"/>
      <c r="M901" s="232"/>
      <c r="N901" s="233"/>
      <c r="O901" s="232"/>
      <c r="P901" s="245">
        <v>852377.78</v>
      </c>
      <c r="GO901" s="212"/>
      <c r="GP901" s="212"/>
      <c r="GQ901" s="223"/>
      <c r="GR901" s="223"/>
      <c r="GS901" s="223"/>
      <c r="GT901" s="223"/>
      <c r="GU901" s="223"/>
      <c r="GV901" s="223"/>
      <c r="GW901" s="173" t="s">
        <v>629</v>
      </c>
      <c r="GX901" s="223"/>
      <c r="GZ901" s="257"/>
      <c r="HB901" s="257"/>
    </row>
    <row r="902" spans="1:210" s="171" customFormat="1" ht="15" x14ac:dyDescent="0.25">
      <c r="A902" s="229"/>
      <c r="B902" s="230" t="s">
        <v>630</v>
      </c>
      <c r="C902" s="880" t="s">
        <v>631</v>
      </c>
      <c r="D902" s="880"/>
      <c r="E902" s="880"/>
      <c r="F902" s="880"/>
      <c r="G902" s="880"/>
      <c r="H902" s="231" t="s">
        <v>374</v>
      </c>
      <c r="I902" s="235">
        <v>52</v>
      </c>
      <c r="J902" s="232"/>
      <c r="K902" s="235">
        <v>52</v>
      </c>
      <c r="L902" s="233"/>
      <c r="M902" s="232"/>
      <c r="N902" s="233"/>
      <c r="O902" s="232"/>
      <c r="P902" s="245">
        <v>471528.13</v>
      </c>
      <c r="GO902" s="212"/>
      <c r="GP902" s="212"/>
      <c r="GQ902" s="223"/>
      <c r="GR902" s="223"/>
      <c r="GS902" s="223"/>
      <c r="GT902" s="223"/>
      <c r="GU902" s="223"/>
      <c r="GV902" s="223"/>
      <c r="GW902" s="173" t="s">
        <v>631</v>
      </c>
      <c r="GX902" s="223"/>
      <c r="GZ902" s="257"/>
      <c r="HB902" s="257"/>
    </row>
    <row r="903" spans="1:210" s="171" customFormat="1" ht="15" x14ac:dyDescent="0.25">
      <c r="A903" s="236"/>
      <c r="B903" s="237"/>
      <c r="C903" s="874" t="s">
        <v>377</v>
      </c>
      <c r="D903" s="874"/>
      <c r="E903" s="874"/>
      <c r="F903" s="874"/>
      <c r="G903" s="874"/>
      <c r="H903" s="216"/>
      <c r="I903" s="217"/>
      <c r="J903" s="217"/>
      <c r="K903" s="217"/>
      <c r="L903" s="220"/>
      <c r="M903" s="217"/>
      <c r="N903" s="226">
        <v>13364.25</v>
      </c>
      <c r="O903" s="217"/>
      <c r="P903" s="227">
        <v>7850159.7000000002</v>
      </c>
      <c r="GO903" s="212"/>
      <c r="GP903" s="212"/>
      <c r="GQ903" s="223"/>
      <c r="GR903" s="223"/>
      <c r="GS903" s="223"/>
      <c r="GT903" s="223"/>
      <c r="GU903" s="223"/>
      <c r="GV903" s="223"/>
      <c r="GW903" s="173"/>
      <c r="GX903" s="223" t="s">
        <v>377</v>
      </c>
      <c r="GZ903" s="257"/>
      <c r="HB903" s="257"/>
    </row>
    <row r="904" spans="1:210" s="171" customFormat="1" ht="15" x14ac:dyDescent="0.25">
      <c r="A904" s="214" t="s">
        <v>870</v>
      </c>
      <c r="B904" s="215" t="s">
        <v>632</v>
      </c>
      <c r="C904" s="873" t="s">
        <v>633</v>
      </c>
      <c r="D904" s="873"/>
      <c r="E904" s="873"/>
      <c r="F904" s="873"/>
      <c r="G904" s="873"/>
      <c r="H904" s="216" t="s">
        <v>614</v>
      </c>
      <c r="I904" s="217">
        <v>-3.2894399999999999</v>
      </c>
      <c r="J904" s="218">
        <v>1</v>
      </c>
      <c r="K904" s="302">
        <v>-3.2894399999999999</v>
      </c>
      <c r="L904" s="226">
        <v>14867.42</v>
      </c>
      <c r="M904" s="219">
        <v>1.7</v>
      </c>
      <c r="N904" s="240">
        <v>25274.61</v>
      </c>
      <c r="O904" s="217"/>
      <c r="P904" s="227">
        <v>-83139.31</v>
      </c>
      <c r="GO904" s="212"/>
      <c r="GP904" s="212"/>
      <c r="GQ904" s="223" t="s">
        <v>633</v>
      </c>
      <c r="GR904" s="223" t="s">
        <v>4</v>
      </c>
      <c r="GS904" s="223" t="s">
        <v>4</v>
      </c>
      <c r="GT904" s="223" t="s">
        <v>4</v>
      </c>
      <c r="GU904" s="223" t="s">
        <v>4</v>
      </c>
      <c r="GV904" s="223"/>
      <c r="GW904" s="173"/>
      <c r="GX904" s="223"/>
      <c r="GZ904" s="257"/>
      <c r="HB904" s="257"/>
    </row>
    <row r="905" spans="1:210" s="171" customFormat="1" ht="15" x14ac:dyDescent="0.25">
      <c r="A905" s="236"/>
      <c r="B905" s="237"/>
      <c r="C905" s="874" t="s">
        <v>377</v>
      </c>
      <c r="D905" s="874"/>
      <c r="E905" s="874"/>
      <c r="F905" s="874"/>
      <c r="G905" s="874"/>
      <c r="H905" s="216"/>
      <c r="I905" s="217"/>
      <c r="J905" s="217"/>
      <c r="K905" s="217"/>
      <c r="L905" s="220"/>
      <c r="M905" s="217"/>
      <c r="N905" s="220"/>
      <c r="O905" s="217"/>
      <c r="P905" s="227">
        <v>-83139.31</v>
      </c>
      <c r="GO905" s="212"/>
      <c r="GP905" s="212"/>
      <c r="GQ905" s="223"/>
      <c r="GR905" s="223"/>
      <c r="GS905" s="223"/>
      <c r="GT905" s="223"/>
      <c r="GU905" s="223"/>
      <c r="GV905" s="223"/>
      <c r="GW905" s="173"/>
      <c r="GX905" s="223" t="s">
        <v>377</v>
      </c>
      <c r="GZ905" s="257"/>
      <c r="HB905" s="257"/>
    </row>
    <row r="906" spans="1:210" s="171" customFormat="1" ht="15" x14ac:dyDescent="0.25">
      <c r="A906" s="214" t="s">
        <v>871</v>
      </c>
      <c r="B906" s="215" t="s">
        <v>634</v>
      </c>
      <c r="C906" s="873" t="s">
        <v>635</v>
      </c>
      <c r="D906" s="873"/>
      <c r="E906" s="873"/>
      <c r="F906" s="873"/>
      <c r="G906" s="873"/>
      <c r="H906" s="216" t="s">
        <v>369</v>
      </c>
      <c r="I906" s="217">
        <v>-11.747999999999999</v>
      </c>
      <c r="J906" s="218">
        <v>1</v>
      </c>
      <c r="K906" s="241">
        <v>-11.747999999999999</v>
      </c>
      <c r="L906" s="299">
        <v>35.71</v>
      </c>
      <c r="M906" s="265">
        <v>0.51</v>
      </c>
      <c r="N906" s="239">
        <v>18.21</v>
      </c>
      <c r="O906" s="217"/>
      <c r="P906" s="238">
        <v>-213.93</v>
      </c>
      <c r="GO906" s="212"/>
      <c r="GP906" s="212"/>
      <c r="GQ906" s="223" t="s">
        <v>635</v>
      </c>
      <c r="GR906" s="223" t="s">
        <v>4</v>
      </c>
      <c r="GS906" s="223" t="s">
        <v>4</v>
      </c>
      <c r="GT906" s="223" t="s">
        <v>4</v>
      </c>
      <c r="GU906" s="223" t="s">
        <v>4</v>
      </c>
      <c r="GV906" s="223"/>
      <c r="GW906" s="173"/>
      <c r="GX906" s="223"/>
      <c r="GZ906" s="257"/>
      <c r="HB906" s="257"/>
    </row>
    <row r="907" spans="1:210" s="171" customFormat="1" ht="15" x14ac:dyDescent="0.25">
      <c r="A907" s="236"/>
      <c r="B907" s="237"/>
      <c r="C907" s="874" t="s">
        <v>377</v>
      </c>
      <c r="D907" s="874"/>
      <c r="E907" s="874"/>
      <c r="F907" s="874"/>
      <c r="G907" s="874"/>
      <c r="H907" s="216"/>
      <c r="I907" s="217"/>
      <c r="J907" s="217"/>
      <c r="K907" s="217"/>
      <c r="L907" s="220"/>
      <c r="M907" s="217"/>
      <c r="N907" s="220"/>
      <c r="O907" s="217"/>
      <c r="P907" s="238">
        <v>-213.93</v>
      </c>
      <c r="GO907" s="212"/>
      <c r="GP907" s="212"/>
      <c r="GQ907" s="223"/>
      <c r="GR907" s="223"/>
      <c r="GS907" s="223"/>
      <c r="GT907" s="223"/>
      <c r="GU907" s="223"/>
      <c r="GV907" s="223"/>
      <c r="GW907" s="173"/>
      <c r="GX907" s="223" t="s">
        <v>377</v>
      </c>
      <c r="GZ907" s="257"/>
      <c r="HB907" s="257"/>
    </row>
    <row r="908" spans="1:210" s="171" customFormat="1" ht="22.5" x14ac:dyDescent="0.25">
      <c r="A908" s="214" t="s">
        <v>872</v>
      </c>
      <c r="B908" s="215" t="s">
        <v>636</v>
      </c>
      <c r="C908" s="873" t="s">
        <v>637</v>
      </c>
      <c r="D908" s="873"/>
      <c r="E908" s="873"/>
      <c r="F908" s="873"/>
      <c r="G908" s="873"/>
      <c r="H908" s="216" t="s">
        <v>386</v>
      </c>
      <c r="I908" s="217">
        <v>-3.5244</v>
      </c>
      <c r="J908" s="218">
        <v>1</v>
      </c>
      <c r="K908" s="298">
        <v>-3.5244</v>
      </c>
      <c r="L908" s="226">
        <v>4885.8500000000004</v>
      </c>
      <c r="M908" s="265">
        <v>1.81</v>
      </c>
      <c r="N908" s="240">
        <v>8843.39</v>
      </c>
      <c r="O908" s="217"/>
      <c r="P908" s="227">
        <v>-31167.64</v>
      </c>
      <c r="GO908" s="212"/>
      <c r="GP908" s="212"/>
      <c r="GQ908" s="223" t="s">
        <v>637</v>
      </c>
      <c r="GR908" s="223" t="s">
        <v>4</v>
      </c>
      <c r="GS908" s="223" t="s">
        <v>4</v>
      </c>
      <c r="GT908" s="223" t="s">
        <v>4</v>
      </c>
      <c r="GU908" s="223" t="s">
        <v>4</v>
      </c>
      <c r="GV908" s="223"/>
      <c r="GW908" s="173"/>
      <c r="GX908" s="223"/>
      <c r="GZ908" s="257"/>
      <c r="HB908" s="257"/>
    </row>
    <row r="909" spans="1:210" s="171" customFormat="1" ht="15" x14ac:dyDescent="0.25">
      <c r="A909" s="236"/>
      <c r="B909" s="237"/>
      <c r="C909" s="874" t="s">
        <v>377</v>
      </c>
      <c r="D909" s="874"/>
      <c r="E909" s="874"/>
      <c r="F909" s="874"/>
      <c r="G909" s="874"/>
      <c r="H909" s="216"/>
      <c r="I909" s="217"/>
      <c r="J909" s="217"/>
      <c r="K909" s="217"/>
      <c r="L909" s="220"/>
      <c r="M909" s="217"/>
      <c r="N909" s="220"/>
      <c r="O909" s="217"/>
      <c r="P909" s="227">
        <v>-31167.64</v>
      </c>
      <c r="GO909" s="212"/>
      <c r="GP909" s="212"/>
      <c r="GQ909" s="223"/>
      <c r="GR909" s="223"/>
      <c r="GS909" s="223"/>
      <c r="GT909" s="223"/>
      <c r="GU909" s="223"/>
      <c r="GV909" s="223"/>
      <c r="GW909" s="173"/>
      <c r="GX909" s="223" t="s">
        <v>377</v>
      </c>
      <c r="GZ909" s="257"/>
      <c r="HB909" s="257"/>
    </row>
    <row r="910" spans="1:210" s="171" customFormat="1" ht="22.5" x14ac:dyDescent="0.25">
      <c r="A910" s="214" t="s">
        <v>873</v>
      </c>
      <c r="B910" s="215" t="s">
        <v>638</v>
      </c>
      <c r="C910" s="873" t="s">
        <v>639</v>
      </c>
      <c r="D910" s="873"/>
      <c r="E910" s="873"/>
      <c r="F910" s="873"/>
      <c r="G910" s="873"/>
      <c r="H910" s="216" t="s">
        <v>640</v>
      </c>
      <c r="I910" s="217">
        <v>-9.9857999999999993</v>
      </c>
      <c r="J910" s="218">
        <v>1</v>
      </c>
      <c r="K910" s="298">
        <v>-9.9857999999999993</v>
      </c>
      <c r="L910" s="226">
        <v>3966.25</v>
      </c>
      <c r="M910" s="265">
        <v>1.04</v>
      </c>
      <c r="N910" s="240">
        <v>4124.8999999999996</v>
      </c>
      <c r="O910" s="217"/>
      <c r="P910" s="227">
        <v>-41190.43</v>
      </c>
      <c r="GO910" s="212"/>
      <c r="GP910" s="212"/>
      <c r="GQ910" s="223" t="s">
        <v>639</v>
      </c>
      <c r="GR910" s="223" t="s">
        <v>4</v>
      </c>
      <c r="GS910" s="223" t="s">
        <v>4</v>
      </c>
      <c r="GT910" s="223" t="s">
        <v>4</v>
      </c>
      <c r="GU910" s="223" t="s">
        <v>4</v>
      </c>
      <c r="GV910" s="223"/>
      <c r="GW910" s="173"/>
      <c r="GX910" s="223"/>
      <c r="GZ910" s="257"/>
      <c r="HB910" s="257"/>
    </row>
    <row r="911" spans="1:210" s="171" customFormat="1" ht="15" x14ac:dyDescent="0.25">
      <c r="A911" s="236"/>
      <c r="B911" s="237"/>
      <c r="C911" s="874" t="s">
        <v>377</v>
      </c>
      <c r="D911" s="874"/>
      <c r="E911" s="874"/>
      <c r="F911" s="874"/>
      <c r="G911" s="874"/>
      <c r="H911" s="216"/>
      <c r="I911" s="217"/>
      <c r="J911" s="217"/>
      <c r="K911" s="217"/>
      <c r="L911" s="220"/>
      <c r="M911" s="217"/>
      <c r="N911" s="220"/>
      <c r="O911" s="217"/>
      <c r="P911" s="227">
        <v>-41190.43</v>
      </c>
      <c r="GO911" s="212"/>
      <c r="GP911" s="212"/>
      <c r="GQ911" s="223"/>
      <c r="GR911" s="223"/>
      <c r="GS911" s="223"/>
      <c r="GT911" s="223"/>
      <c r="GU911" s="223"/>
      <c r="GV911" s="223"/>
      <c r="GW911" s="173"/>
      <c r="GX911" s="223" t="s">
        <v>377</v>
      </c>
      <c r="GZ911" s="257"/>
      <c r="HB911" s="257"/>
    </row>
    <row r="912" spans="1:210" s="171" customFormat="1" ht="22.5" x14ac:dyDescent="0.25">
      <c r="A912" s="214" t="s">
        <v>874</v>
      </c>
      <c r="B912" s="215" t="s">
        <v>641</v>
      </c>
      <c r="C912" s="873" t="s">
        <v>642</v>
      </c>
      <c r="D912" s="873"/>
      <c r="E912" s="873"/>
      <c r="F912" s="873"/>
      <c r="G912" s="873"/>
      <c r="H912" s="216" t="s">
        <v>611</v>
      </c>
      <c r="I912" s="217">
        <v>-464.04599999999999</v>
      </c>
      <c r="J912" s="218">
        <v>1</v>
      </c>
      <c r="K912" s="241">
        <v>-464.04599999999999</v>
      </c>
      <c r="L912" s="299">
        <v>88.7</v>
      </c>
      <c r="M912" s="265">
        <v>1.34</v>
      </c>
      <c r="N912" s="239">
        <v>118.86</v>
      </c>
      <c r="O912" s="217"/>
      <c r="P912" s="227">
        <v>-55156.51</v>
      </c>
      <c r="GO912" s="212"/>
      <c r="GP912" s="212"/>
      <c r="GQ912" s="223" t="s">
        <v>642</v>
      </c>
      <c r="GR912" s="223" t="s">
        <v>4</v>
      </c>
      <c r="GS912" s="223" t="s">
        <v>4</v>
      </c>
      <c r="GT912" s="223" t="s">
        <v>4</v>
      </c>
      <c r="GU912" s="223" t="s">
        <v>4</v>
      </c>
      <c r="GV912" s="223"/>
      <c r="GW912" s="173"/>
      <c r="GX912" s="223"/>
      <c r="GZ912" s="257"/>
      <c r="HB912" s="257"/>
    </row>
    <row r="913" spans="1:210" s="171" customFormat="1" ht="15" x14ac:dyDescent="0.25">
      <c r="A913" s="236"/>
      <c r="B913" s="237"/>
      <c r="C913" s="874" t="s">
        <v>377</v>
      </c>
      <c r="D913" s="874"/>
      <c r="E913" s="874"/>
      <c r="F913" s="874"/>
      <c r="G913" s="874"/>
      <c r="H913" s="216"/>
      <c r="I913" s="217"/>
      <c r="J913" s="217"/>
      <c r="K913" s="217"/>
      <c r="L913" s="220"/>
      <c r="M913" s="217"/>
      <c r="N913" s="220"/>
      <c r="O913" s="217"/>
      <c r="P913" s="227">
        <v>-55156.51</v>
      </c>
      <c r="GO913" s="212"/>
      <c r="GP913" s="212"/>
      <c r="GQ913" s="223"/>
      <c r="GR913" s="223"/>
      <c r="GS913" s="223"/>
      <c r="GT913" s="223"/>
      <c r="GU913" s="223"/>
      <c r="GV913" s="223"/>
      <c r="GW913" s="173"/>
      <c r="GX913" s="223" t="s">
        <v>377</v>
      </c>
      <c r="GZ913" s="257"/>
      <c r="HB913" s="257"/>
    </row>
    <row r="914" spans="1:210" s="171" customFormat="1" ht="45" x14ac:dyDescent="0.25">
      <c r="A914" s="214" t="s">
        <v>875</v>
      </c>
      <c r="B914" s="215" t="s">
        <v>643</v>
      </c>
      <c r="C914" s="873" t="s">
        <v>644</v>
      </c>
      <c r="D914" s="873"/>
      <c r="E914" s="873"/>
      <c r="F914" s="873"/>
      <c r="G914" s="873"/>
      <c r="H914" s="216" t="s">
        <v>627</v>
      </c>
      <c r="I914" s="217">
        <v>3108.6</v>
      </c>
      <c r="J914" s="218">
        <v>1</v>
      </c>
      <c r="K914" s="219">
        <v>3108.6</v>
      </c>
      <c r="L914" s="220"/>
      <c r="M914" s="217"/>
      <c r="N914" s="221"/>
      <c r="O914" s="217"/>
      <c r="P914" s="222"/>
      <c r="GO914" s="212"/>
      <c r="GP914" s="212"/>
      <c r="GQ914" s="223" t="s">
        <v>644</v>
      </c>
      <c r="GR914" s="223" t="s">
        <v>4</v>
      </c>
      <c r="GS914" s="223" t="s">
        <v>4</v>
      </c>
      <c r="GT914" s="223" t="s">
        <v>4</v>
      </c>
      <c r="GU914" s="223" t="s">
        <v>4</v>
      </c>
      <c r="GV914" s="223"/>
      <c r="GW914" s="173"/>
      <c r="GX914" s="223"/>
      <c r="GZ914" s="257"/>
      <c r="HB914" s="257"/>
    </row>
    <row r="915" spans="1:210" s="171" customFormat="1" ht="15" x14ac:dyDescent="0.25">
      <c r="A915" s="242"/>
      <c r="B915" s="243"/>
      <c r="C915" s="878" t="s">
        <v>876</v>
      </c>
      <c r="D915" s="878"/>
      <c r="E915" s="878"/>
      <c r="F915" s="878"/>
      <c r="G915" s="878"/>
      <c r="H915" s="878"/>
      <c r="I915" s="878"/>
      <c r="J915" s="878"/>
      <c r="K915" s="878"/>
      <c r="L915" s="878"/>
      <c r="M915" s="878"/>
      <c r="N915" s="878"/>
      <c r="O915" s="878"/>
      <c r="P915" s="879"/>
      <c r="GO915" s="212"/>
      <c r="GP915" s="212"/>
      <c r="GQ915" s="223"/>
      <c r="GR915" s="223"/>
      <c r="GS915" s="223"/>
      <c r="GT915" s="223"/>
      <c r="GU915" s="223"/>
      <c r="GV915" s="223"/>
      <c r="GW915" s="173"/>
      <c r="GX915" s="223"/>
      <c r="GY915" s="244" t="s">
        <v>876</v>
      </c>
      <c r="GZ915" s="257"/>
      <c r="HB915" s="257"/>
    </row>
    <row r="916" spans="1:210" s="171" customFormat="1" ht="15" x14ac:dyDescent="0.25">
      <c r="A916" s="224"/>
      <c r="B916" s="225"/>
      <c r="C916" s="874" t="s">
        <v>370</v>
      </c>
      <c r="D916" s="874"/>
      <c r="E916" s="874"/>
      <c r="F916" s="874"/>
      <c r="G916" s="874"/>
      <c r="H916" s="216"/>
      <c r="I916" s="217"/>
      <c r="J916" s="217"/>
      <c r="K916" s="217"/>
      <c r="L916" s="220"/>
      <c r="M916" s="217"/>
      <c r="N916" s="226"/>
      <c r="O916" s="217"/>
      <c r="P916" s="227">
        <v>38314309.149999999</v>
      </c>
      <c r="Q916" s="228"/>
      <c r="R916" s="228"/>
      <c r="GO916" s="212"/>
      <c r="GP916" s="212"/>
      <c r="GQ916" s="223"/>
      <c r="GR916" s="223"/>
      <c r="GS916" s="223"/>
      <c r="GT916" s="223"/>
      <c r="GU916" s="223"/>
      <c r="GV916" s="223" t="s">
        <v>370</v>
      </c>
      <c r="GW916" s="173"/>
      <c r="GX916" s="223"/>
      <c r="GZ916" s="257"/>
      <c r="HB916" s="257"/>
    </row>
    <row r="917" spans="1:210" s="171" customFormat="1" ht="15" x14ac:dyDescent="0.25">
      <c r="A917" s="229"/>
      <c r="B917" s="230"/>
      <c r="C917" s="880" t="s">
        <v>371</v>
      </c>
      <c r="D917" s="880"/>
      <c r="E917" s="880"/>
      <c r="F917" s="880"/>
      <c r="G917" s="880"/>
      <c r="H917" s="231"/>
      <c r="I917" s="232"/>
      <c r="J917" s="232"/>
      <c r="K917" s="232"/>
      <c r="L917" s="233"/>
      <c r="M917" s="232"/>
      <c r="N917" s="233"/>
      <c r="O917" s="232"/>
      <c r="P917" s="245">
        <v>5206997.49</v>
      </c>
      <c r="GO917" s="212"/>
      <c r="GP917" s="212"/>
      <c r="GQ917" s="223"/>
      <c r="GR917" s="223"/>
      <c r="GS917" s="223"/>
      <c r="GT917" s="223"/>
      <c r="GU917" s="223"/>
      <c r="GV917" s="223"/>
      <c r="GW917" s="173" t="s">
        <v>371</v>
      </c>
      <c r="GX917" s="223"/>
      <c r="GZ917" s="257"/>
      <c r="HB917" s="257"/>
    </row>
    <row r="918" spans="1:210" s="171" customFormat="1" ht="15" x14ac:dyDescent="0.25">
      <c r="A918" s="229"/>
      <c r="B918" s="230" t="s">
        <v>628</v>
      </c>
      <c r="C918" s="880" t="s">
        <v>629</v>
      </c>
      <c r="D918" s="880"/>
      <c r="E918" s="880"/>
      <c r="F918" s="880"/>
      <c r="G918" s="880"/>
      <c r="H918" s="231" t="s">
        <v>374</v>
      </c>
      <c r="I918" s="235">
        <v>94</v>
      </c>
      <c r="J918" s="232"/>
      <c r="K918" s="235">
        <v>94</v>
      </c>
      <c r="L918" s="233"/>
      <c r="M918" s="232"/>
      <c r="N918" s="233"/>
      <c r="O918" s="232"/>
      <c r="P918" s="245">
        <v>4894577.6399999997</v>
      </c>
      <c r="GO918" s="212"/>
      <c r="GP918" s="212"/>
      <c r="GQ918" s="223"/>
      <c r="GR918" s="223"/>
      <c r="GS918" s="223"/>
      <c r="GT918" s="223"/>
      <c r="GU918" s="223"/>
      <c r="GV918" s="223"/>
      <c r="GW918" s="173" t="s">
        <v>629</v>
      </c>
      <c r="GX918" s="223"/>
      <c r="GZ918" s="257"/>
      <c r="HB918" s="257"/>
    </row>
    <row r="919" spans="1:210" s="171" customFormat="1" ht="15" x14ac:dyDescent="0.25">
      <c r="A919" s="229"/>
      <c r="B919" s="230" t="s">
        <v>630</v>
      </c>
      <c r="C919" s="880" t="s">
        <v>631</v>
      </c>
      <c r="D919" s="880"/>
      <c r="E919" s="880"/>
      <c r="F919" s="880"/>
      <c r="G919" s="880"/>
      <c r="H919" s="231" t="s">
        <v>374</v>
      </c>
      <c r="I919" s="235">
        <v>52</v>
      </c>
      <c r="J919" s="232"/>
      <c r="K919" s="235">
        <v>52</v>
      </c>
      <c r="L919" s="233"/>
      <c r="M919" s="232"/>
      <c r="N919" s="233"/>
      <c r="O919" s="232"/>
      <c r="P919" s="245">
        <v>2707638.69</v>
      </c>
      <c r="GO919" s="212"/>
      <c r="GP919" s="212"/>
      <c r="GQ919" s="223"/>
      <c r="GR919" s="223"/>
      <c r="GS919" s="223"/>
      <c r="GT919" s="223"/>
      <c r="GU919" s="223"/>
      <c r="GV919" s="223"/>
      <c r="GW919" s="173" t="s">
        <v>631</v>
      </c>
      <c r="GX919" s="223"/>
      <c r="GZ919" s="257"/>
      <c r="HB919" s="257"/>
    </row>
    <row r="920" spans="1:210" s="171" customFormat="1" ht="15" x14ac:dyDescent="0.25">
      <c r="A920" s="236"/>
      <c r="B920" s="237"/>
      <c r="C920" s="874" t="s">
        <v>377</v>
      </c>
      <c r="D920" s="874"/>
      <c r="E920" s="874"/>
      <c r="F920" s="874"/>
      <c r="G920" s="874"/>
      <c r="H920" s="216"/>
      <c r="I920" s="217"/>
      <c r="J920" s="217"/>
      <c r="K920" s="217"/>
      <c r="L920" s="220"/>
      <c r="M920" s="217"/>
      <c r="N920" s="226">
        <v>14770.81</v>
      </c>
      <c r="O920" s="217"/>
      <c r="P920" s="227">
        <v>45916525.479999997</v>
      </c>
      <c r="GO920" s="212"/>
      <c r="GP920" s="212"/>
      <c r="GQ920" s="223"/>
      <c r="GR920" s="223"/>
      <c r="GS920" s="223"/>
      <c r="GT920" s="223"/>
      <c r="GU920" s="223"/>
      <c r="GV920" s="223"/>
      <c r="GW920" s="173"/>
      <c r="GX920" s="223" t="s">
        <v>377</v>
      </c>
      <c r="GZ920" s="257"/>
      <c r="HB920" s="257"/>
    </row>
    <row r="921" spans="1:210" s="171" customFormat="1" ht="15" x14ac:dyDescent="0.25">
      <c r="A921" s="214" t="s">
        <v>877</v>
      </c>
      <c r="B921" s="215" t="s">
        <v>632</v>
      </c>
      <c r="C921" s="873" t="s">
        <v>633</v>
      </c>
      <c r="D921" s="873"/>
      <c r="E921" s="873"/>
      <c r="F921" s="873"/>
      <c r="G921" s="873"/>
      <c r="H921" s="216" t="s">
        <v>614</v>
      </c>
      <c r="I921" s="217">
        <v>-28.599119999999999</v>
      </c>
      <c r="J921" s="218">
        <v>1</v>
      </c>
      <c r="K921" s="302">
        <v>-28.599119999999999</v>
      </c>
      <c r="L921" s="226">
        <v>14867.42</v>
      </c>
      <c r="M921" s="219">
        <v>1.7</v>
      </c>
      <c r="N921" s="240">
        <v>25274.61</v>
      </c>
      <c r="O921" s="217"/>
      <c r="P921" s="227">
        <v>-722831.6</v>
      </c>
      <c r="GO921" s="212"/>
      <c r="GP921" s="212"/>
      <c r="GQ921" s="223" t="s">
        <v>633</v>
      </c>
      <c r="GR921" s="223" t="s">
        <v>4</v>
      </c>
      <c r="GS921" s="223" t="s">
        <v>4</v>
      </c>
      <c r="GT921" s="223" t="s">
        <v>4</v>
      </c>
      <c r="GU921" s="223" t="s">
        <v>4</v>
      </c>
      <c r="GV921" s="223"/>
      <c r="GW921" s="173"/>
      <c r="GX921" s="223"/>
      <c r="GZ921" s="257"/>
      <c r="HB921" s="257"/>
    </row>
    <row r="922" spans="1:210" s="171" customFormat="1" ht="15" x14ac:dyDescent="0.25">
      <c r="A922" s="236"/>
      <c r="B922" s="237"/>
      <c r="C922" s="874" t="s">
        <v>377</v>
      </c>
      <c r="D922" s="874"/>
      <c r="E922" s="874"/>
      <c r="F922" s="874"/>
      <c r="G922" s="874"/>
      <c r="H922" s="216"/>
      <c r="I922" s="217"/>
      <c r="J922" s="217"/>
      <c r="K922" s="217"/>
      <c r="L922" s="220"/>
      <c r="M922" s="217"/>
      <c r="N922" s="220"/>
      <c r="O922" s="217"/>
      <c r="P922" s="227">
        <v>-722831.6</v>
      </c>
      <c r="GO922" s="212"/>
      <c r="GP922" s="212"/>
      <c r="GQ922" s="223"/>
      <c r="GR922" s="223"/>
      <c r="GS922" s="223"/>
      <c r="GT922" s="223"/>
      <c r="GU922" s="223"/>
      <c r="GV922" s="223"/>
      <c r="GW922" s="173"/>
      <c r="GX922" s="223" t="s">
        <v>377</v>
      </c>
      <c r="GZ922" s="257"/>
      <c r="HB922" s="257"/>
    </row>
    <row r="923" spans="1:210" s="171" customFormat="1" ht="15" x14ac:dyDescent="0.25">
      <c r="A923" s="214" t="s">
        <v>878</v>
      </c>
      <c r="B923" s="215" t="s">
        <v>634</v>
      </c>
      <c r="C923" s="873" t="s">
        <v>635</v>
      </c>
      <c r="D923" s="873"/>
      <c r="E923" s="873"/>
      <c r="F923" s="873"/>
      <c r="G923" s="873"/>
      <c r="H923" s="216" t="s">
        <v>369</v>
      </c>
      <c r="I923" s="217">
        <v>-62.171999999999997</v>
      </c>
      <c r="J923" s="218">
        <v>1</v>
      </c>
      <c r="K923" s="241">
        <v>-62.171999999999997</v>
      </c>
      <c r="L923" s="299">
        <v>35.71</v>
      </c>
      <c r="M923" s="265">
        <v>0.51</v>
      </c>
      <c r="N923" s="239">
        <v>18.21</v>
      </c>
      <c r="O923" s="217"/>
      <c r="P923" s="227">
        <v>-1132.1500000000001</v>
      </c>
      <c r="GO923" s="212"/>
      <c r="GP923" s="212"/>
      <c r="GQ923" s="223" t="s">
        <v>635</v>
      </c>
      <c r="GR923" s="223" t="s">
        <v>4</v>
      </c>
      <c r="GS923" s="223" t="s">
        <v>4</v>
      </c>
      <c r="GT923" s="223" t="s">
        <v>4</v>
      </c>
      <c r="GU923" s="223" t="s">
        <v>4</v>
      </c>
      <c r="GV923" s="223"/>
      <c r="GW923" s="173"/>
      <c r="GX923" s="223"/>
      <c r="GZ923" s="257"/>
      <c r="HB923" s="257"/>
    </row>
    <row r="924" spans="1:210" s="171" customFormat="1" ht="15" x14ac:dyDescent="0.25">
      <c r="A924" s="236"/>
      <c r="B924" s="237"/>
      <c r="C924" s="874" t="s">
        <v>377</v>
      </c>
      <c r="D924" s="874"/>
      <c r="E924" s="874"/>
      <c r="F924" s="874"/>
      <c r="G924" s="874"/>
      <c r="H924" s="216"/>
      <c r="I924" s="217"/>
      <c r="J924" s="217"/>
      <c r="K924" s="217"/>
      <c r="L924" s="220"/>
      <c r="M924" s="217"/>
      <c r="N924" s="220"/>
      <c r="O924" s="217"/>
      <c r="P924" s="227">
        <v>-1132.1500000000001</v>
      </c>
      <c r="GO924" s="212"/>
      <c r="GP924" s="212"/>
      <c r="GQ924" s="223"/>
      <c r="GR924" s="223"/>
      <c r="GS924" s="223"/>
      <c r="GT924" s="223"/>
      <c r="GU924" s="223"/>
      <c r="GV924" s="223"/>
      <c r="GW924" s="173"/>
      <c r="GX924" s="223" t="s">
        <v>377</v>
      </c>
      <c r="GZ924" s="257"/>
      <c r="HB924" s="257"/>
    </row>
    <row r="925" spans="1:210" s="171" customFormat="1" ht="22.5" x14ac:dyDescent="0.25">
      <c r="A925" s="214" t="s">
        <v>879</v>
      </c>
      <c r="B925" s="215" t="s">
        <v>636</v>
      </c>
      <c r="C925" s="873" t="s">
        <v>637</v>
      </c>
      <c r="D925" s="873"/>
      <c r="E925" s="873"/>
      <c r="F925" s="873"/>
      <c r="G925" s="873"/>
      <c r="H925" s="216" t="s">
        <v>386</v>
      </c>
      <c r="I925" s="217">
        <v>-18.651599999999998</v>
      </c>
      <c r="J925" s="218">
        <v>1</v>
      </c>
      <c r="K925" s="298">
        <v>-18.651599999999998</v>
      </c>
      <c r="L925" s="226">
        <v>4885.8500000000004</v>
      </c>
      <c r="M925" s="265">
        <v>1.81</v>
      </c>
      <c r="N925" s="240">
        <v>8843.39</v>
      </c>
      <c r="O925" s="217"/>
      <c r="P925" s="227">
        <v>-164943.37</v>
      </c>
      <c r="GO925" s="212"/>
      <c r="GP925" s="212"/>
      <c r="GQ925" s="223" t="s">
        <v>637</v>
      </c>
      <c r="GR925" s="223" t="s">
        <v>4</v>
      </c>
      <c r="GS925" s="223" t="s">
        <v>4</v>
      </c>
      <c r="GT925" s="223" t="s">
        <v>4</v>
      </c>
      <c r="GU925" s="223" t="s">
        <v>4</v>
      </c>
      <c r="GV925" s="223"/>
      <c r="GW925" s="173"/>
      <c r="GX925" s="223"/>
      <c r="GZ925" s="257"/>
      <c r="HB925" s="257"/>
    </row>
    <row r="926" spans="1:210" s="171" customFormat="1" ht="15" x14ac:dyDescent="0.25">
      <c r="A926" s="236"/>
      <c r="B926" s="237"/>
      <c r="C926" s="874" t="s">
        <v>377</v>
      </c>
      <c r="D926" s="874"/>
      <c r="E926" s="874"/>
      <c r="F926" s="874"/>
      <c r="G926" s="874"/>
      <c r="H926" s="216"/>
      <c r="I926" s="217"/>
      <c r="J926" s="217"/>
      <c r="K926" s="217"/>
      <c r="L926" s="220"/>
      <c r="M926" s="217"/>
      <c r="N926" s="220"/>
      <c r="O926" s="217"/>
      <c r="P926" s="227">
        <v>-164943.37</v>
      </c>
      <c r="GO926" s="212"/>
      <c r="GP926" s="212"/>
      <c r="GQ926" s="223"/>
      <c r="GR926" s="223"/>
      <c r="GS926" s="223"/>
      <c r="GT926" s="223"/>
      <c r="GU926" s="223"/>
      <c r="GV926" s="223"/>
      <c r="GW926" s="173"/>
      <c r="GX926" s="223" t="s">
        <v>377</v>
      </c>
      <c r="GZ926" s="257"/>
      <c r="HB926" s="257"/>
    </row>
    <row r="927" spans="1:210" s="171" customFormat="1" ht="22.5" x14ac:dyDescent="0.25">
      <c r="A927" s="214" t="s">
        <v>880</v>
      </c>
      <c r="B927" s="215" t="s">
        <v>638</v>
      </c>
      <c r="C927" s="873" t="s">
        <v>639</v>
      </c>
      <c r="D927" s="873"/>
      <c r="E927" s="873"/>
      <c r="F927" s="873"/>
      <c r="G927" s="873"/>
      <c r="H927" s="216" t="s">
        <v>640</v>
      </c>
      <c r="I927" s="217">
        <v>-52.846200000000003</v>
      </c>
      <c r="J927" s="218">
        <v>1</v>
      </c>
      <c r="K927" s="298">
        <v>-52.846200000000003</v>
      </c>
      <c r="L927" s="226">
        <v>3966.25</v>
      </c>
      <c r="M927" s="265">
        <v>1.04</v>
      </c>
      <c r="N927" s="240">
        <v>4124.8999999999996</v>
      </c>
      <c r="O927" s="217"/>
      <c r="P927" s="227">
        <v>-217985.29</v>
      </c>
      <c r="GO927" s="212"/>
      <c r="GP927" s="212"/>
      <c r="GQ927" s="223" t="s">
        <v>639</v>
      </c>
      <c r="GR927" s="223" t="s">
        <v>4</v>
      </c>
      <c r="GS927" s="223" t="s">
        <v>4</v>
      </c>
      <c r="GT927" s="223" t="s">
        <v>4</v>
      </c>
      <c r="GU927" s="223" t="s">
        <v>4</v>
      </c>
      <c r="GV927" s="223"/>
      <c r="GW927" s="173"/>
      <c r="GX927" s="223"/>
      <c r="GZ927" s="257"/>
      <c r="HB927" s="257"/>
    </row>
    <row r="928" spans="1:210" s="171" customFormat="1" ht="15" x14ac:dyDescent="0.25">
      <c r="A928" s="236"/>
      <c r="B928" s="237"/>
      <c r="C928" s="874" t="s">
        <v>377</v>
      </c>
      <c r="D928" s="874"/>
      <c r="E928" s="874"/>
      <c r="F928" s="874"/>
      <c r="G928" s="874"/>
      <c r="H928" s="216"/>
      <c r="I928" s="217"/>
      <c r="J928" s="217"/>
      <c r="K928" s="217"/>
      <c r="L928" s="220"/>
      <c r="M928" s="217"/>
      <c r="N928" s="220"/>
      <c r="O928" s="217"/>
      <c r="P928" s="227">
        <v>-217985.29</v>
      </c>
      <c r="GO928" s="212"/>
      <c r="GP928" s="212"/>
      <c r="GQ928" s="223"/>
      <c r="GR928" s="223"/>
      <c r="GS928" s="223"/>
      <c r="GT928" s="223"/>
      <c r="GU928" s="223"/>
      <c r="GV928" s="223"/>
      <c r="GW928" s="173"/>
      <c r="GX928" s="223" t="s">
        <v>377</v>
      </c>
      <c r="GZ928" s="257"/>
      <c r="HB928" s="257"/>
    </row>
    <row r="929" spans="1:210" s="171" customFormat="1" ht="22.5" x14ac:dyDescent="0.25">
      <c r="A929" s="214" t="s">
        <v>881</v>
      </c>
      <c r="B929" s="215" t="s">
        <v>641</v>
      </c>
      <c r="C929" s="873" t="s">
        <v>642</v>
      </c>
      <c r="D929" s="873"/>
      <c r="E929" s="873"/>
      <c r="F929" s="873"/>
      <c r="G929" s="873"/>
      <c r="H929" s="216" t="s">
        <v>611</v>
      </c>
      <c r="I929" s="217">
        <v>-2455.7939999999999</v>
      </c>
      <c r="J929" s="218">
        <v>1</v>
      </c>
      <c r="K929" s="241">
        <v>-2455.7939999999999</v>
      </c>
      <c r="L929" s="299">
        <v>88.7</v>
      </c>
      <c r="M929" s="265">
        <v>1.34</v>
      </c>
      <c r="N929" s="239">
        <v>118.86</v>
      </c>
      <c r="O929" s="217"/>
      <c r="P929" s="227">
        <v>-291895.67</v>
      </c>
      <c r="GO929" s="212"/>
      <c r="GP929" s="212"/>
      <c r="GQ929" s="223" t="s">
        <v>642</v>
      </c>
      <c r="GR929" s="223" t="s">
        <v>4</v>
      </c>
      <c r="GS929" s="223" t="s">
        <v>4</v>
      </c>
      <c r="GT929" s="223" t="s">
        <v>4</v>
      </c>
      <c r="GU929" s="223" t="s">
        <v>4</v>
      </c>
      <c r="GV929" s="223"/>
      <c r="GW929" s="173"/>
      <c r="GX929" s="223"/>
      <c r="GZ929" s="257"/>
      <c r="HB929" s="257"/>
    </row>
    <row r="930" spans="1:210" s="171" customFormat="1" ht="15" x14ac:dyDescent="0.25">
      <c r="A930" s="236"/>
      <c r="B930" s="237"/>
      <c r="C930" s="874" t="s">
        <v>377</v>
      </c>
      <c r="D930" s="874"/>
      <c r="E930" s="874"/>
      <c r="F930" s="874"/>
      <c r="G930" s="874"/>
      <c r="H930" s="216"/>
      <c r="I930" s="217"/>
      <c r="J930" s="217"/>
      <c r="K930" s="217"/>
      <c r="L930" s="220"/>
      <c r="M930" s="217"/>
      <c r="N930" s="220"/>
      <c r="O930" s="217"/>
      <c r="P930" s="227">
        <v>-291895.67</v>
      </c>
      <c r="GO930" s="212"/>
      <c r="GP930" s="212"/>
      <c r="GQ930" s="223"/>
      <c r="GR930" s="223"/>
      <c r="GS930" s="223"/>
      <c r="GT930" s="223"/>
      <c r="GU930" s="223"/>
      <c r="GV930" s="223"/>
      <c r="GW930" s="173"/>
      <c r="GX930" s="223" t="s">
        <v>377</v>
      </c>
      <c r="GZ930" s="257"/>
      <c r="HB930" s="257"/>
    </row>
    <row r="931" spans="1:210" s="171" customFormat="1" ht="15" x14ac:dyDescent="0.25">
      <c r="A931" s="881" t="s">
        <v>882</v>
      </c>
      <c r="B931" s="882"/>
      <c r="C931" s="882"/>
      <c r="D931" s="882"/>
      <c r="E931" s="882"/>
      <c r="F931" s="882"/>
      <c r="G931" s="882"/>
      <c r="H931" s="882"/>
      <c r="I931" s="882"/>
      <c r="J931" s="882"/>
      <c r="K931" s="882"/>
      <c r="L931" s="882"/>
      <c r="M931" s="882"/>
      <c r="N931" s="882"/>
      <c r="O931" s="882"/>
      <c r="P931" s="883"/>
      <c r="GO931" s="212"/>
      <c r="GP931" s="212" t="s">
        <v>882</v>
      </c>
      <c r="GQ931" s="223"/>
      <c r="GR931" s="223"/>
      <c r="GS931" s="223"/>
      <c r="GT931" s="223"/>
      <c r="GU931" s="223"/>
      <c r="GV931" s="223"/>
      <c r="GW931" s="173"/>
      <c r="GX931" s="223"/>
      <c r="GZ931" s="257"/>
      <c r="HB931" s="257"/>
    </row>
    <row r="932" spans="1:210" s="171" customFormat="1" ht="15" x14ac:dyDescent="0.25">
      <c r="A932" s="214" t="s">
        <v>883</v>
      </c>
      <c r="B932" s="215" t="s">
        <v>646</v>
      </c>
      <c r="C932" s="873" t="s">
        <v>647</v>
      </c>
      <c r="D932" s="873"/>
      <c r="E932" s="873"/>
      <c r="F932" s="873"/>
      <c r="G932" s="873"/>
      <c r="H932" s="216" t="s">
        <v>386</v>
      </c>
      <c r="I932" s="217">
        <v>158.26</v>
      </c>
      <c r="J932" s="218">
        <v>1</v>
      </c>
      <c r="K932" s="265">
        <v>158.26</v>
      </c>
      <c r="L932" s="226">
        <v>5015.96</v>
      </c>
      <c r="M932" s="265">
        <v>1.81</v>
      </c>
      <c r="N932" s="240">
        <v>9078.89</v>
      </c>
      <c r="O932" s="217"/>
      <c r="P932" s="227">
        <v>1436825.13</v>
      </c>
      <c r="GO932" s="212"/>
      <c r="GP932" s="212"/>
      <c r="GQ932" s="223" t="s">
        <v>647</v>
      </c>
      <c r="GR932" s="223" t="s">
        <v>4</v>
      </c>
      <c r="GS932" s="223" t="s">
        <v>4</v>
      </c>
      <c r="GT932" s="223" t="s">
        <v>4</v>
      </c>
      <c r="GU932" s="223" t="s">
        <v>4</v>
      </c>
      <c r="GV932" s="223"/>
      <c r="GW932" s="173"/>
      <c r="GX932" s="223"/>
      <c r="GZ932" s="257"/>
      <c r="HB932" s="257"/>
    </row>
    <row r="933" spans="1:210" s="171" customFormat="1" ht="15" x14ac:dyDescent="0.25">
      <c r="A933" s="236"/>
      <c r="B933" s="237"/>
      <c r="C933" s="874" t="s">
        <v>377</v>
      </c>
      <c r="D933" s="874"/>
      <c r="E933" s="874"/>
      <c r="F933" s="874"/>
      <c r="G933" s="874"/>
      <c r="H933" s="216"/>
      <c r="I933" s="217"/>
      <c r="J933" s="217"/>
      <c r="K933" s="217"/>
      <c r="L933" s="220"/>
      <c r="M933" s="217"/>
      <c r="N933" s="220"/>
      <c r="O933" s="217"/>
      <c r="P933" s="227">
        <v>1436825.13</v>
      </c>
      <c r="GO933" s="212"/>
      <c r="GP933" s="212"/>
      <c r="GQ933" s="223"/>
      <c r="GR933" s="223"/>
      <c r="GS933" s="223"/>
      <c r="GT933" s="223"/>
      <c r="GU933" s="223"/>
      <c r="GV933" s="223"/>
      <c r="GW933" s="173"/>
      <c r="GX933" s="223" t="s">
        <v>377</v>
      </c>
      <c r="GZ933" s="257"/>
      <c r="HB933" s="257"/>
    </row>
    <row r="934" spans="1:210" s="171" customFormat="1" ht="15" x14ac:dyDescent="0.25">
      <c r="A934" s="214" t="s">
        <v>884</v>
      </c>
      <c r="B934" s="215" t="s">
        <v>648</v>
      </c>
      <c r="C934" s="873" t="s">
        <v>635</v>
      </c>
      <c r="D934" s="873"/>
      <c r="E934" s="873"/>
      <c r="F934" s="873"/>
      <c r="G934" s="873"/>
      <c r="H934" s="216" t="s">
        <v>369</v>
      </c>
      <c r="I934" s="217">
        <v>110.78</v>
      </c>
      <c r="J934" s="218">
        <v>1</v>
      </c>
      <c r="K934" s="265">
        <v>110.78</v>
      </c>
      <c r="L934" s="299">
        <v>35.71</v>
      </c>
      <c r="M934" s="265">
        <v>0.51</v>
      </c>
      <c r="N934" s="239">
        <v>18.21</v>
      </c>
      <c r="O934" s="217"/>
      <c r="P934" s="227">
        <v>2017.3</v>
      </c>
      <c r="GO934" s="212"/>
      <c r="GP934" s="212"/>
      <c r="GQ934" s="223" t="s">
        <v>635</v>
      </c>
      <c r="GR934" s="223" t="s">
        <v>4</v>
      </c>
      <c r="GS934" s="223" t="s">
        <v>4</v>
      </c>
      <c r="GT934" s="223" t="s">
        <v>4</v>
      </c>
      <c r="GU934" s="223" t="s">
        <v>4</v>
      </c>
      <c r="GV934" s="223"/>
      <c r="GW934" s="173"/>
      <c r="GX934" s="223"/>
      <c r="GZ934" s="257"/>
      <c r="HB934" s="257"/>
    </row>
    <row r="935" spans="1:210" s="171" customFormat="1" ht="15" x14ac:dyDescent="0.25">
      <c r="A935" s="236"/>
      <c r="B935" s="237"/>
      <c r="C935" s="874" t="s">
        <v>377</v>
      </c>
      <c r="D935" s="874"/>
      <c r="E935" s="874"/>
      <c r="F935" s="874"/>
      <c r="G935" s="874"/>
      <c r="H935" s="216"/>
      <c r="I935" s="217"/>
      <c r="J935" s="217"/>
      <c r="K935" s="217"/>
      <c r="L935" s="220"/>
      <c r="M935" s="217"/>
      <c r="N935" s="220"/>
      <c r="O935" s="217"/>
      <c r="P935" s="227">
        <v>2017.3</v>
      </c>
      <c r="GO935" s="212"/>
      <c r="GP935" s="212"/>
      <c r="GQ935" s="223"/>
      <c r="GR935" s="223"/>
      <c r="GS935" s="223"/>
      <c r="GT935" s="223"/>
      <c r="GU935" s="223"/>
      <c r="GV935" s="223"/>
      <c r="GW935" s="173"/>
      <c r="GX935" s="223" t="s">
        <v>377</v>
      </c>
      <c r="GZ935" s="257"/>
      <c r="HB935" s="257"/>
    </row>
    <row r="936" spans="1:210" s="171" customFormat="1" ht="22.5" x14ac:dyDescent="0.25">
      <c r="A936" s="214" t="s">
        <v>885</v>
      </c>
      <c r="B936" s="215" t="s">
        <v>649</v>
      </c>
      <c r="C936" s="873" t="s">
        <v>650</v>
      </c>
      <c r="D936" s="873"/>
      <c r="E936" s="873"/>
      <c r="F936" s="873"/>
      <c r="G936" s="873"/>
      <c r="H936" s="216" t="s">
        <v>614</v>
      </c>
      <c r="I936" s="217">
        <v>1884</v>
      </c>
      <c r="J936" s="218">
        <v>1</v>
      </c>
      <c r="K936" s="218">
        <v>1884</v>
      </c>
      <c r="L936" s="220"/>
      <c r="M936" s="217"/>
      <c r="N936" s="240">
        <v>1009.33</v>
      </c>
      <c r="O936" s="217"/>
      <c r="P936" s="227">
        <v>1901577.72</v>
      </c>
      <c r="GO936" s="212"/>
      <c r="GP936" s="212"/>
      <c r="GQ936" s="223" t="s">
        <v>650</v>
      </c>
      <c r="GR936" s="223" t="s">
        <v>4</v>
      </c>
      <c r="GS936" s="223" t="s">
        <v>4</v>
      </c>
      <c r="GT936" s="223" t="s">
        <v>4</v>
      </c>
      <c r="GU936" s="223" t="s">
        <v>4</v>
      </c>
      <c r="GV936" s="223"/>
      <c r="GW936" s="173"/>
      <c r="GX936" s="223"/>
      <c r="GZ936" s="257"/>
      <c r="HB936" s="257"/>
    </row>
    <row r="937" spans="1:210" s="171" customFormat="1" ht="15" x14ac:dyDescent="0.25">
      <c r="A937" s="236"/>
      <c r="B937" s="237"/>
      <c r="C937" s="874" t="s">
        <v>377</v>
      </c>
      <c r="D937" s="874"/>
      <c r="E937" s="874"/>
      <c r="F937" s="874"/>
      <c r="G937" s="874"/>
      <c r="H937" s="216"/>
      <c r="I937" s="217"/>
      <c r="J937" s="217"/>
      <c r="K937" s="217"/>
      <c r="L937" s="220"/>
      <c r="M937" s="217"/>
      <c r="N937" s="220"/>
      <c r="O937" s="217"/>
      <c r="P937" s="227">
        <v>1901577.72</v>
      </c>
      <c r="GO937" s="212"/>
      <c r="GP937" s="212"/>
      <c r="GQ937" s="223"/>
      <c r="GR937" s="223"/>
      <c r="GS937" s="223"/>
      <c r="GT937" s="223"/>
      <c r="GU937" s="223"/>
      <c r="GV937" s="223"/>
      <c r="GW937" s="173"/>
      <c r="GX937" s="223" t="s">
        <v>377</v>
      </c>
      <c r="GZ937" s="257"/>
      <c r="HB937" s="257"/>
    </row>
    <row r="938" spans="1:210" s="171" customFormat="1" ht="22.5" x14ac:dyDescent="0.25">
      <c r="A938" s="214" t="s">
        <v>886</v>
      </c>
      <c r="B938" s="215" t="s">
        <v>651</v>
      </c>
      <c r="C938" s="873" t="s">
        <v>652</v>
      </c>
      <c r="D938" s="873"/>
      <c r="E938" s="873"/>
      <c r="F938" s="873"/>
      <c r="G938" s="873"/>
      <c r="H938" s="216" t="s">
        <v>614</v>
      </c>
      <c r="I938" s="217">
        <v>314</v>
      </c>
      <c r="J938" s="218">
        <v>1</v>
      </c>
      <c r="K938" s="218">
        <v>314</v>
      </c>
      <c r="L938" s="220"/>
      <c r="M938" s="217"/>
      <c r="N938" s="239">
        <v>782.49</v>
      </c>
      <c r="O938" s="217"/>
      <c r="P938" s="227">
        <v>245701.86</v>
      </c>
      <c r="GO938" s="212"/>
      <c r="GP938" s="212"/>
      <c r="GQ938" s="223" t="s">
        <v>652</v>
      </c>
      <c r="GR938" s="223" t="s">
        <v>4</v>
      </c>
      <c r="GS938" s="223" t="s">
        <v>4</v>
      </c>
      <c r="GT938" s="223" t="s">
        <v>4</v>
      </c>
      <c r="GU938" s="223" t="s">
        <v>4</v>
      </c>
      <c r="GV938" s="223"/>
      <c r="GW938" s="173"/>
      <c r="GX938" s="223"/>
      <c r="GZ938" s="257"/>
      <c r="HB938" s="257"/>
    </row>
    <row r="939" spans="1:210" s="171" customFormat="1" ht="15" x14ac:dyDescent="0.25">
      <c r="A939" s="236"/>
      <c r="B939" s="237"/>
      <c r="C939" s="874" t="s">
        <v>377</v>
      </c>
      <c r="D939" s="874"/>
      <c r="E939" s="874"/>
      <c r="F939" s="874"/>
      <c r="G939" s="874"/>
      <c r="H939" s="216"/>
      <c r="I939" s="217"/>
      <c r="J939" s="217"/>
      <c r="K939" s="217"/>
      <c r="L939" s="220"/>
      <c r="M939" s="217"/>
      <c r="N939" s="220"/>
      <c r="O939" s="217"/>
      <c r="P939" s="227">
        <v>245701.86</v>
      </c>
      <c r="GO939" s="212"/>
      <c r="GP939" s="212"/>
      <c r="GQ939" s="223"/>
      <c r="GR939" s="223"/>
      <c r="GS939" s="223"/>
      <c r="GT939" s="223"/>
      <c r="GU939" s="223"/>
      <c r="GV939" s="223"/>
      <c r="GW939" s="173"/>
      <c r="GX939" s="223" t="s">
        <v>377</v>
      </c>
      <c r="GZ939" s="257"/>
      <c r="HB939" s="257"/>
    </row>
    <row r="940" spans="1:210" s="171" customFormat="1" ht="22.5" x14ac:dyDescent="0.25">
      <c r="A940" s="214" t="s">
        <v>887</v>
      </c>
      <c r="B940" s="215" t="s">
        <v>653</v>
      </c>
      <c r="C940" s="873" t="s">
        <v>654</v>
      </c>
      <c r="D940" s="873"/>
      <c r="E940" s="873"/>
      <c r="F940" s="873"/>
      <c r="G940" s="873"/>
      <c r="H940" s="216" t="s">
        <v>614</v>
      </c>
      <c r="I940" s="217">
        <v>314</v>
      </c>
      <c r="J940" s="218">
        <v>1</v>
      </c>
      <c r="K940" s="218">
        <v>314</v>
      </c>
      <c r="L940" s="220"/>
      <c r="M940" s="217"/>
      <c r="N940" s="239">
        <v>248.5</v>
      </c>
      <c r="O940" s="217"/>
      <c r="P940" s="227">
        <v>78029</v>
      </c>
      <c r="GO940" s="212"/>
      <c r="GP940" s="212"/>
      <c r="GQ940" s="223" t="s">
        <v>654</v>
      </c>
      <c r="GR940" s="223" t="s">
        <v>4</v>
      </c>
      <c r="GS940" s="223" t="s">
        <v>4</v>
      </c>
      <c r="GT940" s="223" t="s">
        <v>4</v>
      </c>
      <c r="GU940" s="223" t="s">
        <v>4</v>
      </c>
      <c r="GV940" s="223"/>
      <c r="GW940" s="173"/>
      <c r="GX940" s="223"/>
      <c r="GZ940" s="257"/>
      <c r="HB940" s="257"/>
    </row>
    <row r="941" spans="1:210" s="171" customFormat="1" ht="15" x14ac:dyDescent="0.25">
      <c r="A941" s="236"/>
      <c r="B941" s="237"/>
      <c r="C941" s="874" t="s">
        <v>377</v>
      </c>
      <c r="D941" s="874"/>
      <c r="E941" s="874"/>
      <c r="F941" s="874"/>
      <c r="G941" s="874"/>
      <c r="H941" s="216"/>
      <c r="I941" s="217"/>
      <c r="J941" s="217"/>
      <c r="K941" s="217"/>
      <c r="L941" s="220"/>
      <c r="M941" s="217"/>
      <c r="N941" s="220"/>
      <c r="O941" s="217"/>
      <c r="P941" s="227">
        <v>78029</v>
      </c>
      <c r="GO941" s="212"/>
      <c r="GP941" s="212"/>
      <c r="GQ941" s="223"/>
      <c r="GR941" s="223"/>
      <c r="GS941" s="223"/>
      <c r="GT941" s="223"/>
      <c r="GU941" s="223"/>
      <c r="GV941" s="223"/>
      <c r="GW941" s="173"/>
      <c r="GX941" s="223" t="s">
        <v>377</v>
      </c>
      <c r="GZ941" s="257"/>
      <c r="HB941" s="257"/>
    </row>
    <row r="942" spans="1:210" s="171" customFormat="1" ht="22.5" x14ac:dyDescent="0.25">
      <c r="A942" s="214" t="s">
        <v>888</v>
      </c>
      <c r="B942" s="215" t="s">
        <v>655</v>
      </c>
      <c r="C942" s="873" t="s">
        <v>656</v>
      </c>
      <c r="D942" s="873"/>
      <c r="E942" s="873"/>
      <c r="F942" s="873"/>
      <c r="G942" s="873"/>
      <c r="H942" s="216" t="s">
        <v>614</v>
      </c>
      <c r="I942" s="217">
        <v>314</v>
      </c>
      <c r="J942" s="218">
        <v>1</v>
      </c>
      <c r="K942" s="218">
        <v>314</v>
      </c>
      <c r="L942" s="220"/>
      <c r="M942" s="217"/>
      <c r="N942" s="240">
        <v>1216.55</v>
      </c>
      <c r="O942" s="217"/>
      <c r="P942" s="227">
        <v>381996.7</v>
      </c>
      <c r="GO942" s="212"/>
      <c r="GP942" s="212"/>
      <c r="GQ942" s="223" t="s">
        <v>656</v>
      </c>
      <c r="GR942" s="223" t="s">
        <v>4</v>
      </c>
      <c r="GS942" s="223" t="s">
        <v>4</v>
      </c>
      <c r="GT942" s="223" t="s">
        <v>4</v>
      </c>
      <c r="GU942" s="223" t="s">
        <v>4</v>
      </c>
      <c r="GV942" s="223"/>
      <c r="GW942" s="173"/>
      <c r="GX942" s="223"/>
      <c r="GZ942" s="257"/>
      <c r="HB942" s="257"/>
    </row>
    <row r="943" spans="1:210" s="171" customFormat="1" ht="15" x14ac:dyDescent="0.25">
      <c r="A943" s="236"/>
      <c r="B943" s="237"/>
      <c r="C943" s="874" t="s">
        <v>377</v>
      </c>
      <c r="D943" s="874"/>
      <c r="E943" s="874"/>
      <c r="F943" s="874"/>
      <c r="G943" s="874"/>
      <c r="H943" s="216"/>
      <c r="I943" s="217"/>
      <c r="J943" s="217"/>
      <c r="K943" s="217"/>
      <c r="L943" s="220"/>
      <c r="M943" s="217"/>
      <c r="N943" s="220"/>
      <c r="O943" s="217"/>
      <c r="P943" s="227">
        <v>381996.7</v>
      </c>
      <c r="GO943" s="212"/>
      <c r="GP943" s="212"/>
      <c r="GQ943" s="223"/>
      <c r="GR943" s="223"/>
      <c r="GS943" s="223"/>
      <c r="GT943" s="223"/>
      <c r="GU943" s="223"/>
      <c r="GV943" s="223"/>
      <c r="GW943" s="173"/>
      <c r="GX943" s="223" t="s">
        <v>377</v>
      </c>
      <c r="GZ943" s="257"/>
      <c r="HB943" s="257"/>
    </row>
    <row r="944" spans="1:210" s="171" customFormat="1" ht="22.5" x14ac:dyDescent="0.25">
      <c r="A944" s="214" t="s">
        <v>889</v>
      </c>
      <c r="B944" s="215" t="s">
        <v>657</v>
      </c>
      <c r="C944" s="873" t="s">
        <v>658</v>
      </c>
      <c r="D944" s="873"/>
      <c r="E944" s="873"/>
      <c r="F944" s="873"/>
      <c r="G944" s="873"/>
      <c r="H944" s="216" t="s">
        <v>614</v>
      </c>
      <c r="I944" s="217">
        <v>570</v>
      </c>
      <c r="J944" s="218">
        <v>1</v>
      </c>
      <c r="K944" s="218">
        <v>570</v>
      </c>
      <c r="L944" s="220"/>
      <c r="M944" s="217"/>
      <c r="N944" s="239">
        <v>325.60000000000002</v>
      </c>
      <c r="O944" s="217"/>
      <c r="P944" s="227">
        <v>185592</v>
      </c>
      <c r="GO944" s="212"/>
      <c r="GP944" s="212"/>
      <c r="GQ944" s="223" t="s">
        <v>658</v>
      </c>
      <c r="GR944" s="223" t="s">
        <v>4</v>
      </c>
      <c r="GS944" s="223" t="s">
        <v>4</v>
      </c>
      <c r="GT944" s="223" t="s">
        <v>4</v>
      </c>
      <c r="GU944" s="223" t="s">
        <v>4</v>
      </c>
      <c r="GV944" s="223"/>
      <c r="GW944" s="173"/>
      <c r="GX944" s="223"/>
      <c r="GZ944" s="257"/>
      <c r="HB944" s="257"/>
    </row>
    <row r="945" spans="1:210" s="171" customFormat="1" ht="15" x14ac:dyDescent="0.25">
      <c r="A945" s="236"/>
      <c r="B945" s="237"/>
      <c r="C945" s="874" t="s">
        <v>377</v>
      </c>
      <c r="D945" s="874"/>
      <c r="E945" s="874"/>
      <c r="F945" s="874"/>
      <c r="G945" s="874"/>
      <c r="H945" s="216"/>
      <c r="I945" s="217"/>
      <c r="J945" s="217"/>
      <c r="K945" s="217"/>
      <c r="L945" s="220"/>
      <c r="M945" s="217"/>
      <c r="N945" s="220"/>
      <c r="O945" s="217"/>
      <c r="P945" s="227">
        <v>185592</v>
      </c>
      <c r="GO945" s="212"/>
      <c r="GP945" s="212"/>
      <c r="GQ945" s="223"/>
      <c r="GR945" s="223"/>
      <c r="GS945" s="223"/>
      <c r="GT945" s="223"/>
      <c r="GU945" s="223"/>
      <c r="GV945" s="223"/>
      <c r="GW945" s="173"/>
      <c r="GX945" s="223" t="s">
        <v>377</v>
      </c>
      <c r="GZ945" s="257"/>
      <c r="HB945" s="257"/>
    </row>
    <row r="946" spans="1:210" s="171" customFormat="1" ht="22.5" x14ac:dyDescent="0.25">
      <c r="A946" s="214" t="s">
        <v>890</v>
      </c>
      <c r="B946" s="215" t="s">
        <v>659</v>
      </c>
      <c r="C946" s="873" t="s">
        <v>660</v>
      </c>
      <c r="D946" s="873"/>
      <c r="E946" s="873"/>
      <c r="F946" s="873"/>
      <c r="G946" s="873"/>
      <c r="H946" s="216" t="s">
        <v>614</v>
      </c>
      <c r="I946" s="217">
        <v>628</v>
      </c>
      <c r="J946" s="218">
        <v>1</v>
      </c>
      <c r="K946" s="218">
        <v>628</v>
      </c>
      <c r="L946" s="220"/>
      <c r="M946" s="217"/>
      <c r="N946" s="239">
        <v>221.25</v>
      </c>
      <c r="O946" s="217"/>
      <c r="P946" s="227">
        <v>138945</v>
      </c>
      <c r="GO946" s="212"/>
      <c r="GP946" s="212"/>
      <c r="GQ946" s="223" t="s">
        <v>660</v>
      </c>
      <c r="GR946" s="223" t="s">
        <v>4</v>
      </c>
      <c r="GS946" s="223" t="s">
        <v>4</v>
      </c>
      <c r="GT946" s="223" t="s">
        <v>4</v>
      </c>
      <c r="GU946" s="223" t="s">
        <v>4</v>
      </c>
      <c r="GV946" s="223"/>
      <c r="GW946" s="173"/>
      <c r="GX946" s="223"/>
      <c r="GZ946" s="257"/>
      <c r="HB946" s="257"/>
    </row>
    <row r="947" spans="1:210" s="171" customFormat="1" ht="15" x14ac:dyDescent="0.25">
      <c r="A947" s="236"/>
      <c r="B947" s="237"/>
      <c r="C947" s="874" t="s">
        <v>377</v>
      </c>
      <c r="D947" s="874"/>
      <c r="E947" s="874"/>
      <c r="F947" s="874"/>
      <c r="G947" s="874"/>
      <c r="H947" s="216"/>
      <c r="I947" s="217"/>
      <c r="J947" s="217"/>
      <c r="K947" s="217"/>
      <c r="L947" s="220"/>
      <c r="M947" s="217"/>
      <c r="N947" s="220"/>
      <c r="O947" s="217"/>
      <c r="P947" s="227">
        <v>138945</v>
      </c>
      <c r="GO947" s="212"/>
      <c r="GP947" s="212"/>
      <c r="GQ947" s="223"/>
      <c r="GR947" s="223"/>
      <c r="GS947" s="223"/>
      <c r="GT947" s="223"/>
      <c r="GU947" s="223"/>
      <c r="GV947" s="223"/>
      <c r="GW947" s="173"/>
      <c r="GX947" s="223" t="s">
        <v>377</v>
      </c>
      <c r="GZ947" s="257"/>
      <c r="HB947" s="257"/>
    </row>
    <row r="948" spans="1:210" s="171" customFormat="1" ht="22.5" x14ac:dyDescent="0.25">
      <c r="A948" s="214" t="s">
        <v>891</v>
      </c>
      <c r="B948" s="215" t="s">
        <v>661</v>
      </c>
      <c r="C948" s="873" t="s">
        <v>662</v>
      </c>
      <c r="D948" s="873"/>
      <c r="E948" s="873"/>
      <c r="F948" s="873"/>
      <c r="G948" s="873"/>
      <c r="H948" s="216" t="s">
        <v>614</v>
      </c>
      <c r="I948" s="217">
        <v>314</v>
      </c>
      <c r="J948" s="218">
        <v>1</v>
      </c>
      <c r="K948" s="218">
        <v>314</v>
      </c>
      <c r="L948" s="220"/>
      <c r="M948" s="217"/>
      <c r="N948" s="240">
        <v>1022.44</v>
      </c>
      <c r="O948" s="217"/>
      <c r="P948" s="227">
        <v>321046.15999999997</v>
      </c>
      <c r="GO948" s="212"/>
      <c r="GP948" s="212"/>
      <c r="GQ948" s="223" t="s">
        <v>662</v>
      </c>
      <c r="GR948" s="223" t="s">
        <v>4</v>
      </c>
      <c r="GS948" s="223" t="s">
        <v>4</v>
      </c>
      <c r="GT948" s="223" t="s">
        <v>4</v>
      </c>
      <c r="GU948" s="223" t="s">
        <v>4</v>
      </c>
      <c r="GV948" s="223"/>
      <c r="GW948" s="173"/>
      <c r="GX948" s="223"/>
      <c r="GZ948" s="257"/>
      <c r="HB948" s="257"/>
    </row>
    <row r="949" spans="1:210" s="171" customFormat="1" ht="15" x14ac:dyDescent="0.25">
      <c r="A949" s="236"/>
      <c r="B949" s="237"/>
      <c r="C949" s="874" t="s">
        <v>377</v>
      </c>
      <c r="D949" s="874"/>
      <c r="E949" s="874"/>
      <c r="F949" s="874"/>
      <c r="G949" s="874"/>
      <c r="H949" s="216"/>
      <c r="I949" s="217"/>
      <c r="J949" s="217"/>
      <c r="K949" s="217"/>
      <c r="L949" s="220"/>
      <c r="M949" s="217"/>
      <c r="N949" s="220"/>
      <c r="O949" s="217"/>
      <c r="P949" s="227">
        <v>321046.15999999997</v>
      </c>
      <c r="GO949" s="212"/>
      <c r="GP949" s="212"/>
      <c r="GQ949" s="223"/>
      <c r="GR949" s="223"/>
      <c r="GS949" s="223"/>
      <c r="GT949" s="223"/>
      <c r="GU949" s="223"/>
      <c r="GV949" s="223"/>
      <c r="GW949" s="173"/>
      <c r="GX949" s="223" t="s">
        <v>377</v>
      </c>
      <c r="GZ949" s="257"/>
      <c r="HB949" s="257"/>
    </row>
    <row r="950" spans="1:210" s="171" customFormat="1" ht="33.75" x14ac:dyDescent="0.25">
      <c r="A950" s="214" t="s">
        <v>892</v>
      </c>
      <c r="B950" s="215" t="s">
        <v>663</v>
      </c>
      <c r="C950" s="873" t="s">
        <v>664</v>
      </c>
      <c r="D950" s="873"/>
      <c r="E950" s="873"/>
      <c r="F950" s="873"/>
      <c r="G950" s="873"/>
      <c r="H950" s="216" t="s">
        <v>607</v>
      </c>
      <c r="I950" s="217">
        <v>0.81640000000000001</v>
      </c>
      <c r="J950" s="218">
        <v>1</v>
      </c>
      <c r="K950" s="298">
        <v>0.81640000000000001</v>
      </c>
      <c r="L950" s="220"/>
      <c r="M950" s="217"/>
      <c r="N950" s="221"/>
      <c r="O950" s="217"/>
      <c r="P950" s="222"/>
      <c r="GO950" s="212"/>
      <c r="GP950" s="212"/>
      <c r="GQ950" s="223" t="s">
        <v>664</v>
      </c>
      <c r="GR950" s="223" t="s">
        <v>4</v>
      </c>
      <c r="GS950" s="223" t="s">
        <v>4</v>
      </c>
      <c r="GT950" s="223" t="s">
        <v>4</v>
      </c>
      <c r="GU950" s="223" t="s">
        <v>4</v>
      </c>
      <c r="GV950" s="223"/>
      <c r="GW950" s="173"/>
      <c r="GX950" s="223"/>
      <c r="GZ950" s="257"/>
      <c r="HB950" s="257"/>
    </row>
    <row r="951" spans="1:210" s="171" customFormat="1" ht="15" x14ac:dyDescent="0.25">
      <c r="A951" s="242"/>
      <c r="B951" s="243"/>
      <c r="C951" s="878" t="s">
        <v>893</v>
      </c>
      <c r="D951" s="878"/>
      <c r="E951" s="878"/>
      <c r="F951" s="878"/>
      <c r="G951" s="878"/>
      <c r="H951" s="878"/>
      <c r="I951" s="878"/>
      <c r="J951" s="878"/>
      <c r="K951" s="878"/>
      <c r="L951" s="878"/>
      <c r="M951" s="878"/>
      <c r="N951" s="878"/>
      <c r="O951" s="878"/>
      <c r="P951" s="879"/>
      <c r="GO951" s="212"/>
      <c r="GP951" s="212"/>
      <c r="GQ951" s="223"/>
      <c r="GR951" s="223"/>
      <c r="GS951" s="223"/>
      <c r="GT951" s="223"/>
      <c r="GU951" s="223"/>
      <c r="GV951" s="223"/>
      <c r="GW951" s="173"/>
      <c r="GX951" s="223"/>
      <c r="GY951" s="244" t="s">
        <v>893</v>
      </c>
      <c r="GZ951" s="257"/>
      <c r="HB951" s="257"/>
    </row>
    <row r="952" spans="1:210" s="171" customFormat="1" ht="15" x14ac:dyDescent="0.25">
      <c r="A952" s="224"/>
      <c r="B952" s="225"/>
      <c r="C952" s="874" t="s">
        <v>370</v>
      </c>
      <c r="D952" s="874"/>
      <c r="E952" s="874"/>
      <c r="F952" s="874"/>
      <c r="G952" s="874"/>
      <c r="H952" s="216"/>
      <c r="I952" s="217"/>
      <c r="J952" s="217"/>
      <c r="K952" s="217"/>
      <c r="L952" s="220"/>
      <c r="M952" s="217"/>
      <c r="N952" s="226"/>
      <c r="O952" s="217"/>
      <c r="P952" s="227">
        <v>19636.88</v>
      </c>
      <c r="Q952" s="228"/>
      <c r="R952" s="228"/>
      <c r="GO952" s="212"/>
      <c r="GP952" s="212"/>
      <c r="GQ952" s="223"/>
      <c r="GR952" s="223"/>
      <c r="GS952" s="223"/>
      <c r="GT952" s="223"/>
      <c r="GU952" s="223"/>
      <c r="GV952" s="223" t="s">
        <v>370</v>
      </c>
      <c r="GW952" s="173"/>
      <c r="GX952" s="223"/>
      <c r="GZ952" s="257"/>
      <c r="HB952" s="257"/>
    </row>
    <row r="953" spans="1:210" s="171" customFormat="1" ht="15" x14ac:dyDescent="0.25">
      <c r="A953" s="229"/>
      <c r="B953" s="230"/>
      <c r="C953" s="880" t="s">
        <v>371</v>
      </c>
      <c r="D953" s="880"/>
      <c r="E953" s="880"/>
      <c r="F953" s="880"/>
      <c r="G953" s="880"/>
      <c r="H953" s="231"/>
      <c r="I953" s="232"/>
      <c r="J953" s="232"/>
      <c r="K953" s="232"/>
      <c r="L953" s="233"/>
      <c r="M953" s="232"/>
      <c r="N953" s="233"/>
      <c r="O953" s="232"/>
      <c r="P953" s="234">
        <v>816.59</v>
      </c>
      <c r="GO953" s="212"/>
      <c r="GP953" s="212"/>
      <c r="GQ953" s="223"/>
      <c r="GR953" s="223"/>
      <c r="GS953" s="223"/>
      <c r="GT953" s="223"/>
      <c r="GU953" s="223"/>
      <c r="GV953" s="223"/>
      <c r="GW953" s="173" t="s">
        <v>371</v>
      </c>
      <c r="GX953" s="223"/>
      <c r="GZ953" s="257"/>
      <c r="HB953" s="257"/>
    </row>
    <row r="954" spans="1:210" s="171" customFormat="1" ht="22.5" x14ac:dyDescent="0.25">
      <c r="A954" s="229"/>
      <c r="B954" s="230" t="s">
        <v>666</v>
      </c>
      <c r="C954" s="880" t="s">
        <v>667</v>
      </c>
      <c r="D954" s="880"/>
      <c r="E954" s="880"/>
      <c r="F954" s="880"/>
      <c r="G954" s="880"/>
      <c r="H954" s="231" t="s">
        <v>374</v>
      </c>
      <c r="I954" s="235">
        <v>94</v>
      </c>
      <c r="J954" s="232"/>
      <c r="K954" s="235">
        <v>94</v>
      </c>
      <c r="L954" s="233"/>
      <c r="M954" s="232"/>
      <c r="N954" s="233"/>
      <c r="O954" s="232"/>
      <c r="P954" s="234">
        <v>767.59</v>
      </c>
      <c r="GO954" s="212"/>
      <c r="GP954" s="212"/>
      <c r="GQ954" s="223"/>
      <c r="GR954" s="223"/>
      <c r="GS954" s="223"/>
      <c r="GT954" s="223"/>
      <c r="GU954" s="223"/>
      <c r="GV954" s="223"/>
      <c r="GW954" s="173" t="s">
        <v>667</v>
      </c>
      <c r="GX954" s="223"/>
      <c r="GZ954" s="257"/>
      <c r="HB954" s="257"/>
    </row>
    <row r="955" spans="1:210" s="171" customFormat="1" ht="22.5" x14ac:dyDescent="0.25">
      <c r="A955" s="229"/>
      <c r="B955" s="230" t="s">
        <v>668</v>
      </c>
      <c r="C955" s="880" t="s">
        <v>669</v>
      </c>
      <c r="D955" s="880"/>
      <c r="E955" s="880"/>
      <c r="F955" s="880"/>
      <c r="G955" s="880"/>
      <c r="H955" s="231" t="s">
        <v>374</v>
      </c>
      <c r="I955" s="235">
        <v>51</v>
      </c>
      <c r="J955" s="232"/>
      <c r="K955" s="235">
        <v>51</v>
      </c>
      <c r="L955" s="233"/>
      <c r="M955" s="232"/>
      <c r="N955" s="233"/>
      <c r="O955" s="232"/>
      <c r="P955" s="234">
        <v>416.46</v>
      </c>
      <c r="GO955" s="212"/>
      <c r="GP955" s="212"/>
      <c r="GQ955" s="223"/>
      <c r="GR955" s="223"/>
      <c r="GS955" s="223"/>
      <c r="GT955" s="223"/>
      <c r="GU955" s="223"/>
      <c r="GV955" s="223"/>
      <c r="GW955" s="173" t="s">
        <v>669</v>
      </c>
      <c r="GX955" s="223"/>
      <c r="GZ955" s="257"/>
      <c r="HB955" s="257"/>
    </row>
    <row r="956" spans="1:210" s="171" customFormat="1" ht="15" x14ac:dyDescent="0.25">
      <c r="A956" s="236"/>
      <c r="B956" s="237"/>
      <c r="C956" s="874" t="s">
        <v>377</v>
      </c>
      <c r="D956" s="874"/>
      <c r="E956" s="874"/>
      <c r="F956" s="874"/>
      <c r="G956" s="874"/>
      <c r="H956" s="216"/>
      <c r="I956" s="217"/>
      <c r="J956" s="217"/>
      <c r="K956" s="217"/>
      <c r="L956" s="220"/>
      <c r="M956" s="217"/>
      <c r="N956" s="226">
        <v>25503.34</v>
      </c>
      <c r="O956" s="217"/>
      <c r="P956" s="227">
        <v>20820.93</v>
      </c>
      <c r="GO956" s="212"/>
      <c r="GP956" s="212"/>
      <c r="GQ956" s="223"/>
      <c r="GR956" s="223"/>
      <c r="GS956" s="223"/>
      <c r="GT956" s="223"/>
      <c r="GU956" s="223"/>
      <c r="GV956" s="223"/>
      <c r="GW956" s="173"/>
      <c r="GX956" s="223" t="s">
        <v>377</v>
      </c>
      <c r="GZ956" s="257"/>
      <c r="HB956" s="257"/>
    </row>
    <row r="957" spans="1:210" s="171" customFormat="1" ht="33.75" x14ac:dyDescent="0.25">
      <c r="A957" s="214" t="s">
        <v>894</v>
      </c>
      <c r="B957" s="215" t="s">
        <v>670</v>
      </c>
      <c r="C957" s="873" t="s">
        <v>671</v>
      </c>
      <c r="D957" s="873"/>
      <c r="E957" s="873"/>
      <c r="F957" s="873"/>
      <c r="G957" s="873"/>
      <c r="H957" s="216" t="s">
        <v>672</v>
      </c>
      <c r="I957" s="217">
        <v>-26.696280000000002</v>
      </c>
      <c r="J957" s="218">
        <v>1</v>
      </c>
      <c r="K957" s="302">
        <v>-26.696280000000002</v>
      </c>
      <c r="L957" s="299">
        <v>537.96</v>
      </c>
      <c r="M957" s="219">
        <v>1.3</v>
      </c>
      <c r="N957" s="239">
        <v>699.35</v>
      </c>
      <c r="O957" s="217"/>
      <c r="P957" s="227">
        <v>-18670.04</v>
      </c>
      <c r="GO957" s="212"/>
      <c r="GP957" s="212"/>
      <c r="GQ957" s="223" t="s">
        <v>671</v>
      </c>
      <c r="GR957" s="223" t="s">
        <v>4</v>
      </c>
      <c r="GS957" s="223" t="s">
        <v>4</v>
      </c>
      <c r="GT957" s="223" t="s">
        <v>4</v>
      </c>
      <c r="GU957" s="223" t="s">
        <v>4</v>
      </c>
      <c r="GV957" s="223"/>
      <c r="GW957" s="173"/>
      <c r="GX957" s="223"/>
      <c r="GZ957" s="257"/>
      <c r="HB957" s="257"/>
    </row>
    <row r="958" spans="1:210" s="171" customFormat="1" ht="15" x14ac:dyDescent="0.25">
      <c r="A958" s="236"/>
      <c r="B958" s="237"/>
      <c r="C958" s="874" t="s">
        <v>377</v>
      </c>
      <c r="D958" s="874"/>
      <c r="E958" s="874"/>
      <c r="F958" s="874"/>
      <c r="G958" s="874"/>
      <c r="H958" s="216"/>
      <c r="I958" s="217"/>
      <c r="J958" s="217"/>
      <c r="K958" s="217"/>
      <c r="L958" s="220"/>
      <c r="M958" s="217"/>
      <c r="N958" s="220"/>
      <c r="O958" s="217"/>
      <c r="P958" s="227">
        <v>-18670.04</v>
      </c>
      <c r="GO958" s="212"/>
      <c r="GP958" s="212"/>
      <c r="GQ958" s="223"/>
      <c r="GR958" s="223"/>
      <c r="GS958" s="223"/>
      <c r="GT958" s="223"/>
      <c r="GU958" s="223"/>
      <c r="GV958" s="223"/>
      <c r="GW958" s="173"/>
      <c r="GX958" s="223" t="s">
        <v>377</v>
      </c>
      <c r="GZ958" s="257"/>
      <c r="HB958" s="257"/>
    </row>
    <row r="959" spans="1:210" s="171" customFormat="1" ht="33.75" x14ac:dyDescent="0.25">
      <c r="A959" s="214" t="s">
        <v>895</v>
      </c>
      <c r="B959" s="215" t="s">
        <v>673</v>
      </c>
      <c r="C959" s="873" t="s">
        <v>674</v>
      </c>
      <c r="D959" s="873"/>
      <c r="E959" s="873"/>
      <c r="F959" s="873"/>
      <c r="G959" s="873"/>
      <c r="H959" s="216" t="s">
        <v>672</v>
      </c>
      <c r="I959" s="217">
        <v>48.98</v>
      </c>
      <c r="J959" s="218">
        <v>1</v>
      </c>
      <c r="K959" s="265">
        <v>48.98</v>
      </c>
      <c r="L959" s="299">
        <v>323.43</v>
      </c>
      <c r="M959" s="265">
        <v>1.85</v>
      </c>
      <c r="N959" s="239">
        <v>598.35</v>
      </c>
      <c r="O959" s="217"/>
      <c r="P959" s="227">
        <v>29307.18</v>
      </c>
      <c r="GO959" s="212"/>
      <c r="GP959" s="212"/>
      <c r="GQ959" s="223" t="s">
        <v>674</v>
      </c>
      <c r="GR959" s="223" t="s">
        <v>4</v>
      </c>
      <c r="GS959" s="223" t="s">
        <v>4</v>
      </c>
      <c r="GT959" s="223" t="s">
        <v>4</v>
      </c>
      <c r="GU959" s="223" t="s">
        <v>4</v>
      </c>
      <c r="GV959" s="223"/>
      <c r="GW959" s="173"/>
      <c r="GX959" s="223"/>
      <c r="GZ959" s="257"/>
      <c r="HB959" s="257"/>
    </row>
    <row r="960" spans="1:210" s="171" customFormat="1" ht="15" x14ac:dyDescent="0.25">
      <c r="A960" s="236"/>
      <c r="B960" s="237"/>
      <c r="C960" s="874" t="s">
        <v>377</v>
      </c>
      <c r="D960" s="874"/>
      <c r="E960" s="874"/>
      <c r="F960" s="874"/>
      <c r="G960" s="874"/>
      <c r="H960" s="216"/>
      <c r="I960" s="217"/>
      <c r="J960" s="217"/>
      <c r="K960" s="217"/>
      <c r="L960" s="220"/>
      <c r="M960" s="217"/>
      <c r="N960" s="220"/>
      <c r="O960" s="217"/>
      <c r="P960" s="227">
        <v>29307.18</v>
      </c>
      <c r="GO960" s="212"/>
      <c r="GP960" s="212"/>
      <c r="GQ960" s="223"/>
      <c r="GR960" s="223"/>
      <c r="GS960" s="223"/>
      <c r="GT960" s="223"/>
      <c r="GU960" s="223"/>
      <c r="GV960" s="223"/>
      <c r="GW960" s="173"/>
      <c r="GX960" s="223" t="s">
        <v>377</v>
      </c>
      <c r="GZ960" s="257"/>
      <c r="HB960" s="257"/>
    </row>
    <row r="961" spans="1:210" s="171" customFormat="1" ht="15" x14ac:dyDescent="0.25">
      <c r="A961" s="881" t="s">
        <v>896</v>
      </c>
      <c r="B961" s="882"/>
      <c r="C961" s="882"/>
      <c r="D961" s="882"/>
      <c r="E961" s="882"/>
      <c r="F961" s="882"/>
      <c r="G961" s="882"/>
      <c r="H961" s="882"/>
      <c r="I961" s="882"/>
      <c r="J961" s="882"/>
      <c r="K961" s="882"/>
      <c r="L961" s="882"/>
      <c r="M961" s="882"/>
      <c r="N961" s="882"/>
      <c r="O961" s="882"/>
      <c r="P961" s="883"/>
      <c r="GO961" s="212"/>
      <c r="GP961" s="212" t="s">
        <v>896</v>
      </c>
      <c r="GQ961" s="223"/>
      <c r="GR961" s="223"/>
      <c r="GS961" s="223"/>
      <c r="GT961" s="223"/>
      <c r="GU961" s="223"/>
      <c r="GV961" s="223"/>
      <c r="GW961" s="173"/>
      <c r="GX961" s="223"/>
      <c r="GZ961" s="257"/>
      <c r="HB961" s="257"/>
    </row>
    <row r="962" spans="1:210" s="171" customFormat="1" ht="15" x14ac:dyDescent="0.25">
      <c r="A962" s="214" t="s">
        <v>897</v>
      </c>
      <c r="B962" s="215" t="s">
        <v>646</v>
      </c>
      <c r="C962" s="873" t="s">
        <v>647</v>
      </c>
      <c r="D962" s="873"/>
      <c r="E962" s="873"/>
      <c r="F962" s="873"/>
      <c r="G962" s="873"/>
      <c r="H962" s="216" t="s">
        <v>386</v>
      </c>
      <c r="I962" s="217">
        <v>48.72</v>
      </c>
      <c r="J962" s="218">
        <v>1</v>
      </c>
      <c r="K962" s="265">
        <v>48.72</v>
      </c>
      <c r="L962" s="226">
        <v>5015.96</v>
      </c>
      <c r="M962" s="265">
        <v>1.81</v>
      </c>
      <c r="N962" s="240">
        <v>9078.89</v>
      </c>
      <c r="O962" s="217"/>
      <c r="P962" s="227">
        <v>442323.52</v>
      </c>
      <c r="GO962" s="212"/>
      <c r="GP962" s="212"/>
      <c r="GQ962" s="223" t="s">
        <v>647</v>
      </c>
      <c r="GR962" s="223" t="s">
        <v>4</v>
      </c>
      <c r="GS962" s="223" t="s">
        <v>4</v>
      </c>
      <c r="GT962" s="223" t="s">
        <v>4</v>
      </c>
      <c r="GU962" s="223" t="s">
        <v>4</v>
      </c>
      <c r="GV962" s="223"/>
      <c r="GW962" s="173"/>
      <c r="GX962" s="223"/>
      <c r="GZ962" s="257"/>
      <c r="HB962" s="257"/>
    </row>
    <row r="963" spans="1:210" s="171" customFormat="1" ht="15" x14ac:dyDescent="0.25">
      <c r="A963" s="236"/>
      <c r="B963" s="237"/>
      <c r="C963" s="874" t="s">
        <v>377</v>
      </c>
      <c r="D963" s="874"/>
      <c r="E963" s="874"/>
      <c r="F963" s="874"/>
      <c r="G963" s="874"/>
      <c r="H963" s="216"/>
      <c r="I963" s="217"/>
      <c r="J963" s="217"/>
      <c r="K963" s="217"/>
      <c r="L963" s="220"/>
      <c r="M963" s="217"/>
      <c r="N963" s="220"/>
      <c r="O963" s="217"/>
      <c r="P963" s="227">
        <v>442323.52</v>
      </c>
      <c r="GO963" s="212"/>
      <c r="GP963" s="212"/>
      <c r="GQ963" s="223"/>
      <c r="GR963" s="223"/>
      <c r="GS963" s="223"/>
      <c r="GT963" s="223"/>
      <c r="GU963" s="223"/>
      <c r="GV963" s="223"/>
      <c r="GW963" s="173"/>
      <c r="GX963" s="223" t="s">
        <v>377</v>
      </c>
      <c r="GZ963" s="257"/>
      <c r="HB963" s="257"/>
    </row>
    <row r="964" spans="1:210" s="171" customFormat="1" ht="15" x14ac:dyDescent="0.25">
      <c r="A964" s="214" t="s">
        <v>898</v>
      </c>
      <c r="B964" s="215" t="s">
        <v>648</v>
      </c>
      <c r="C964" s="873" t="s">
        <v>635</v>
      </c>
      <c r="D964" s="873"/>
      <c r="E964" s="873"/>
      <c r="F964" s="873"/>
      <c r="G964" s="873"/>
      <c r="H964" s="216" t="s">
        <v>369</v>
      </c>
      <c r="I964" s="217">
        <v>34.1</v>
      </c>
      <c r="J964" s="218">
        <v>1</v>
      </c>
      <c r="K964" s="219">
        <v>34.1</v>
      </c>
      <c r="L964" s="299">
        <v>35.71</v>
      </c>
      <c r="M964" s="265">
        <v>0.51</v>
      </c>
      <c r="N964" s="239">
        <v>18.21</v>
      </c>
      <c r="O964" s="217"/>
      <c r="P964" s="238">
        <v>620.96</v>
      </c>
      <c r="GO964" s="212"/>
      <c r="GP964" s="212"/>
      <c r="GQ964" s="223" t="s">
        <v>635</v>
      </c>
      <c r="GR964" s="223" t="s">
        <v>4</v>
      </c>
      <c r="GS964" s="223" t="s">
        <v>4</v>
      </c>
      <c r="GT964" s="223" t="s">
        <v>4</v>
      </c>
      <c r="GU964" s="223" t="s">
        <v>4</v>
      </c>
      <c r="GV964" s="223"/>
      <c r="GW964" s="173"/>
      <c r="GX964" s="223"/>
      <c r="GZ964" s="257"/>
      <c r="HB964" s="257"/>
    </row>
    <row r="965" spans="1:210" s="171" customFormat="1" ht="15" x14ac:dyDescent="0.25">
      <c r="A965" s="236"/>
      <c r="B965" s="237"/>
      <c r="C965" s="874" t="s">
        <v>377</v>
      </c>
      <c r="D965" s="874"/>
      <c r="E965" s="874"/>
      <c r="F965" s="874"/>
      <c r="G965" s="874"/>
      <c r="H965" s="216"/>
      <c r="I965" s="217"/>
      <c r="J965" s="217"/>
      <c r="K965" s="217"/>
      <c r="L965" s="220"/>
      <c r="M965" s="217"/>
      <c r="N965" s="220"/>
      <c r="O965" s="217"/>
      <c r="P965" s="238">
        <v>620.96</v>
      </c>
      <c r="GO965" s="212"/>
      <c r="GP965" s="212"/>
      <c r="GQ965" s="223"/>
      <c r="GR965" s="223"/>
      <c r="GS965" s="223"/>
      <c r="GT965" s="223"/>
      <c r="GU965" s="223"/>
      <c r="GV965" s="223"/>
      <c r="GW965" s="173"/>
      <c r="GX965" s="223" t="s">
        <v>377</v>
      </c>
      <c r="GZ965" s="257"/>
      <c r="HB965" s="257"/>
    </row>
    <row r="966" spans="1:210" s="171" customFormat="1" ht="22.5" x14ac:dyDescent="0.25">
      <c r="A966" s="214" t="s">
        <v>899</v>
      </c>
      <c r="B966" s="215" t="s">
        <v>649</v>
      </c>
      <c r="C966" s="873" t="s">
        <v>650</v>
      </c>
      <c r="D966" s="873"/>
      <c r="E966" s="873"/>
      <c r="F966" s="873"/>
      <c r="G966" s="873"/>
      <c r="H966" s="216" t="s">
        <v>614</v>
      </c>
      <c r="I966" s="217">
        <v>580</v>
      </c>
      <c r="J966" s="218">
        <v>1</v>
      </c>
      <c r="K966" s="218">
        <v>580</v>
      </c>
      <c r="L966" s="220"/>
      <c r="M966" s="217"/>
      <c r="N966" s="240">
        <v>1009.33</v>
      </c>
      <c r="O966" s="217"/>
      <c r="P966" s="227">
        <v>585411.4</v>
      </c>
      <c r="GO966" s="212"/>
      <c r="GP966" s="212"/>
      <c r="GQ966" s="223" t="s">
        <v>650</v>
      </c>
      <c r="GR966" s="223" t="s">
        <v>4</v>
      </c>
      <c r="GS966" s="223" t="s">
        <v>4</v>
      </c>
      <c r="GT966" s="223" t="s">
        <v>4</v>
      </c>
      <c r="GU966" s="223" t="s">
        <v>4</v>
      </c>
      <c r="GV966" s="223"/>
      <c r="GW966" s="173"/>
      <c r="GX966" s="223"/>
      <c r="GZ966" s="257"/>
      <c r="HB966" s="257"/>
    </row>
    <row r="967" spans="1:210" s="171" customFormat="1" ht="15" x14ac:dyDescent="0.25">
      <c r="A967" s="236"/>
      <c r="B967" s="237"/>
      <c r="C967" s="874" t="s">
        <v>377</v>
      </c>
      <c r="D967" s="874"/>
      <c r="E967" s="874"/>
      <c r="F967" s="874"/>
      <c r="G967" s="874"/>
      <c r="H967" s="216"/>
      <c r="I967" s="217"/>
      <c r="J967" s="217"/>
      <c r="K967" s="217"/>
      <c r="L967" s="220"/>
      <c r="M967" s="217"/>
      <c r="N967" s="220"/>
      <c r="O967" s="217"/>
      <c r="P967" s="227">
        <v>585411.4</v>
      </c>
      <c r="GO967" s="212"/>
      <c r="GP967" s="212"/>
      <c r="GQ967" s="223"/>
      <c r="GR967" s="223"/>
      <c r="GS967" s="223"/>
      <c r="GT967" s="223"/>
      <c r="GU967" s="223"/>
      <c r="GV967" s="223"/>
      <c r="GW967" s="173"/>
      <c r="GX967" s="223" t="s">
        <v>377</v>
      </c>
      <c r="GZ967" s="257"/>
      <c r="HB967" s="257"/>
    </row>
    <row r="968" spans="1:210" s="171" customFormat="1" ht="22.5" x14ac:dyDescent="0.25">
      <c r="A968" s="214" t="s">
        <v>900</v>
      </c>
      <c r="B968" s="215" t="s">
        <v>651</v>
      </c>
      <c r="C968" s="873" t="s">
        <v>652</v>
      </c>
      <c r="D968" s="873"/>
      <c r="E968" s="873"/>
      <c r="F968" s="873"/>
      <c r="G968" s="873"/>
      <c r="H968" s="216" t="s">
        <v>614</v>
      </c>
      <c r="I968" s="217">
        <v>290</v>
      </c>
      <c r="J968" s="218">
        <v>1</v>
      </c>
      <c r="K968" s="218">
        <v>290</v>
      </c>
      <c r="L968" s="220"/>
      <c r="M968" s="217"/>
      <c r="N968" s="239">
        <v>782.49</v>
      </c>
      <c r="O968" s="217"/>
      <c r="P968" s="227">
        <v>226922.1</v>
      </c>
      <c r="GO968" s="212"/>
      <c r="GP968" s="212"/>
      <c r="GQ968" s="223" t="s">
        <v>652</v>
      </c>
      <c r="GR968" s="223" t="s">
        <v>4</v>
      </c>
      <c r="GS968" s="223" t="s">
        <v>4</v>
      </c>
      <c r="GT968" s="223" t="s">
        <v>4</v>
      </c>
      <c r="GU968" s="223" t="s">
        <v>4</v>
      </c>
      <c r="GV968" s="223"/>
      <c r="GW968" s="173"/>
      <c r="GX968" s="223"/>
      <c r="GZ968" s="257"/>
      <c r="HB968" s="257"/>
    </row>
    <row r="969" spans="1:210" s="171" customFormat="1" ht="15" x14ac:dyDescent="0.25">
      <c r="A969" s="236"/>
      <c r="B969" s="237"/>
      <c r="C969" s="874" t="s">
        <v>377</v>
      </c>
      <c r="D969" s="874"/>
      <c r="E969" s="874"/>
      <c r="F969" s="874"/>
      <c r="G969" s="874"/>
      <c r="H969" s="216"/>
      <c r="I969" s="217"/>
      <c r="J969" s="217"/>
      <c r="K969" s="217"/>
      <c r="L969" s="220"/>
      <c r="M969" s="217"/>
      <c r="N969" s="220"/>
      <c r="O969" s="217"/>
      <c r="P969" s="227">
        <v>226922.1</v>
      </c>
      <c r="GO969" s="212"/>
      <c r="GP969" s="212"/>
      <c r="GQ969" s="223"/>
      <c r="GR969" s="223"/>
      <c r="GS969" s="223"/>
      <c r="GT969" s="223"/>
      <c r="GU969" s="223"/>
      <c r="GV969" s="223"/>
      <c r="GW969" s="173"/>
      <c r="GX969" s="223" t="s">
        <v>377</v>
      </c>
      <c r="GZ969" s="257"/>
      <c r="HB969" s="257"/>
    </row>
    <row r="970" spans="1:210" s="171" customFormat="1" ht="22.5" x14ac:dyDescent="0.25">
      <c r="A970" s="214" t="s">
        <v>901</v>
      </c>
      <c r="B970" s="215" t="s">
        <v>653</v>
      </c>
      <c r="C970" s="873" t="s">
        <v>654</v>
      </c>
      <c r="D970" s="873"/>
      <c r="E970" s="873"/>
      <c r="F970" s="873"/>
      <c r="G970" s="873"/>
      <c r="H970" s="216" t="s">
        <v>614</v>
      </c>
      <c r="I970" s="217">
        <v>290</v>
      </c>
      <c r="J970" s="218">
        <v>1</v>
      </c>
      <c r="K970" s="218">
        <v>290</v>
      </c>
      <c r="L970" s="220"/>
      <c r="M970" s="217"/>
      <c r="N970" s="239">
        <v>248.5</v>
      </c>
      <c r="O970" s="217"/>
      <c r="P970" s="227">
        <v>72065</v>
      </c>
      <c r="GO970" s="212"/>
      <c r="GP970" s="212"/>
      <c r="GQ970" s="223" t="s">
        <v>654</v>
      </c>
      <c r="GR970" s="223" t="s">
        <v>4</v>
      </c>
      <c r="GS970" s="223" t="s">
        <v>4</v>
      </c>
      <c r="GT970" s="223" t="s">
        <v>4</v>
      </c>
      <c r="GU970" s="223" t="s">
        <v>4</v>
      </c>
      <c r="GV970" s="223"/>
      <c r="GW970" s="173"/>
      <c r="GX970" s="223"/>
      <c r="GZ970" s="257"/>
      <c r="HB970" s="257"/>
    </row>
    <row r="971" spans="1:210" s="171" customFormat="1" ht="15" x14ac:dyDescent="0.25">
      <c r="A971" s="236"/>
      <c r="B971" s="237"/>
      <c r="C971" s="874" t="s">
        <v>377</v>
      </c>
      <c r="D971" s="874"/>
      <c r="E971" s="874"/>
      <c r="F971" s="874"/>
      <c r="G971" s="874"/>
      <c r="H971" s="216"/>
      <c r="I971" s="217"/>
      <c r="J971" s="217"/>
      <c r="K971" s="217"/>
      <c r="L971" s="220"/>
      <c r="M971" s="217"/>
      <c r="N971" s="220"/>
      <c r="O971" s="217"/>
      <c r="P971" s="227">
        <v>72065</v>
      </c>
      <c r="GO971" s="212"/>
      <c r="GP971" s="212"/>
      <c r="GQ971" s="223"/>
      <c r="GR971" s="223"/>
      <c r="GS971" s="223"/>
      <c r="GT971" s="223"/>
      <c r="GU971" s="223"/>
      <c r="GV971" s="223"/>
      <c r="GW971" s="173"/>
      <c r="GX971" s="223" t="s">
        <v>377</v>
      </c>
      <c r="GZ971" s="257"/>
      <c r="HB971" s="257"/>
    </row>
    <row r="972" spans="1:210" s="171" customFormat="1" ht="22.5" x14ac:dyDescent="0.25">
      <c r="A972" s="214" t="s">
        <v>902</v>
      </c>
      <c r="B972" s="215" t="s">
        <v>655</v>
      </c>
      <c r="C972" s="873" t="s">
        <v>656</v>
      </c>
      <c r="D972" s="873"/>
      <c r="E972" s="873"/>
      <c r="F972" s="873"/>
      <c r="G972" s="873"/>
      <c r="H972" s="216" t="s">
        <v>614</v>
      </c>
      <c r="I972" s="217">
        <v>290</v>
      </c>
      <c r="J972" s="218">
        <v>1</v>
      </c>
      <c r="K972" s="218">
        <v>290</v>
      </c>
      <c r="L972" s="220"/>
      <c r="M972" s="217"/>
      <c r="N972" s="240">
        <v>1216.55</v>
      </c>
      <c r="O972" s="217"/>
      <c r="P972" s="227">
        <v>352799.5</v>
      </c>
      <c r="GO972" s="212"/>
      <c r="GP972" s="212"/>
      <c r="GQ972" s="223" t="s">
        <v>656</v>
      </c>
      <c r="GR972" s="223" t="s">
        <v>4</v>
      </c>
      <c r="GS972" s="223" t="s">
        <v>4</v>
      </c>
      <c r="GT972" s="223" t="s">
        <v>4</v>
      </c>
      <c r="GU972" s="223" t="s">
        <v>4</v>
      </c>
      <c r="GV972" s="223"/>
      <c r="GW972" s="173"/>
      <c r="GX972" s="223"/>
      <c r="GZ972" s="257"/>
      <c r="HB972" s="257"/>
    </row>
    <row r="973" spans="1:210" s="171" customFormat="1" ht="15" x14ac:dyDescent="0.25">
      <c r="A973" s="236"/>
      <c r="B973" s="237"/>
      <c r="C973" s="874" t="s">
        <v>377</v>
      </c>
      <c r="D973" s="874"/>
      <c r="E973" s="874"/>
      <c r="F973" s="874"/>
      <c r="G973" s="874"/>
      <c r="H973" s="216"/>
      <c r="I973" s="217"/>
      <c r="J973" s="217"/>
      <c r="K973" s="217"/>
      <c r="L973" s="220"/>
      <c r="M973" s="217"/>
      <c r="N973" s="220"/>
      <c r="O973" s="217"/>
      <c r="P973" s="227">
        <v>352799.5</v>
      </c>
      <c r="GO973" s="212"/>
      <c r="GP973" s="212"/>
      <c r="GQ973" s="223"/>
      <c r="GR973" s="223"/>
      <c r="GS973" s="223"/>
      <c r="GT973" s="223"/>
      <c r="GU973" s="223"/>
      <c r="GV973" s="223"/>
      <c r="GW973" s="173"/>
      <c r="GX973" s="223" t="s">
        <v>377</v>
      </c>
      <c r="GZ973" s="257"/>
      <c r="HB973" s="257"/>
    </row>
    <row r="974" spans="1:210" s="171" customFormat="1" ht="22.5" x14ac:dyDescent="0.25">
      <c r="A974" s="214" t="s">
        <v>903</v>
      </c>
      <c r="B974" s="215" t="s">
        <v>657</v>
      </c>
      <c r="C974" s="873" t="s">
        <v>658</v>
      </c>
      <c r="D974" s="873"/>
      <c r="E974" s="873"/>
      <c r="F974" s="873"/>
      <c r="G974" s="873"/>
      <c r="H974" s="216" t="s">
        <v>614</v>
      </c>
      <c r="I974" s="217">
        <v>290</v>
      </c>
      <c r="J974" s="218">
        <v>1</v>
      </c>
      <c r="K974" s="218">
        <v>290</v>
      </c>
      <c r="L974" s="220"/>
      <c r="M974" s="217"/>
      <c r="N974" s="239">
        <v>325.60000000000002</v>
      </c>
      <c r="O974" s="217"/>
      <c r="P974" s="227">
        <v>94424</v>
      </c>
      <c r="GO974" s="212"/>
      <c r="GP974" s="212"/>
      <c r="GQ974" s="223" t="s">
        <v>658</v>
      </c>
      <c r="GR974" s="223" t="s">
        <v>4</v>
      </c>
      <c r="GS974" s="223" t="s">
        <v>4</v>
      </c>
      <c r="GT974" s="223" t="s">
        <v>4</v>
      </c>
      <c r="GU974" s="223" t="s">
        <v>4</v>
      </c>
      <c r="GV974" s="223"/>
      <c r="GW974" s="173"/>
      <c r="GX974" s="223"/>
      <c r="GZ974" s="257"/>
      <c r="HB974" s="257"/>
    </row>
    <row r="975" spans="1:210" s="171" customFormat="1" ht="15" x14ac:dyDescent="0.25">
      <c r="A975" s="236"/>
      <c r="B975" s="237"/>
      <c r="C975" s="874" t="s">
        <v>377</v>
      </c>
      <c r="D975" s="874"/>
      <c r="E975" s="874"/>
      <c r="F975" s="874"/>
      <c r="G975" s="874"/>
      <c r="H975" s="216"/>
      <c r="I975" s="217"/>
      <c r="J975" s="217"/>
      <c r="K975" s="217"/>
      <c r="L975" s="220"/>
      <c r="M975" s="217"/>
      <c r="N975" s="220"/>
      <c r="O975" s="217"/>
      <c r="P975" s="227">
        <v>94424</v>
      </c>
      <c r="GO975" s="212"/>
      <c r="GP975" s="212"/>
      <c r="GQ975" s="223"/>
      <c r="GR975" s="223"/>
      <c r="GS975" s="223"/>
      <c r="GT975" s="223"/>
      <c r="GU975" s="223"/>
      <c r="GV975" s="223"/>
      <c r="GW975" s="173"/>
      <c r="GX975" s="223" t="s">
        <v>377</v>
      </c>
      <c r="GZ975" s="257"/>
      <c r="HB975" s="257"/>
    </row>
    <row r="976" spans="1:210" s="171" customFormat="1" ht="22.5" x14ac:dyDescent="0.25">
      <c r="A976" s="214" t="s">
        <v>904</v>
      </c>
      <c r="B976" s="215" t="s">
        <v>659</v>
      </c>
      <c r="C976" s="873" t="s">
        <v>660</v>
      </c>
      <c r="D976" s="873"/>
      <c r="E976" s="873"/>
      <c r="F976" s="873"/>
      <c r="G976" s="873"/>
      <c r="H976" s="216" t="s">
        <v>614</v>
      </c>
      <c r="I976" s="217">
        <v>290</v>
      </c>
      <c r="J976" s="218">
        <v>1</v>
      </c>
      <c r="K976" s="218">
        <v>290</v>
      </c>
      <c r="L976" s="220"/>
      <c r="M976" s="217"/>
      <c r="N976" s="239">
        <v>221.25</v>
      </c>
      <c r="O976" s="217"/>
      <c r="P976" s="227">
        <v>64162.5</v>
      </c>
      <c r="GO976" s="212"/>
      <c r="GP976" s="212"/>
      <c r="GQ976" s="223" t="s">
        <v>660</v>
      </c>
      <c r="GR976" s="223" t="s">
        <v>4</v>
      </c>
      <c r="GS976" s="223" t="s">
        <v>4</v>
      </c>
      <c r="GT976" s="223" t="s">
        <v>4</v>
      </c>
      <c r="GU976" s="223" t="s">
        <v>4</v>
      </c>
      <c r="GV976" s="223"/>
      <c r="GW976" s="173"/>
      <c r="GX976" s="223"/>
      <c r="GZ976" s="257"/>
      <c r="HB976" s="257"/>
    </row>
    <row r="977" spans="1:210" s="171" customFormat="1" ht="15" x14ac:dyDescent="0.25">
      <c r="A977" s="236"/>
      <c r="B977" s="237"/>
      <c r="C977" s="874" t="s">
        <v>377</v>
      </c>
      <c r="D977" s="874"/>
      <c r="E977" s="874"/>
      <c r="F977" s="874"/>
      <c r="G977" s="874"/>
      <c r="H977" s="216"/>
      <c r="I977" s="217"/>
      <c r="J977" s="217"/>
      <c r="K977" s="217"/>
      <c r="L977" s="220"/>
      <c r="M977" s="217"/>
      <c r="N977" s="220"/>
      <c r="O977" s="217"/>
      <c r="P977" s="227">
        <v>64162.5</v>
      </c>
      <c r="GO977" s="212"/>
      <c r="GP977" s="212"/>
      <c r="GQ977" s="223"/>
      <c r="GR977" s="223"/>
      <c r="GS977" s="223"/>
      <c r="GT977" s="223"/>
      <c r="GU977" s="223"/>
      <c r="GV977" s="223"/>
      <c r="GW977" s="173"/>
      <c r="GX977" s="223" t="s">
        <v>377</v>
      </c>
      <c r="GZ977" s="257"/>
      <c r="HB977" s="257"/>
    </row>
    <row r="978" spans="1:210" s="171" customFormat="1" ht="22.5" x14ac:dyDescent="0.25">
      <c r="A978" s="214" t="s">
        <v>905</v>
      </c>
      <c r="B978" s="215" t="s">
        <v>661</v>
      </c>
      <c r="C978" s="873" t="s">
        <v>662</v>
      </c>
      <c r="D978" s="873"/>
      <c r="E978" s="873"/>
      <c r="F978" s="873"/>
      <c r="G978" s="873"/>
      <c r="H978" s="216" t="s">
        <v>614</v>
      </c>
      <c r="I978" s="217">
        <v>290</v>
      </c>
      <c r="J978" s="218">
        <v>1</v>
      </c>
      <c r="K978" s="218">
        <v>290</v>
      </c>
      <c r="L978" s="220"/>
      <c r="M978" s="217"/>
      <c r="N978" s="240">
        <v>1022.44</v>
      </c>
      <c r="O978" s="217"/>
      <c r="P978" s="227">
        <v>296507.59999999998</v>
      </c>
      <c r="GO978" s="212"/>
      <c r="GP978" s="212"/>
      <c r="GQ978" s="223" t="s">
        <v>662</v>
      </c>
      <c r="GR978" s="223" t="s">
        <v>4</v>
      </c>
      <c r="GS978" s="223" t="s">
        <v>4</v>
      </c>
      <c r="GT978" s="223" t="s">
        <v>4</v>
      </c>
      <c r="GU978" s="223" t="s">
        <v>4</v>
      </c>
      <c r="GV978" s="223"/>
      <c r="GW978" s="173"/>
      <c r="GX978" s="223"/>
      <c r="GZ978" s="257"/>
      <c r="HB978" s="257"/>
    </row>
    <row r="979" spans="1:210" s="171" customFormat="1" ht="15" x14ac:dyDescent="0.25">
      <c r="A979" s="236"/>
      <c r="B979" s="237"/>
      <c r="C979" s="874" t="s">
        <v>377</v>
      </c>
      <c r="D979" s="874"/>
      <c r="E979" s="874"/>
      <c r="F979" s="874"/>
      <c r="G979" s="874"/>
      <c r="H979" s="216"/>
      <c r="I979" s="217"/>
      <c r="J979" s="217"/>
      <c r="K979" s="217"/>
      <c r="L979" s="220"/>
      <c r="M979" s="217"/>
      <c r="N979" s="220"/>
      <c r="O979" s="217"/>
      <c r="P979" s="227">
        <v>296507.59999999998</v>
      </c>
      <c r="GO979" s="212"/>
      <c r="GP979" s="212"/>
      <c r="GQ979" s="223"/>
      <c r="GR979" s="223"/>
      <c r="GS979" s="223"/>
      <c r="GT979" s="223"/>
      <c r="GU979" s="223"/>
      <c r="GV979" s="223"/>
      <c r="GW979" s="173"/>
      <c r="GX979" s="223" t="s">
        <v>377</v>
      </c>
      <c r="GZ979" s="257"/>
      <c r="HB979" s="257"/>
    </row>
    <row r="980" spans="1:210" s="171" customFormat="1" ht="33.75" x14ac:dyDescent="0.25">
      <c r="A980" s="214" t="s">
        <v>906</v>
      </c>
      <c r="B980" s="215" t="s">
        <v>663</v>
      </c>
      <c r="C980" s="873" t="s">
        <v>664</v>
      </c>
      <c r="D980" s="873"/>
      <c r="E980" s="873"/>
      <c r="F980" s="873"/>
      <c r="G980" s="873"/>
      <c r="H980" s="216" t="s">
        <v>607</v>
      </c>
      <c r="I980" s="217">
        <v>0.754</v>
      </c>
      <c r="J980" s="218">
        <v>1</v>
      </c>
      <c r="K980" s="241">
        <v>0.754</v>
      </c>
      <c r="L980" s="220"/>
      <c r="M980" s="217"/>
      <c r="N980" s="221"/>
      <c r="O980" s="217"/>
      <c r="P980" s="222"/>
      <c r="GO980" s="212"/>
      <c r="GP980" s="212"/>
      <c r="GQ980" s="223" t="s">
        <v>664</v>
      </c>
      <c r="GR980" s="223" t="s">
        <v>4</v>
      </c>
      <c r="GS980" s="223" t="s">
        <v>4</v>
      </c>
      <c r="GT980" s="223" t="s">
        <v>4</v>
      </c>
      <c r="GU980" s="223" t="s">
        <v>4</v>
      </c>
      <c r="GV980" s="223"/>
      <c r="GW980" s="173"/>
      <c r="GX980" s="223"/>
      <c r="GZ980" s="257"/>
      <c r="HB980" s="257"/>
    </row>
    <row r="981" spans="1:210" s="171" customFormat="1" ht="15" x14ac:dyDescent="0.25">
      <c r="A981" s="242"/>
      <c r="B981" s="243"/>
      <c r="C981" s="878" t="s">
        <v>907</v>
      </c>
      <c r="D981" s="878"/>
      <c r="E981" s="878"/>
      <c r="F981" s="878"/>
      <c r="G981" s="878"/>
      <c r="H981" s="878"/>
      <c r="I981" s="878"/>
      <c r="J981" s="878"/>
      <c r="K981" s="878"/>
      <c r="L981" s="878"/>
      <c r="M981" s="878"/>
      <c r="N981" s="878"/>
      <c r="O981" s="878"/>
      <c r="P981" s="879"/>
      <c r="GO981" s="212"/>
      <c r="GP981" s="212"/>
      <c r="GQ981" s="223"/>
      <c r="GR981" s="223"/>
      <c r="GS981" s="223"/>
      <c r="GT981" s="223"/>
      <c r="GU981" s="223"/>
      <c r="GV981" s="223"/>
      <c r="GW981" s="173"/>
      <c r="GX981" s="223"/>
      <c r="GY981" s="244" t="s">
        <v>907</v>
      </c>
      <c r="GZ981" s="257"/>
      <c r="HB981" s="257"/>
    </row>
    <row r="982" spans="1:210" s="171" customFormat="1" ht="15" x14ac:dyDescent="0.25">
      <c r="A982" s="224"/>
      <c r="B982" s="225"/>
      <c r="C982" s="874" t="s">
        <v>370</v>
      </c>
      <c r="D982" s="874"/>
      <c r="E982" s="874"/>
      <c r="F982" s="874"/>
      <c r="G982" s="874"/>
      <c r="H982" s="216"/>
      <c r="I982" s="217"/>
      <c r="J982" s="217"/>
      <c r="K982" s="217"/>
      <c r="L982" s="220"/>
      <c r="M982" s="217"/>
      <c r="N982" s="226"/>
      <c r="O982" s="217"/>
      <c r="P982" s="227">
        <v>18135.990000000002</v>
      </c>
      <c r="Q982" s="228"/>
      <c r="R982" s="228"/>
      <c r="GO982" s="212"/>
      <c r="GP982" s="212"/>
      <c r="GQ982" s="223"/>
      <c r="GR982" s="223"/>
      <c r="GS982" s="223"/>
      <c r="GT982" s="223"/>
      <c r="GU982" s="223"/>
      <c r="GV982" s="223" t="s">
        <v>370</v>
      </c>
      <c r="GW982" s="173"/>
      <c r="GX982" s="223"/>
      <c r="GZ982" s="257"/>
      <c r="HB982" s="257"/>
    </row>
    <row r="983" spans="1:210" s="171" customFormat="1" ht="15" x14ac:dyDescent="0.25">
      <c r="A983" s="229"/>
      <c r="B983" s="230"/>
      <c r="C983" s="880" t="s">
        <v>371</v>
      </c>
      <c r="D983" s="880"/>
      <c r="E983" s="880"/>
      <c r="F983" s="880"/>
      <c r="G983" s="880"/>
      <c r="H983" s="231"/>
      <c r="I983" s="232"/>
      <c r="J983" s="232"/>
      <c r="K983" s="232"/>
      <c r="L983" s="233"/>
      <c r="M983" s="232"/>
      <c r="N983" s="233"/>
      <c r="O983" s="232"/>
      <c r="P983" s="234">
        <v>754.18</v>
      </c>
      <c r="GO983" s="212"/>
      <c r="GP983" s="212"/>
      <c r="GQ983" s="223"/>
      <c r="GR983" s="223"/>
      <c r="GS983" s="223"/>
      <c r="GT983" s="223"/>
      <c r="GU983" s="223"/>
      <c r="GV983" s="223"/>
      <c r="GW983" s="173" t="s">
        <v>371</v>
      </c>
      <c r="GX983" s="223"/>
      <c r="GZ983" s="257"/>
      <c r="HB983" s="257"/>
    </row>
    <row r="984" spans="1:210" s="171" customFormat="1" ht="22.5" x14ac:dyDescent="0.25">
      <c r="A984" s="229"/>
      <c r="B984" s="230" t="s">
        <v>666</v>
      </c>
      <c r="C984" s="880" t="s">
        <v>667</v>
      </c>
      <c r="D984" s="880"/>
      <c r="E984" s="880"/>
      <c r="F984" s="880"/>
      <c r="G984" s="880"/>
      <c r="H984" s="231" t="s">
        <v>374</v>
      </c>
      <c r="I984" s="235">
        <v>94</v>
      </c>
      <c r="J984" s="232"/>
      <c r="K984" s="235">
        <v>94</v>
      </c>
      <c r="L984" s="233"/>
      <c r="M984" s="232"/>
      <c r="N984" s="233"/>
      <c r="O984" s="232"/>
      <c r="P984" s="234">
        <v>708.93</v>
      </c>
      <c r="GO984" s="212"/>
      <c r="GP984" s="212"/>
      <c r="GQ984" s="223"/>
      <c r="GR984" s="223"/>
      <c r="GS984" s="223"/>
      <c r="GT984" s="223"/>
      <c r="GU984" s="223"/>
      <c r="GV984" s="223"/>
      <c r="GW984" s="173" t="s">
        <v>667</v>
      </c>
      <c r="GX984" s="223"/>
      <c r="GZ984" s="257"/>
      <c r="HB984" s="257"/>
    </row>
    <row r="985" spans="1:210" s="171" customFormat="1" ht="22.5" x14ac:dyDescent="0.25">
      <c r="A985" s="229"/>
      <c r="B985" s="230" t="s">
        <v>668</v>
      </c>
      <c r="C985" s="880" t="s">
        <v>669</v>
      </c>
      <c r="D985" s="880"/>
      <c r="E985" s="880"/>
      <c r="F985" s="880"/>
      <c r="G985" s="880"/>
      <c r="H985" s="231" t="s">
        <v>374</v>
      </c>
      <c r="I985" s="235">
        <v>51</v>
      </c>
      <c r="J985" s="232"/>
      <c r="K985" s="235">
        <v>51</v>
      </c>
      <c r="L985" s="233"/>
      <c r="M985" s="232"/>
      <c r="N985" s="233"/>
      <c r="O985" s="232"/>
      <c r="P985" s="234">
        <v>384.63</v>
      </c>
      <c r="GO985" s="212"/>
      <c r="GP985" s="212"/>
      <c r="GQ985" s="223"/>
      <c r="GR985" s="223"/>
      <c r="GS985" s="223"/>
      <c r="GT985" s="223"/>
      <c r="GU985" s="223"/>
      <c r="GV985" s="223"/>
      <c r="GW985" s="173" t="s">
        <v>669</v>
      </c>
      <c r="GX985" s="223"/>
      <c r="GZ985" s="257"/>
      <c r="HB985" s="257"/>
    </row>
    <row r="986" spans="1:210" s="171" customFormat="1" ht="15" x14ac:dyDescent="0.25">
      <c r="A986" s="236"/>
      <c r="B986" s="237"/>
      <c r="C986" s="874" t="s">
        <v>377</v>
      </c>
      <c r="D986" s="874"/>
      <c r="E986" s="874"/>
      <c r="F986" s="874"/>
      <c r="G986" s="874"/>
      <c r="H986" s="216"/>
      <c r="I986" s="217"/>
      <c r="J986" s="217"/>
      <c r="K986" s="217"/>
      <c r="L986" s="220"/>
      <c r="M986" s="217"/>
      <c r="N986" s="226">
        <v>25503.38</v>
      </c>
      <c r="O986" s="217"/>
      <c r="P986" s="227">
        <v>19229.55</v>
      </c>
      <c r="GO986" s="212"/>
      <c r="GP986" s="212"/>
      <c r="GQ986" s="223"/>
      <c r="GR986" s="223"/>
      <c r="GS986" s="223"/>
      <c r="GT986" s="223"/>
      <c r="GU986" s="223"/>
      <c r="GV986" s="223"/>
      <c r="GW986" s="173"/>
      <c r="GX986" s="223" t="s">
        <v>377</v>
      </c>
      <c r="GZ986" s="257"/>
      <c r="HB986" s="257"/>
    </row>
    <row r="987" spans="1:210" s="171" customFormat="1" ht="33.75" x14ac:dyDescent="0.25">
      <c r="A987" s="214" t="s">
        <v>908</v>
      </c>
      <c r="B987" s="215" t="s">
        <v>670</v>
      </c>
      <c r="C987" s="873" t="s">
        <v>671</v>
      </c>
      <c r="D987" s="873"/>
      <c r="E987" s="873"/>
      <c r="F987" s="873"/>
      <c r="G987" s="873"/>
      <c r="H987" s="216" t="s">
        <v>672</v>
      </c>
      <c r="I987" s="217">
        <v>-24.655799999999999</v>
      </c>
      <c r="J987" s="218">
        <v>1</v>
      </c>
      <c r="K987" s="298">
        <v>-24.655799999999999</v>
      </c>
      <c r="L987" s="299">
        <v>537.96</v>
      </c>
      <c r="M987" s="219">
        <v>1.3</v>
      </c>
      <c r="N987" s="239">
        <v>699.35</v>
      </c>
      <c r="O987" s="217"/>
      <c r="P987" s="227">
        <v>-17243.03</v>
      </c>
      <c r="GO987" s="212"/>
      <c r="GP987" s="212"/>
      <c r="GQ987" s="223" t="s">
        <v>671</v>
      </c>
      <c r="GR987" s="223" t="s">
        <v>4</v>
      </c>
      <c r="GS987" s="223" t="s">
        <v>4</v>
      </c>
      <c r="GT987" s="223" t="s">
        <v>4</v>
      </c>
      <c r="GU987" s="223" t="s">
        <v>4</v>
      </c>
      <c r="GV987" s="223"/>
      <c r="GW987" s="173"/>
      <c r="GX987" s="223"/>
      <c r="GZ987" s="257"/>
      <c r="HB987" s="257"/>
    </row>
    <row r="988" spans="1:210" s="171" customFormat="1" ht="15" x14ac:dyDescent="0.25">
      <c r="A988" s="236"/>
      <c r="B988" s="237"/>
      <c r="C988" s="874" t="s">
        <v>377</v>
      </c>
      <c r="D988" s="874"/>
      <c r="E988" s="874"/>
      <c r="F988" s="874"/>
      <c r="G988" s="874"/>
      <c r="H988" s="216"/>
      <c r="I988" s="217"/>
      <c r="J988" s="217"/>
      <c r="K988" s="217"/>
      <c r="L988" s="220"/>
      <c r="M988" s="217"/>
      <c r="N988" s="220"/>
      <c r="O988" s="217"/>
      <c r="P988" s="227">
        <v>-17243.03</v>
      </c>
      <c r="GO988" s="212"/>
      <c r="GP988" s="212"/>
      <c r="GQ988" s="223"/>
      <c r="GR988" s="223"/>
      <c r="GS988" s="223"/>
      <c r="GT988" s="223"/>
      <c r="GU988" s="223"/>
      <c r="GV988" s="223"/>
      <c r="GW988" s="173"/>
      <c r="GX988" s="223" t="s">
        <v>377</v>
      </c>
      <c r="GZ988" s="257"/>
      <c r="HB988" s="257"/>
    </row>
    <row r="989" spans="1:210" s="171" customFormat="1" ht="33.75" x14ac:dyDescent="0.25">
      <c r="A989" s="214" t="s">
        <v>909</v>
      </c>
      <c r="B989" s="215" t="s">
        <v>673</v>
      </c>
      <c r="C989" s="873" t="s">
        <v>674</v>
      </c>
      <c r="D989" s="873"/>
      <c r="E989" s="873"/>
      <c r="F989" s="873"/>
      <c r="G989" s="873"/>
      <c r="H989" s="216" t="s">
        <v>672</v>
      </c>
      <c r="I989" s="217">
        <v>45.24</v>
      </c>
      <c r="J989" s="218">
        <v>1</v>
      </c>
      <c r="K989" s="265">
        <v>45.24</v>
      </c>
      <c r="L989" s="299">
        <v>323.43</v>
      </c>
      <c r="M989" s="265">
        <v>1.85</v>
      </c>
      <c r="N989" s="239">
        <v>598.35</v>
      </c>
      <c r="O989" s="217"/>
      <c r="P989" s="227">
        <v>27069.35</v>
      </c>
      <c r="GO989" s="212"/>
      <c r="GP989" s="212"/>
      <c r="GQ989" s="223" t="s">
        <v>674</v>
      </c>
      <c r="GR989" s="223" t="s">
        <v>4</v>
      </c>
      <c r="GS989" s="223" t="s">
        <v>4</v>
      </c>
      <c r="GT989" s="223" t="s">
        <v>4</v>
      </c>
      <c r="GU989" s="223" t="s">
        <v>4</v>
      </c>
      <c r="GV989" s="223"/>
      <c r="GW989" s="173"/>
      <c r="GX989" s="223"/>
      <c r="GZ989" s="257"/>
      <c r="HB989" s="257"/>
    </row>
    <row r="990" spans="1:210" s="171" customFormat="1" ht="15" x14ac:dyDescent="0.25">
      <c r="A990" s="236"/>
      <c r="B990" s="237"/>
      <c r="C990" s="874" t="s">
        <v>377</v>
      </c>
      <c r="D990" s="874"/>
      <c r="E990" s="874"/>
      <c r="F990" s="874"/>
      <c r="G990" s="874"/>
      <c r="H990" s="216"/>
      <c r="I990" s="217"/>
      <c r="J990" s="217"/>
      <c r="K990" s="217"/>
      <c r="L990" s="220"/>
      <c r="M990" s="217"/>
      <c r="N990" s="220"/>
      <c r="O990" s="217"/>
      <c r="P990" s="227">
        <v>27069.35</v>
      </c>
      <c r="GO990" s="212"/>
      <c r="GP990" s="212"/>
      <c r="GQ990" s="223"/>
      <c r="GR990" s="223"/>
      <c r="GS990" s="223"/>
      <c r="GT990" s="223"/>
      <c r="GU990" s="223"/>
      <c r="GV990" s="223"/>
      <c r="GW990" s="173"/>
      <c r="GX990" s="223" t="s">
        <v>377</v>
      </c>
      <c r="GZ990" s="257"/>
      <c r="HB990" s="257"/>
    </row>
    <row r="991" spans="1:210" s="171" customFormat="1" ht="1.5" customHeight="1" x14ac:dyDescent="0.25">
      <c r="A991" s="246"/>
      <c r="B991" s="247"/>
      <c r="C991" s="247"/>
      <c r="D991" s="247"/>
      <c r="E991" s="247"/>
      <c r="F991" s="248"/>
      <c r="G991" s="248"/>
      <c r="H991" s="248"/>
      <c r="I991" s="248"/>
      <c r="J991" s="249"/>
      <c r="K991" s="248"/>
      <c r="L991" s="249"/>
      <c r="M991" s="250"/>
      <c r="N991" s="249"/>
      <c r="O991" s="251"/>
      <c r="P991" s="252"/>
      <c r="Q991" s="253"/>
      <c r="R991" s="254"/>
      <c r="GO991" s="212"/>
      <c r="GP991" s="212"/>
      <c r="GQ991" s="223"/>
      <c r="GR991" s="223"/>
      <c r="GS991" s="223"/>
      <c r="GT991" s="223"/>
      <c r="GU991" s="223"/>
      <c r="GV991" s="223"/>
      <c r="GW991" s="173"/>
      <c r="GX991" s="223"/>
      <c r="GZ991" s="257"/>
      <c r="HB991" s="257"/>
    </row>
    <row r="992" spans="1:210" s="171" customFormat="1" ht="15" x14ac:dyDescent="0.25">
      <c r="A992" s="224"/>
      <c r="B992" s="255"/>
      <c r="C992" s="872" t="s">
        <v>910</v>
      </c>
      <c r="D992" s="872"/>
      <c r="E992" s="872"/>
      <c r="F992" s="872"/>
      <c r="G992" s="872"/>
      <c r="H992" s="872"/>
      <c r="I992" s="872"/>
      <c r="J992" s="872"/>
      <c r="K992" s="872"/>
      <c r="L992" s="872"/>
      <c r="M992" s="872"/>
      <c r="N992" s="872"/>
      <c r="O992" s="872"/>
      <c r="P992" s="256"/>
      <c r="Q992" s="253"/>
      <c r="R992" s="254"/>
      <c r="GO992" s="212"/>
      <c r="GP992" s="212"/>
      <c r="GQ992" s="223"/>
      <c r="GR992" s="223"/>
      <c r="GS992" s="223"/>
      <c r="GT992" s="223"/>
      <c r="GU992" s="223"/>
      <c r="GV992" s="223"/>
      <c r="GW992" s="173"/>
      <c r="GX992" s="223"/>
      <c r="GZ992" s="257" t="s">
        <v>910</v>
      </c>
      <c r="HB992" s="257"/>
    </row>
    <row r="993" spans="1:210" s="171" customFormat="1" ht="15" x14ac:dyDescent="0.25">
      <c r="A993" s="224"/>
      <c r="B993" s="225"/>
      <c r="C993" s="871" t="s">
        <v>400</v>
      </c>
      <c r="D993" s="871"/>
      <c r="E993" s="871"/>
      <c r="F993" s="871"/>
      <c r="G993" s="871"/>
      <c r="H993" s="871"/>
      <c r="I993" s="871"/>
      <c r="J993" s="871"/>
      <c r="K993" s="871"/>
      <c r="L993" s="871"/>
      <c r="M993" s="871"/>
      <c r="N993" s="871"/>
      <c r="O993" s="871"/>
      <c r="P993" s="258">
        <v>50116110.82</v>
      </c>
      <c r="Q993" s="253"/>
      <c r="R993" s="254"/>
      <c r="GO993" s="212"/>
      <c r="GP993" s="212"/>
      <c r="GQ993" s="223"/>
      <c r="GR993" s="223"/>
      <c r="GS993" s="223"/>
      <c r="GT993" s="223"/>
      <c r="GU993" s="223"/>
      <c r="GV993" s="223"/>
      <c r="GW993" s="173"/>
      <c r="GX993" s="223"/>
      <c r="GZ993" s="257"/>
      <c r="HA993" s="259" t="s">
        <v>400</v>
      </c>
      <c r="HB993" s="257"/>
    </row>
    <row r="994" spans="1:210" s="171" customFormat="1" ht="15" x14ac:dyDescent="0.25">
      <c r="A994" s="224"/>
      <c r="B994" s="225"/>
      <c r="C994" s="871" t="s">
        <v>401</v>
      </c>
      <c r="D994" s="871"/>
      <c r="E994" s="871"/>
      <c r="F994" s="871"/>
      <c r="G994" s="871"/>
      <c r="H994" s="871"/>
      <c r="I994" s="871"/>
      <c r="J994" s="871"/>
      <c r="K994" s="871"/>
      <c r="L994" s="871"/>
      <c r="M994" s="871"/>
      <c r="N994" s="871"/>
      <c r="O994" s="871"/>
      <c r="P994" s="260"/>
      <c r="Q994" s="253"/>
      <c r="R994" s="254"/>
      <c r="GO994" s="212"/>
      <c r="GP994" s="212"/>
      <c r="GQ994" s="223"/>
      <c r="GR994" s="223"/>
      <c r="GS994" s="223"/>
      <c r="GT994" s="223"/>
      <c r="GU994" s="223"/>
      <c r="GV994" s="223"/>
      <c r="GW994" s="173"/>
      <c r="GX994" s="223"/>
      <c r="GZ994" s="257"/>
      <c r="HA994" s="259" t="s">
        <v>401</v>
      </c>
      <c r="HB994" s="257"/>
    </row>
    <row r="995" spans="1:210" s="171" customFormat="1" ht="15" x14ac:dyDescent="0.25">
      <c r="A995" s="224"/>
      <c r="B995" s="225"/>
      <c r="C995" s="871" t="s">
        <v>402</v>
      </c>
      <c r="D995" s="871"/>
      <c r="E995" s="871"/>
      <c r="F995" s="871"/>
      <c r="G995" s="871"/>
      <c r="H995" s="871"/>
      <c r="I995" s="871"/>
      <c r="J995" s="871"/>
      <c r="K995" s="871"/>
      <c r="L995" s="871"/>
      <c r="M995" s="871"/>
      <c r="N995" s="871"/>
      <c r="O995" s="871"/>
      <c r="P995" s="258">
        <v>3627422.36</v>
      </c>
      <c r="Q995" s="253"/>
      <c r="R995" s="254"/>
      <c r="GO995" s="212"/>
      <c r="GP995" s="212"/>
      <c r="GQ995" s="223"/>
      <c r="GR995" s="223"/>
      <c r="GS995" s="223"/>
      <c r="GT995" s="223"/>
      <c r="GU995" s="223"/>
      <c r="GV995" s="223"/>
      <c r="GW995" s="173"/>
      <c r="GX995" s="223"/>
      <c r="GZ995" s="257"/>
      <c r="HA995" s="259" t="s">
        <v>402</v>
      </c>
      <c r="HB995" s="257"/>
    </row>
    <row r="996" spans="1:210" s="171" customFormat="1" ht="15" x14ac:dyDescent="0.25">
      <c r="A996" s="224"/>
      <c r="B996" s="225"/>
      <c r="C996" s="871" t="s">
        <v>403</v>
      </c>
      <c r="D996" s="871"/>
      <c r="E996" s="871"/>
      <c r="F996" s="871"/>
      <c r="G996" s="871"/>
      <c r="H996" s="871"/>
      <c r="I996" s="871"/>
      <c r="J996" s="871"/>
      <c r="K996" s="871"/>
      <c r="L996" s="871"/>
      <c r="M996" s="871"/>
      <c r="N996" s="871"/>
      <c r="O996" s="871"/>
      <c r="P996" s="258">
        <v>36929845.149999999</v>
      </c>
      <c r="Q996" s="253"/>
      <c r="R996" s="254"/>
      <c r="GO996" s="212"/>
      <c r="GP996" s="212"/>
      <c r="GQ996" s="223"/>
      <c r="GR996" s="223"/>
      <c r="GS996" s="223"/>
      <c r="GT996" s="223"/>
      <c r="GU996" s="223"/>
      <c r="GV996" s="223"/>
      <c r="GW996" s="173"/>
      <c r="GX996" s="223"/>
      <c r="GZ996" s="257"/>
      <c r="HA996" s="259" t="s">
        <v>403</v>
      </c>
      <c r="HB996" s="257"/>
    </row>
    <row r="997" spans="1:210" s="171" customFormat="1" ht="15" x14ac:dyDescent="0.25">
      <c r="A997" s="224"/>
      <c r="B997" s="225"/>
      <c r="C997" s="871" t="s">
        <v>404</v>
      </c>
      <c r="D997" s="871"/>
      <c r="E997" s="871"/>
      <c r="F997" s="871"/>
      <c r="G997" s="871"/>
      <c r="H997" s="871"/>
      <c r="I997" s="871"/>
      <c r="J997" s="871"/>
      <c r="K997" s="871"/>
      <c r="L997" s="871"/>
      <c r="M997" s="871"/>
      <c r="N997" s="871"/>
      <c r="O997" s="871"/>
      <c r="P997" s="258">
        <v>2487930.77</v>
      </c>
      <c r="Q997" s="253"/>
      <c r="R997" s="254"/>
      <c r="GO997" s="212"/>
      <c r="GP997" s="212"/>
      <c r="GQ997" s="223"/>
      <c r="GR997" s="223"/>
      <c r="GS997" s="223"/>
      <c r="GT997" s="223"/>
      <c r="GU997" s="223"/>
      <c r="GV997" s="223"/>
      <c r="GW997" s="173"/>
      <c r="GX997" s="223"/>
      <c r="GZ997" s="257"/>
      <c r="HA997" s="259" t="s">
        <v>404</v>
      </c>
      <c r="HB997" s="257"/>
    </row>
    <row r="998" spans="1:210" s="171" customFormat="1" ht="15" x14ac:dyDescent="0.25">
      <c r="A998" s="224"/>
      <c r="B998" s="225"/>
      <c r="C998" s="871" t="s">
        <v>616</v>
      </c>
      <c r="D998" s="871"/>
      <c r="E998" s="871"/>
      <c r="F998" s="871"/>
      <c r="G998" s="871"/>
      <c r="H998" s="871"/>
      <c r="I998" s="871"/>
      <c r="J998" s="871"/>
      <c r="K998" s="871"/>
      <c r="L998" s="871"/>
      <c r="M998" s="871"/>
      <c r="N998" s="871"/>
      <c r="O998" s="871"/>
      <c r="P998" s="258">
        <v>7070912.54</v>
      </c>
      <c r="Q998" s="253"/>
      <c r="R998" s="254"/>
      <c r="GO998" s="212"/>
      <c r="GP998" s="212"/>
      <c r="GQ998" s="223"/>
      <c r="GR998" s="223"/>
      <c r="GS998" s="223"/>
      <c r="GT998" s="223"/>
      <c r="GU998" s="223"/>
      <c r="GV998" s="223"/>
      <c r="GW998" s="173"/>
      <c r="GX998" s="223"/>
      <c r="GZ998" s="257"/>
      <c r="HA998" s="259" t="s">
        <v>616</v>
      </c>
      <c r="HB998" s="257"/>
    </row>
    <row r="999" spans="1:210" s="171" customFormat="1" ht="15" x14ac:dyDescent="0.25">
      <c r="A999" s="224"/>
      <c r="B999" s="225"/>
      <c r="C999" s="871" t="s">
        <v>406</v>
      </c>
      <c r="D999" s="871"/>
      <c r="E999" s="871"/>
      <c r="F999" s="871"/>
      <c r="G999" s="871"/>
      <c r="H999" s="871"/>
      <c r="I999" s="871"/>
      <c r="J999" s="871"/>
      <c r="K999" s="871"/>
      <c r="L999" s="871"/>
      <c r="M999" s="871"/>
      <c r="N999" s="871"/>
      <c r="O999" s="871"/>
      <c r="P999" s="258">
        <v>59044510.670000002</v>
      </c>
      <c r="Q999" s="253"/>
      <c r="R999" s="254"/>
      <c r="GO999" s="212"/>
      <c r="GP999" s="212"/>
      <c r="GQ999" s="223"/>
      <c r="GR999" s="223"/>
      <c r="GS999" s="223"/>
      <c r="GT999" s="223"/>
      <c r="GU999" s="223"/>
      <c r="GV999" s="223"/>
      <c r="GW999" s="173"/>
      <c r="GX999" s="223"/>
      <c r="GZ999" s="257"/>
      <c r="HA999" s="259" t="s">
        <v>406</v>
      </c>
      <c r="HB999" s="257"/>
    </row>
    <row r="1000" spans="1:210" s="171" customFormat="1" ht="15" x14ac:dyDescent="0.25">
      <c r="A1000" s="224"/>
      <c r="B1000" s="225"/>
      <c r="C1000" s="871" t="s">
        <v>401</v>
      </c>
      <c r="D1000" s="871"/>
      <c r="E1000" s="871"/>
      <c r="F1000" s="871"/>
      <c r="G1000" s="871"/>
      <c r="H1000" s="871"/>
      <c r="I1000" s="871"/>
      <c r="J1000" s="871"/>
      <c r="K1000" s="871"/>
      <c r="L1000" s="871"/>
      <c r="M1000" s="871"/>
      <c r="N1000" s="871"/>
      <c r="O1000" s="871"/>
      <c r="P1000" s="260"/>
      <c r="Q1000" s="253"/>
      <c r="R1000" s="254"/>
      <c r="GO1000" s="212"/>
      <c r="GP1000" s="212"/>
      <c r="GQ1000" s="223"/>
      <c r="GR1000" s="223"/>
      <c r="GS1000" s="223"/>
      <c r="GT1000" s="223"/>
      <c r="GU1000" s="223"/>
      <c r="GV1000" s="223"/>
      <c r="GW1000" s="173"/>
      <c r="GX1000" s="223"/>
      <c r="GZ1000" s="257"/>
      <c r="HA1000" s="259" t="s">
        <v>401</v>
      </c>
      <c r="HB1000" s="257"/>
    </row>
    <row r="1001" spans="1:210" s="171" customFormat="1" ht="15" x14ac:dyDescent="0.25">
      <c r="A1001" s="224"/>
      <c r="B1001" s="225"/>
      <c r="C1001" s="871" t="s">
        <v>617</v>
      </c>
      <c r="D1001" s="871"/>
      <c r="E1001" s="871"/>
      <c r="F1001" s="871"/>
      <c r="G1001" s="871"/>
      <c r="H1001" s="871"/>
      <c r="I1001" s="871"/>
      <c r="J1001" s="871"/>
      <c r="K1001" s="871"/>
      <c r="L1001" s="871"/>
      <c r="M1001" s="871"/>
      <c r="N1001" s="871"/>
      <c r="O1001" s="871"/>
      <c r="P1001" s="258">
        <v>3627422.36</v>
      </c>
      <c r="Q1001" s="253"/>
      <c r="R1001" s="254"/>
      <c r="GO1001" s="212"/>
      <c r="GP1001" s="212"/>
      <c r="GQ1001" s="223"/>
      <c r="GR1001" s="223"/>
      <c r="GS1001" s="223"/>
      <c r="GT1001" s="223"/>
      <c r="GU1001" s="223"/>
      <c r="GV1001" s="223"/>
      <c r="GW1001" s="173"/>
      <c r="GX1001" s="223"/>
      <c r="GZ1001" s="257"/>
      <c r="HA1001" s="259" t="s">
        <v>617</v>
      </c>
      <c r="HB1001" s="257"/>
    </row>
    <row r="1002" spans="1:210" s="171" customFormat="1" ht="15" x14ac:dyDescent="0.25">
      <c r="A1002" s="224"/>
      <c r="B1002" s="225"/>
      <c r="C1002" s="871" t="s">
        <v>592</v>
      </c>
      <c r="D1002" s="871"/>
      <c r="E1002" s="871"/>
      <c r="F1002" s="871"/>
      <c r="G1002" s="871"/>
      <c r="H1002" s="871"/>
      <c r="I1002" s="871"/>
      <c r="J1002" s="871"/>
      <c r="K1002" s="871"/>
      <c r="L1002" s="871"/>
      <c r="M1002" s="871"/>
      <c r="N1002" s="871"/>
      <c r="O1002" s="871"/>
      <c r="P1002" s="258">
        <v>36929845.149999999</v>
      </c>
      <c r="Q1002" s="253"/>
      <c r="R1002" s="254"/>
      <c r="GO1002" s="212"/>
      <c r="GP1002" s="212"/>
      <c r="GQ1002" s="223"/>
      <c r="GR1002" s="223"/>
      <c r="GS1002" s="223"/>
      <c r="GT1002" s="223"/>
      <c r="GU1002" s="223"/>
      <c r="GV1002" s="223"/>
      <c r="GW1002" s="173"/>
      <c r="GX1002" s="223"/>
      <c r="GZ1002" s="257"/>
      <c r="HA1002" s="259" t="s">
        <v>592</v>
      </c>
      <c r="HB1002" s="257"/>
    </row>
    <row r="1003" spans="1:210" s="171" customFormat="1" ht="15" x14ac:dyDescent="0.25">
      <c r="A1003" s="224"/>
      <c r="B1003" s="225"/>
      <c r="C1003" s="871" t="s">
        <v>593</v>
      </c>
      <c r="D1003" s="871"/>
      <c r="E1003" s="871"/>
      <c r="F1003" s="871"/>
      <c r="G1003" s="871"/>
      <c r="H1003" s="871"/>
      <c r="I1003" s="871"/>
      <c r="J1003" s="871"/>
      <c r="K1003" s="871"/>
      <c r="L1003" s="871"/>
      <c r="M1003" s="871"/>
      <c r="N1003" s="871"/>
      <c r="O1003" s="871"/>
      <c r="P1003" s="258">
        <v>2487930.77</v>
      </c>
      <c r="Q1003" s="253"/>
      <c r="R1003" s="254"/>
      <c r="GO1003" s="212"/>
      <c r="GP1003" s="212"/>
      <c r="GQ1003" s="223"/>
      <c r="GR1003" s="223"/>
      <c r="GS1003" s="223"/>
      <c r="GT1003" s="223"/>
      <c r="GU1003" s="223"/>
      <c r="GV1003" s="223"/>
      <c r="GW1003" s="173"/>
      <c r="GX1003" s="223"/>
      <c r="GZ1003" s="257"/>
      <c r="HA1003" s="259" t="s">
        <v>593</v>
      </c>
      <c r="HB1003" s="257"/>
    </row>
    <row r="1004" spans="1:210" s="171" customFormat="1" ht="15" x14ac:dyDescent="0.25">
      <c r="A1004" s="224"/>
      <c r="B1004" s="225"/>
      <c r="C1004" s="871" t="s">
        <v>618</v>
      </c>
      <c r="D1004" s="871"/>
      <c r="E1004" s="871"/>
      <c r="F1004" s="871"/>
      <c r="G1004" s="871"/>
      <c r="H1004" s="871"/>
      <c r="I1004" s="871"/>
      <c r="J1004" s="871"/>
      <c r="K1004" s="871"/>
      <c r="L1004" s="871"/>
      <c r="M1004" s="871"/>
      <c r="N1004" s="871"/>
      <c r="O1004" s="871"/>
      <c r="P1004" s="258">
        <v>7070912.54</v>
      </c>
      <c r="Q1004" s="253"/>
      <c r="R1004" s="254"/>
      <c r="GO1004" s="212"/>
      <c r="GP1004" s="212"/>
      <c r="GQ1004" s="223"/>
      <c r="GR1004" s="223"/>
      <c r="GS1004" s="223"/>
      <c r="GT1004" s="223"/>
      <c r="GU1004" s="223"/>
      <c r="GV1004" s="223"/>
      <c r="GW1004" s="173"/>
      <c r="GX1004" s="223"/>
      <c r="GZ1004" s="257"/>
      <c r="HA1004" s="259" t="s">
        <v>618</v>
      </c>
      <c r="HB1004" s="257"/>
    </row>
    <row r="1005" spans="1:210" s="171" customFormat="1" ht="15" x14ac:dyDescent="0.25">
      <c r="A1005" s="224"/>
      <c r="B1005" s="225"/>
      <c r="C1005" s="871" t="s">
        <v>594</v>
      </c>
      <c r="D1005" s="871"/>
      <c r="E1005" s="871"/>
      <c r="F1005" s="871"/>
      <c r="G1005" s="871"/>
      <c r="H1005" s="871"/>
      <c r="I1005" s="871"/>
      <c r="J1005" s="871"/>
      <c r="K1005" s="871"/>
      <c r="L1005" s="871"/>
      <c r="M1005" s="871"/>
      <c r="N1005" s="871"/>
      <c r="O1005" s="871"/>
      <c r="P1005" s="258">
        <v>5748431.9400000004</v>
      </c>
      <c r="Q1005" s="253"/>
      <c r="R1005" s="254"/>
      <c r="GO1005" s="212"/>
      <c r="GP1005" s="212"/>
      <c r="GQ1005" s="223"/>
      <c r="GR1005" s="223"/>
      <c r="GS1005" s="223"/>
      <c r="GT1005" s="223"/>
      <c r="GU1005" s="223"/>
      <c r="GV1005" s="223"/>
      <c r="GW1005" s="173"/>
      <c r="GX1005" s="223"/>
      <c r="GZ1005" s="257"/>
      <c r="HA1005" s="259" t="s">
        <v>594</v>
      </c>
      <c r="HB1005" s="257"/>
    </row>
    <row r="1006" spans="1:210" s="171" customFormat="1" ht="15" x14ac:dyDescent="0.25">
      <c r="A1006" s="224"/>
      <c r="B1006" s="225"/>
      <c r="C1006" s="871" t="s">
        <v>595</v>
      </c>
      <c r="D1006" s="871"/>
      <c r="E1006" s="871"/>
      <c r="F1006" s="871"/>
      <c r="G1006" s="871"/>
      <c r="H1006" s="871"/>
      <c r="I1006" s="871"/>
      <c r="J1006" s="871"/>
      <c r="K1006" s="871"/>
      <c r="L1006" s="871"/>
      <c r="M1006" s="871"/>
      <c r="N1006" s="871"/>
      <c r="O1006" s="871"/>
      <c r="P1006" s="258">
        <v>3179967.91</v>
      </c>
      <c r="Q1006" s="253"/>
      <c r="R1006" s="254"/>
      <c r="GO1006" s="212"/>
      <c r="GP1006" s="212"/>
      <c r="GQ1006" s="223"/>
      <c r="GR1006" s="223"/>
      <c r="GS1006" s="223"/>
      <c r="GT1006" s="223"/>
      <c r="GU1006" s="223"/>
      <c r="GV1006" s="223"/>
      <c r="GW1006" s="173"/>
      <c r="GX1006" s="223"/>
      <c r="GZ1006" s="257"/>
      <c r="HA1006" s="259" t="s">
        <v>595</v>
      </c>
      <c r="HB1006" s="257"/>
    </row>
    <row r="1007" spans="1:210" s="171" customFormat="1" ht="15" x14ac:dyDescent="0.25">
      <c r="A1007" s="224"/>
      <c r="B1007" s="225"/>
      <c r="C1007" s="871" t="s">
        <v>415</v>
      </c>
      <c r="D1007" s="871"/>
      <c r="E1007" s="871"/>
      <c r="F1007" s="871"/>
      <c r="G1007" s="871"/>
      <c r="H1007" s="871"/>
      <c r="I1007" s="871"/>
      <c r="J1007" s="871"/>
      <c r="K1007" s="871"/>
      <c r="L1007" s="871"/>
      <c r="M1007" s="871"/>
      <c r="N1007" s="871"/>
      <c r="O1007" s="871"/>
      <c r="P1007" s="258">
        <v>6115353.1299999999</v>
      </c>
      <c r="Q1007" s="253"/>
      <c r="R1007" s="254"/>
      <c r="GO1007" s="212"/>
      <c r="GP1007" s="212"/>
      <c r="GQ1007" s="223"/>
      <c r="GR1007" s="223"/>
      <c r="GS1007" s="223"/>
      <c r="GT1007" s="223"/>
      <c r="GU1007" s="223"/>
      <c r="GV1007" s="223"/>
      <c r="GW1007" s="173"/>
      <c r="GX1007" s="223"/>
      <c r="GZ1007" s="257"/>
      <c r="HA1007" s="259" t="s">
        <v>415</v>
      </c>
      <c r="HB1007" s="257"/>
    </row>
    <row r="1008" spans="1:210" s="171" customFormat="1" ht="15" x14ac:dyDescent="0.25">
      <c r="A1008" s="224"/>
      <c r="B1008" s="225"/>
      <c r="C1008" s="871" t="s">
        <v>416</v>
      </c>
      <c r="D1008" s="871"/>
      <c r="E1008" s="871"/>
      <c r="F1008" s="871"/>
      <c r="G1008" s="871"/>
      <c r="H1008" s="871"/>
      <c r="I1008" s="871"/>
      <c r="J1008" s="871"/>
      <c r="K1008" s="871"/>
      <c r="L1008" s="871"/>
      <c r="M1008" s="871"/>
      <c r="N1008" s="871"/>
      <c r="O1008" s="871"/>
      <c r="P1008" s="258">
        <v>5748431.9400000004</v>
      </c>
      <c r="Q1008" s="253"/>
      <c r="R1008" s="254"/>
      <c r="GO1008" s="212"/>
      <c r="GP1008" s="212"/>
      <c r="GQ1008" s="223"/>
      <c r="GR1008" s="223"/>
      <c r="GS1008" s="223"/>
      <c r="GT1008" s="223"/>
      <c r="GU1008" s="223"/>
      <c r="GV1008" s="223"/>
      <c r="GW1008" s="173"/>
      <c r="GX1008" s="223"/>
      <c r="GZ1008" s="257"/>
      <c r="HA1008" s="259" t="s">
        <v>416</v>
      </c>
      <c r="HB1008" s="257"/>
    </row>
    <row r="1009" spans="1:211" s="171" customFormat="1" ht="15" x14ac:dyDescent="0.25">
      <c r="A1009" s="224"/>
      <c r="B1009" s="225"/>
      <c r="C1009" s="871" t="s">
        <v>417</v>
      </c>
      <c r="D1009" s="871"/>
      <c r="E1009" s="871"/>
      <c r="F1009" s="871"/>
      <c r="G1009" s="871"/>
      <c r="H1009" s="871"/>
      <c r="I1009" s="871"/>
      <c r="J1009" s="871"/>
      <c r="K1009" s="871"/>
      <c r="L1009" s="871"/>
      <c r="M1009" s="871"/>
      <c r="N1009" s="871"/>
      <c r="O1009" s="871"/>
      <c r="P1009" s="258">
        <v>3179967.91</v>
      </c>
      <c r="Q1009" s="253"/>
      <c r="R1009" s="254"/>
      <c r="GO1009" s="212"/>
      <c r="GP1009" s="212"/>
      <c r="GQ1009" s="223"/>
      <c r="GR1009" s="223"/>
      <c r="GS1009" s="223"/>
      <c r="GT1009" s="223"/>
      <c r="GU1009" s="223"/>
      <c r="GV1009" s="223"/>
      <c r="GW1009" s="173"/>
      <c r="GX1009" s="223"/>
      <c r="GZ1009" s="257"/>
      <c r="HA1009" s="259" t="s">
        <v>417</v>
      </c>
      <c r="HB1009" s="257"/>
    </row>
    <row r="1010" spans="1:211" s="171" customFormat="1" ht="15" x14ac:dyDescent="0.25">
      <c r="A1010" s="224"/>
      <c r="B1010" s="255"/>
      <c r="C1010" s="872" t="s">
        <v>911</v>
      </c>
      <c r="D1010" s="872"/>
      <c r="E1010" s="872"/>
      <c r="F1010" s="872"/>
      <c r="G1010" s="872"/>
      <c r="H1010" s="872"/>
      <c r="I1010" s="872"/>
      <c r="J1010" s="872"/>
      <c r="K1010" s="872"/>
      <c r="L1010" s="872"/>
      <c r="M1010" s="872"/>
      <c r="N1010" s="872"/>
      <c r="O1010" s="872"/>
      <c r="P1010" s="261">
        <v>59044510.670000002</v>
      </c>
      <c r="Q1010" s="253"/>
      <c r="R1010" s="254"/>
      <c r="GO1010" s="212"/>
      <c r="GP1010" s="212"/>
      <c r="GQ1010" s="223"/>
      <c r="GR1010" s="223"/>
      <c r="GS1010" s="223"/>
      <c r="GT1010" s="223"/>
      <c r="GU1010" s="223"/>
      <c r="GV1010" s="223"/>
      <c r="GW1010" s="173"/>
      <c r="GX1010" s="223"/>
      <c r="GZ1010" s="257"/>
      <c r="HB1010" s="257" t="s">
        <v>911</v>
      </c>
    </row>
    <row r="1011" spans="1:211" s="171" customFormat="1" ht="15" x14ac:dyDescent="0.25">
      <c r="A1011" s="224"/>
      <c r="B1011" s="225"/>
      <c r="C1011" s="871" t="s">
        <v>419</v>
      </c>
      <c r="D1011" s="871"/>
      <c r="E1011" s="871"/>
      <c r="F1011" s="871"/>
      <c r="G1011" s="871"/>
      <c r="H1011" s="871"/>
      <c r="I1011" s="871"/>
      <c r="J1011" s="871"/>
      <c r="K1011" s="871"/>
      <c r="L1011" s="871"/>
      <c r="M1011" s="871"/>
      <c r="N1011" s="871"/>
      <c r="O1011" s="871"/>
      <c r="P1011" s="260"/>
      <c r="Q1011" s="253"/>
      <c r="R1011" s="254"/>
      <c r="GO1011" s="212"/>
      <c r="GP1011" s="212"/>
      <c r="GQ1011" s="223"/>
      <c r="GR1011" s="223"/>
      <c r="GS1011" s="223"/>
      <c r="GT1011" s="223"/>
      <c r="GU1011" s="223"/>
      <c r="GV1011" s="223"/>
      <c r="GW1011" s="173"/>
      <c r="GX1011" s="223"/>
      <c r="GZ1011" s="257"/>
      <c r="HA1011" s="259" t="s">
        <v>419</v>
      </c>
      <c r="HB1011" s="257"/>
    </row>
    <row r="1012" spans="1:211" s="171" customFormat="1" ht="15" x14ac:dyDescent="0.25">
      <c r="A1012" s="224"/>
      <c r="B1012" s="225"/>
      <c r="C1012" s="871" t="s">
        <v>620</v>
      </c>
      <c r="D1012" s="871"/>
      <c r="E1012" s="871"/>
      <c r="F1012" s="871"/>
      <c r="G1012" s="871"/>
      <c r="H1012" s="871"/>
      <c r="I1012" s="871"/>
      <c r="J1012" s="871"/>
      <c r="K1012" s="871"/>
      <c r="L1012" s="871"/>
      <c r="M1012" s="871"/>
      <c r="N1012" s="871"/>
      <c r="O1012" s="871"/>
      <c r="P1012" s="258">
        <v>4945180.54</v>
      </c>
      <c r="Q1012" s="253"/>
      <c r="R1012" s="254"/>
      <c r="GO1012" s="212"/>
      <c r="GP1012" s="212"/>
      <c r="GQ1012" s="223"/>
      <c r="GR1012" s="223"/>
      <c r="GS1012" s="223"/>
      <c r="GT1012" s="223"/>
      <c r="GU1012" s="223"/>
      <c r="GV1012" s="223"/>
      <c r="GW1012" s="173"/>
      <c r="GX1012" s="223"/>
      <c r="GZ1012" s="257"/>
      <c r="HA1012" s="259" t="s">
        <v>620</v>
      </c>
      <c r="HB1012" s="257"/>
    </row>
    <row r="1013" spans="1:211" s="171" customFormat="1" ht="15" x14ac:dyDescent="0.25">
      <c r="A1013" s="224"/>
      <c r="B1013" s="225"/>
      <c r="C1013" s="871" t="s">
        <v>420</v>
      </c>
      <c r="D1013" s="871"/>
      <c r="E1013" s="871"/>
      <c r="F1013" s="871"/>
      <c r="G1013" s="871"/>
      <c r="H1013" s="871"/>
      <c r="I1013" s="871"/>
      <c r="J1013" s="871"/>
      <c r="K1013" s="262" t="s">
        <v>912</v>
      </c>
      <c r="L1013" s="263"/>
      <c r="M1013" s="263"/>
      <c r="O1013" s="264"/>
      <c r="P1013" s="260"/>
      <c r="Q1013" s="253"/>
      <c r="R1013" s="254"/>
      <c r="GO1013" s="212"/>
      <c r="GP1013" s="212"/>
      <c r="GQ1013" s="223"/>
      <c r="GR1013" s="223"/>
      <c r="GS1013" s="223"/>
      <c r="GT1013" s="223"/>
      <c r="GU1013" s="223"/>
      <c r="GV1013" s="223"/>
      <c r="GW1013" s="173"/>
      <c r="GX1013" s="223"/>
      <c r="GZ1013" s="257"/>
      <c r="HB1013" s="257"/>
      <c r="HC1013" s="259" t="s">
        <v>420</v>
      </c>
    </row>
    <row r="1014" spans="1:211" s="171" customFormat="1" ht="15" x14ac:dyDescent="0.25">
      <c r="A1014" s="224"/>
      <c r="B1014" s="225"/>
      <c r="C1014" s="871" t="s">
        <v>422</v>
      </c>
      <c r="D1014" s="871"/>
      <c r="E1014" s="871"/>
      <c r="F1014" s="871"/>
      <c r="G1014" s="871"/>
      <c r="H1014" s="871"/>
      <c r="I1014" s="871"/>
      <c r="J1014" s="871"/>
      <c r="K1014" s="262" t="s">
        <v>913</v>
      </c>
      <c r="L1014" s="263"/>
      <c r="M1014" s="263"/>
      <c r="O1014" s="264"/>
      <c r="P1014" s="260"/>
      <c r="Q1014" s="253"/>
      <c r="R1014" s="254"/>
      <c r="GO1014" s="212"/>
      <c r="GP1014" s="212"/>
      <c r="GQ1014" s="223"/>
      <c r="GR1014" s="223"/>
      <c r="GS1014" s="223"/>
      <c r="GT1014" s="223"/>
      <c r="GU1014" s="223"/>
      <c r="GV1014" s="223"/>
      <c r="GW1014" s="173"/>
      <c r="GX1014" s="223"/>
      <c r="GZ1014" s="257"/>
      <c r="HB1014" s="257"/>
      <c r="HC1014" s="259" t="s">
        <v>422</v>
      </c>
    </row>
    <row r="1015" spans="1:211" s="171" customFormat="1" ht="15" x14ac:dyDescent="0.25">
      <c r="A1015" s="881" t="s">
        <v>914</v>
      </c>
      <c r="B1015" s="882"/>
      <c r="C1015" s="882"/>
      <c r="D1015" s="882"/>
      <c r="E1015" s="882"/>
      <c r="F1015" s="882"/>
      <c r="G1015" s="882"/>
      <c r="H1015" s="882"/>
      <c r="I1015" s="882"/>
      <c r="J1015" s="882"/>
      <c r="K1015" s="882"/>
      <c r="L1015" s="882"/>
      <c r="M1015" s="882"/>
      <c r="N1015" s="882"/>
      <c r="O1015" s="882"/>
      <c r="P1015" s="883"/>
      <c r="GO1015" s="212" t="s">
        <v>914</v>
      </c>
      <c r="GP1015" s="212"/>
      <c r="GQ1015" s="223"/>
      <c r="GR1015" s="223"/>
      <c r="GS1015" s="223"/>
      <c r="GT1015" s="223"/>
      <c r="GU1015" s="223"/>
      <c r="GV1015" s="223"/>
      <c r="GW1015" s="173"/>
      <c r="GX1015" s="223"/>
      <c r="GZ1015" s="257"/>
      <c r="HB1015" s="257"/>
    </row>
    <row r="1016" spans="1:211" s="171" customFormat="1" ht="15" x14ac:dyDescent="0.25">
      <c r="A1016" s="881" t="s">
        <v>601</v>
      </c>
      <c r="B1016" s="882"/>
      <c r="C1016" s="882"/>
      <c r="D1016" s="882"/>
      <c r="E1016" s="882"/>
      <c r="F1016" s="882"/>
      <c r="G1016" s="882"/>
      <c r="H1016" s="882"/>
      <c r="I1016" s="882"/>
      <c r="J1016" s="882"/>
      <c r="K1016" s="882"/>
      <c r="L1016" s="882"/>
      <c r="M1016" s="882"/>
      <c r="N1016" s="882"/>
      <c r="O1016" s="882"/>
      <c r="P1016" s="883"/>
      <c r="GO1016" s="212"/>
      <c r="GP1016" s="212" t="s">
        <v>601</v>
      </c>
      <c r="GQ1016" s="223"/>
      <c r="GR1016" s="223"/>
      <c r="GS1016" s="223"/>
      <c r="GT1016" s="223"/>
      <c r="GU1016" s="223"/>
      <c r="GV1016" s="223"/>
      <c r="GW1016" s="173"/>
      <c r="GX1016" s="223"/>
      <c r="GZ1016" s="257"/>
      <c r="HB1016" s="257"/>
    </row>
    <row r="1017" spans="1:211" s="171" customFormat="1" ht="15" x14ac:dyDescent="0.25">
      <c r="A1017" s="214" t="s">
        <v>915</v>
      </c>
      <c r="B1017" s="215" t="s">
        <v>602</v>
      </c>
      <c r="C1017" s="873" t="s">
        <v>603</v>
      </c>
      <c r="D1017" s="873"/>
      <c r="E1017" s="873"/>
      <c r="F1017" s="873"/>
      <c r="G1017" s="873"/>
      <c r="H1017" s="216" t="s">
        <v>386</v>
      </c>
      <c r="I1017" s="217">
        <v>37.25</v>
      </c>
      <c r="J1017" s="218">
        <v>1</v>
      </c>
      <c r="K1017" s="265">
        <v>37.25</v>
      </c>
      <c r="L1017" s="220"/>
      <c r="M1017" s="217"/>
      <c r="N1017" s="221"/>
      <c r="O1017" s="217"/>
      <c r="P1017" s="222"/>
      <c r="GO1017" s="212"/>
      <c r="GP1017" s="212"/>
      <c r="GQ1017" s="223" t="s">
        <v>603</v>
      </c>
      <c r="GR1017" s="223" t="s">
        <v>4</v>
      </c>
      <c r="GS1017" s="223" t="s">
        <v>4</v>
      </c>
      <c r="GT1017" s="223" t="s">
        <v>4</v>
      </c>
      <c r="GU1017" s="223" t="s">
        <v>4</v>
      </c>
      <c r="GV1017" s="223"/>
      <c r="GW1017" s="173"/>
      <c r="GX1017" s="223"/>
      <c r="GZ1017" s="257"/>
      <c r="HB1017" s="257"/>
    </row>
    <row r="1018" spans="1:211" s="171" customFormat="1" ht="15" x14ac:dyDescent="0.25">
      <c r="A1018" s="224"/>
      <c r="B1018" s="225"/>
      <c r="C1018" s="874" t="s">
        <v>370</v>
      </c>
      <c r="D1018" s="874"/>
      <c r="E1018" s="874"/>
      <c r="F1018" s="874"/>
      <c r="G1018" s="874"/>
      <c r="H1018" s="216"/>
      <c r="I1018" s="217"/>
      <c r="J1018" s="217"/>
      <c r="K1018" s="217"/>
      <c r="L1018" s="220"/>
      <c r="M1018" s="217"/>
      <c r="N1018" s="226"/>
      <c r="O1018" s="217"/>
      <c r="P1018" s="227">
        <v>900368.87</v>
      </c>
      <c r="Q1018" s="228"/>
      <c r="R1018" s="228"/>
      <c r="GO1018" s="212"/>
      <c r="GP1018" s="212"/>
      <c r="GQ1018" s="223"/>
      <c r="GR1018" s="223"/>
      <c r="GS1018" s="223"/>
      <c r="GT1018" s="223"/>
      <c r="GU1018" s="223"/>
      <c r="GV1018" s="223" t="s">
        <v>370</v>
      </c>
      <c r="GW1018" s="173"/>
      <c r="GX1018" s="223"/>
      <c r="GZ1018" s="257"/>
      <c r="HB1018" s="257"/>
    </row>
    <row r="1019" spans="1:211" s="171" customFormat="1" ht="15" x14ac:dyDescent="0.25">
      <c r="A1019" s="229"/>
      <c r="B1019" s="230"/>
      <c r="C1019" s="880" t="s">
        <v>371</v>
      </c>
      <c r="D1019" s="880"/>
      <c r="E1019" s="880"/>
      <c r="F1019" s="880"/>
      <c r="G1019" s="880"/>
      <c r="H1019" s="231"/>
      <c r="I1019" s="232"/>
      <c r="J1019" s="232"/>
      <c r="K1019" s="232"/>
      <c r="L1019" s="233"/>
      <c r="M1019" s="232"/>
      <c r="N1019" s="233"/>
      <c r="O1019" s="232"/>
      <c r="P1019" s="245">
        <v>490975.88</v>
      </c>
      <c r="GO1019" s="212"/>
      <c r="GP1019" s="212"/>
      <c r="GQ1019" s="223"/>
      <c r="GR1019" s="223"/>
      <c r="GS1019" s="223"/>
      <c r="GT1019" s="223"/>
      <c r="GU1019" s="223"/>
      <c r="GV1019" s="223"/>
      <c r="GW1019" s="173" t="s">
        <v>371</v>
      </c>
      <c r="GX1019" s="223"/>
      <c r="GZ1019" s="257"/>
      <c r="HB1019" s="257"/>
    </row>
    <row r="1020" spans="1:211" s="171" customFormat="1" ht="15" x14ac:dyDescent="0.25">
      <c r="A1020" s="229"/>
      <c r="B1020" s="230" t="s">
        <v>388</v>
      </c>
      <c r="C1020" s="880" t="s">
        <v>389</v>
      </c>
      <c r="D1020" s="880"/>
      <c r="E1020" s="880"/>
      <c r="F1020" s="880"/>
      <c r="G1020" s="880"/>
      <c r="H1020" s="231" t="s">
        <v>374</v>
      </c>
      <c r="I1020" s="235">
        <v>93</v>
      </c>
      <c r="J1020" s="232"/>
      <c r="K1020" s="235">
        <v>93</v>
      </c>
      <c r="L1020" s="233"/>
      <c r="M1020" s="232"/>
      <c r="N1020" s="233"/>
      <c r="O1020" s="232"/>
      <c r="P1020" s="245">
        <v>456607.57</v>
      </c>
      <c r="GO1020" s="212"/>
      <c r="GP1020" s="212"/>
      <c r="GQ1020" s="223"/>
      <c r="GR1020" s="223"/>
      <c r="GS1020" s="223"/>
      <c r="GT1020" s="223"/>
      <c r="GU1020" s="223"/>
      <c r="GV1020" s="223"/>
      <c r="GW1020" s="173" t="s">
        <v>389</v>
      </c>
      <c r="GX1020" s="223"/>
      <c r="GZ1020" s="257"/>
      <c r="HB1020" s="257"/>
    </row>
    <row r="1021" spans="1:211" s="171" customFormat="1" ht="15" x14ac:dyDescent="0.25">
      <c r="A1021" s="229"/>
      <c r="B1021" s="230" t="s">
        <v>390</v>
      </c>
      <c r="C1021" s="880" t="s">
        <v>391</v>
      </c>
      <c r="D1021" s="880"/>
      <c r="E1021" s="880"/>
      <c r="F1021" s="880"/>
      <c r="G1021" s="880"/>
      <c r="H1021" s="231" t="s">
        <v>374</v>
      </c>
      <c r="I1021" s="235">
        <v>62</v>
      </c>
      <c r="J1021" s="232"/>
      <c r="K1021" s="235">
        <v>62</v>
      </c>
      <c r="L1021" s="233"/>
      <c r="M1021" s="232"/>
      <c r="N1021" s="233"/>
      <c r="O1021" s="232"/>
      <c r="P1021" s="245">
        <v>304405.05</v>
      </c>
      <c r="GO1021" s="212"/>
      <c r="GP1021" s="212"/>
      <c r="GQ1021" s="223"/>
      <c r="GR1021" s="223"/>
      <c r="GS1021" s="223"/>
      <c r="GT1021" s="223"/>
      <c r="GU1021" s="223"/>
      <c r="GV1021" s="223"/>
      <c r="GW1021" s="173" t="s">
        <v>391</v>
      </c>
      <c r="GX1021" s="223"/>
      <c r="GZ1021" s="257"/>
      <c r="HB1021" s="257"/>
    </row>
    <row r="1022" spans="1:211" s="171" customFormat="1" ht="15" x14ac:dyDescent="0.25">
      <c r="A1022" s="236"/>
      <c r="B1022" s="237"/>
      <c r="C1022" s="874" t="s">
        <v>377</v>
      </c>
      <c r="D1022" s="874"/>
      <c r="E1022" s="874"/>
      <c r="F1022" s="874"/>
      <c r="G1022" s="874"/>
      <c r="H1022" s="216"/>
      <c r="I1022" s="217"/>
      <c r="J1022" s="217"/>
      <c r="K1022" s="217"/>
      <c r="L1022" s="220"/>
      <c r="M1022" s="217"/>
      <c r="N1022" s="226">
        <v>44600.85</v>
      </c>
      <c r="O1022" s="217"/>
      <c r="P1022" s="227">
        <v>1661381.49</v>
      </c>
      <c r="GO1022" s="212"/>
      <c r="GP1022" s="212"/>
      <c r="GQ1022" s="223"/>
      <c r="GR1022" s="223"/>
      <c r="GS1022" s="223"/>
      <c r="GT1022" s="223"/>
      <c r="GU1022" s="223"/>
      <c r="GV1022" s="223"/>
      <c r="GW1022" s="173"/>
      <c r="GX1022" s="223" t="s">
        <v>377</v>
      </c>
      <c r="GZ1022" s="257"/>
      <c r="HB1022" s="257"/>
    </row>
    <row r="1023" spans="1:211" s="171" customFormat="1" ht="15" x14ac:dyDescent="0.25">
      <c r="A1023" s="881" t="s">
        <v>804</v>
      </c>
      <c r="B1023" s="882"/>
      <c r="C1023" s="882"/>
      <c r="D1023" s="882"/>
      <c r="E1023" s="882"/>
      <c r="F1023" s="882"/>
      <c r="G1023" s="882"/>
      <c r="H1023" s="882"/>
      <c r="I1023" s="882"/>
      <c r="J1023" s="882"/>
      <c r="K1023" s="882"/>
      <c r="L1023" s="882"/>
      <c r="M1023" s="882"/>
      <c r="N1023" s="882"/>
      <c r="O1023" s="882"/>
      <c r="P1023" s="883"/>
      <c r="GO1023" s="212"/>
      <c r="GP1023" s="212" t="s">
        <v>804</v>
      </c>
      <c r="GQ1023" s="223"/>
      <c r="GR1023" s="223"/>
      <c r="GS1023" s="223"/>
      <c r="GT1023" s="223"/>
      <c r="GU1023" s="223"/>
      <c r="GV1023" s="223"/>
      <c r="GW1023" s="173"/>
      <c r="GX1023" s="223"/>
      <c r="GZ1023" s="257"/>
      <c r="HB1023" s="257"/>
    </row>
    <row r="1024" spans="1:211" s="171" customFormat="1" ht="45" x14ac:dyDescent="0.25">
      <c r="A1024" s="214" t="s">
        <v>916</v>
      </c>
      <c r="B1024" s="215" t="s">
        <v>605</v>
      </c>
      <c r="C1024" s="873" t="s">
        <v>606</v>
      </c>
      <c r="D1024" s="873"/>
      <c r="E1024" s="873"/>
      <c r="F1024" s="873"/>
      <c r="G1024" s="873"/>
      <c r="H1024" s="216" t="s">
        <v>607</v>
      </c>
      <c r="I1024" s="217">
        <v>14.076000000000001</v>
      </c>
      <c r="J1024" s="218">
        <v>1</v>
      </c>
      <c r="K1024" s="241">
        <v>14.076000000000001</v>
      </c>
      <c r="L1024" s="220"/>
      <c r="M1024" s="217"/>
      <c r="N1024" s="221"/>
      <c r="O1024" s="217"/>
      <c r="P1024" s="222"/>
      <c r="GO1024" s="212"/>
      <c r="GP1024" s="212"/>
      <c r="GQ1024" s="223" t="s">
        <v>606</v>
      </c>
      <c r="GR1024" s="223" t="s">
        <v>4</v>
      </c>
      <c r="GS1024" s="223" t="s">
        <v>4</v>
      </c>
      <c r="GT1024" s="223" t="s">
        <v>4</v>
      </c>
      <c r="GU1024" s="223" t="s">
        <v>4</v>
      </c>
      <c r="GV1024" s="223"/>
      <c r="GW1024" s="173"/>
      <c r="GX1024" s="223"/>
      <c r="GZ1024" s="257"/>
      <c r="HB1024" s="257"/>
    </row>
    <row r="1025" spans="1:210" s="171" customFormat="1" ht="15" x14ac:dyDescent="0.25">
      <c r="A1025" s="242"/>
      <c r="B1025" s="243"/>
      <c r="C1025" s="878" t="s">
        <v>917</v>
      </c>
      <c r="D1025" s="878"/>
      <c r="E1025" s="878"/>
      <c r="F1025" s="878"/>
      <c r="G1025" s="878"/>
      <c r="H1025" s="878"/>
      <c r="I1025" s="878"/>
      <c r="J1025" s="878"/>
      <c r="K1025" s="878"/>
      <c r="L1025" s="878"/>
      <c r="M1025" s="878"/>
      <c r="N1025" s="878"/>
      <c r="O1025" s="878"/>
      <c r="P1025" s="879"/>
      <c r="GO1025" s="212"/>
      <c r="GP1025" s="212"/>
      <c r="GQ1025" s="223"/>
      <c r="GR1025" s="223"/>
      <c r="GS1025" s="223"/>
      <c r="GT1025" s="223"/>
      <c r="GU1025" s="223"/>
      <c r="GV1025" s="223"/>
      <c r="GW1025" s="173"/>
      <c r="GX1025" s="223"/>
      <c r="GY1025" s="244" t="s">
        <v>917</v>
      </c>
      <c r="GZ1025" s="257"/>
      <c r="HB1025" s="257"/>
    </row>
    <row r="1026" spans="1:210" s="171" customFormat="1" ht="15" x14ac:dyDescent="0.25">
      <c r="A1026" s="224"/>
      <c r="B1026" s="225"/>
      <c r="C1026" s="874" t="s">
        <v>370</v>
      </c>
      <c r="D1026" s="874"/>
      <c r="E1026" s="874"/>
      <c r="F1026" s="874"/>
      <c r="G1026" s="874"/>
      <c r="H1026" s="216"/>
      <c r="I1026" s="217"/>
      <c r="J1026" s="217"/>
      <c r="K1026" s="217"/>
      <c r="L1026" s="220"/>
      <c r="M1026" s="217"/>
      <c r="N1026" s="226"/>
      <c r="O1026" s="217"/>
      <c r="P1026" s="227">
        <v>2480781.6</v>
      </c>
      <c r="Q1026" s="228"/>
      <c r="R1026" s="228"/>
      <c r="GO1026" s="212"/>
      <c r="GP1026" s="212"/>
      <c r="GQ1026" s="223"/>
      <c r="GR1026" s="223"/>
      <c r="GS1026" s="223"/>
      <c r="GT1026" s="223"/>
      <c r="GU1026" s="223"/>
      <c r="GV1026" s="223" t="s">
        <v>370</v>
      </c>
      <c r="GW1026" s="173"/>
      <c r="GX1026" s="223"/>
      <c r="GZ1026" s="257"/>
      <c r="HB1026" s="257"/>
    </row>
    <row r="1027" spans="1:210" s="171" customFormat="1" ht="15" x14ac:dyDescent="0.25">
      <c r="A1027" s="229"/>
      <c r="B1027" s="230"/>
      <c r="C1027" s="880" t="s">
        <v>371</v>
      </c>
      <c r="D1027" s="880"/>
      <c r="E1027" s="880"/>
      <c r="F1027" s="880"/>
      <c r="G1027" s="880"/>
      <c r="H1027" s="231"/>
      <c r="I1027" s="232"/>
      <c r="J1027" s="232"/>
      <c r="K1027" s="232"/>
      <c r="L1027" s="233"/>
      <c r="M1027" s="232"/>
      <c r="N1027" s="233"/>
      <c r="O1027" s="232"/>
      <c r="P1027" s="245">
        <v>2358106.2400000002</v>
      </c>
      <c r="GO1027" s="212"/>
      <c r="GP1027" s="212"/>
      <c r="GQ1027" s="223"/>
      <c r="GR1027" s="223"/>
      <c r="GS1027" s="223"/>
      <c r="GT1027" s="223"/>
      <c r="GU1027" s="223"/>
      <c r="GV1027" s="223"/>
      <c r="GW1027" s="173" t="s">
        <v>371</v>
      </c>
      <c r="GX1027" s="223"/>
      <c r="GZ1027" s="257"/>
      <c r="HB1027" s="257"/>
    </row>
    <row r="1028" spans="1:210" s="171" customFormat="1" ht="22.5" x14ac:dyDescent="0.25">
      <c r="A1028" s="229"/>
      <c r="B1028" s="230" t="s">
        <v>579</v>
      </c>
      <c r="C1028" s="880" t="s">
        <v>580</v>
      </c>
      <c r="D1028" s="880"/>
      <c r="E1028" s="880"/>
      <c r="F1028" s="880"/>
      <c r="G1028" s="880"/>
      <c r="H1028" s="231" t="s">
        <v>374</v>
      </c>
      <c r="I1028" s="235">
        <v>89</v>
      </c>
      <c r="J1028" s="232"/>
      <c r="K1028" s="235">
        <v>89</v>
      </c>
      <c r="L1028" s="233"/>
      <c r="M1028" s="232"/>
      <c r="N1028" s="233"/>
      <c r="O1028" s="232"/>
      <c r="P1028" s="245">
        <v>2098714.5499999998</v>
      </c>
      <c r="GO1028" s="212"/>
      <c r="GP1028" s="212"/>
      <c r="GQ1028" s="223"/>
      <c r="GR1028" s="223"/>
      <c r="GS1028" s="223"/>
      <c r="GT1028" s="223"/>
      <c r="GU1028" s="223"/>
      <c r="GV1028" s="223"/>
      <c r="GW1028" s="173" t="s">
        <v>580</v>
      </c>
      <c r="GX1028" s="223"/>
      <c r="GZ1028" s="257"/>
      <c r="HB1028" s="257"/>
    </row>
    <row r="1029" spans="1:210" s="171" customFormat="1" ht="22.5" x14ac:dyDescent="0.25">
      <c r="A1029" s="229"/>
      <c r="B1029" s="230" t="s">
        <v>581</v>
      </c>
      <c r="C1029" s="880" t="s">
        <v>582</v>
      </c>
      <c r="D1029" s="880"/>
      <c r="E1029" s="880"/>
      <c r="F1029" s="880"/>
      <c r="G1029" s="880"/>
      <c r="H1029" s="231" t="s">
        <v>374</v>
      </c>
      <c r="I1029" s="235">
        <v>41</v>
      </c>
      <c r="J1029" s="232"/>
      <c r="K1029" s="235">
        <v>41</v>
      </c>
      <c r="L1029" s="233"/>
      <c r="M1029" s="232"/>
      <c r="N1029" s="233"/>
      <c r="O1029" s="232"/>
      <c r="P1029" s="245">
        <v>966823.56</v>
      </c>
      <c r="GO1029" s="212"/>
      <c r="GP1029" s="212"/>
      <c r="GQ1029" s="223"/>
      <c r="GR1029" s="223"/>
      <c r="GS1029" s="223"/>
      <c r="GT1029" s="223"/>
      <c r="GU1029" s="223"/>
      <c r="GV1029" s="223"/>
      <c r="GW1029" s="173" t="s">
        <v>582</v>
      </c>
      <c r="GX1029" s="223"/>
      <c r="GZ1029" s="257"/>
      <c r="HB1029" s="257"/>
    </row>
    <row r="1030" spans="1:210" s="171" customFormat="1" ht="15" x14ac:dyDescent="0.25">
      <c r="A1030" s="236"/>
      <c r="B1030" s="237"/>
      <c r="C1030" s="874" t="s">
        <v>377</v>
      </c>
      <c r="D1030" s="874"/>
      <c r="E1030" s="874"/>
      <c r="F1030" s="874"/>
      <c r="G1030" s="874"/>
      <c r="H1030" s="216"/>
      <c r="I1030" s="217"/>
      <c r="J1030" s="217"/>
      <c r="K1030" s="217"/>
      <c r="L1030" s="220"/>
      <c r="M1030" s="217"/>
      <c r="N1030" s="226">
        <v>394026.69</v>
      </c>
      <c r="O1030" s="217"/>
      <c r="P1030" s="227">
        <v>5546319.71</v>
      </c>
      <c r="GO1030" s="212"/>
      <c r="GP1030" s="212"/>
      <c r="GQ1030" s="223"/>
      <c r="GR1030" s="223"/>
      <c r="GS1030" s="223"/>
      <c r="GT1030" s="223"/>
      <c r="GU1030" s="223"/>
      <c r="GV1030" s="223"/>
      <c r="GW1030" s="173"/>
      <c r="GX1030" s="223" t="s">
        <v>377</v>
      </c>
      <c r="GZ1030" s="257"/>
      <c r="HB1030" s="257"/>
    </row>
    <row r="1031" spans="1:210" s="171" customFormat="1" ht="15" x14ac:dyDescent="0.25">
      <c r="A1031" s="881"/>
      <c r="B1031" s="882"/>
      <c r="C1031" s="882"/>
      <c r="D1031" s="882"/>
      <c r="E1031" s="882"/>
      <c r="F1031" s="882"/>
      <c r="G1031" s="882"/>
      <c r="H1031" s="882"/>
      <c r="I1031" s="882"/>
      <c r="J1031" s="882"/>
      <c r="K1031" s="882"/>
      <c r="L1031" s="882"/>
      <c r="M1031" s="882"/>
      <c r="N1031" s="882"/>
      <c r="O1031" s="882"/>
      <c r="P1031" s="883"/>
      <c r="GO1031" s="212"/>
      <c r="GP1031" s="212" t="s">
        <v>4</v>
      </c>
      <c r="GQ1031" s="223"/>
      <c r="GR1031" s="223"/>
      <c r="GS1031" s="223"/>
      <c r="GT1031" s="223"/>
      <c r="GU1031" s="223"/>
      <c r="GV1031" s="223"/>
      <c r="GW1031" s="173"/>
      <c r="GX1031" s="223"/>
      <c r="GZ1031" s="257"/>
      <c r="HB1031" s="257"/>
    </row>
    <row r="1032" spans="1:210" s="171" customFormat="1" ht="22.5" x14ac:dyDescent="0.25">
      <c r="A1032" s="214" t="s">
        <v>918</v>
      </c>
      <c r="B1032" s="215" t="s">
        <v>609</v>
      </c>
      <c r="C1032" s="873" t="s">
        <v>610</v>
      </c>
      <c r="D1032" s="873"/>
      <c r="E1032" s="873"/>
      <c r="F1032" s="873"/>
      <c r="G1032" s="873"/>
      <c r="H1032" s="216" t="s">
        <v>611</v>
      </c>
      <c r="I1032" s="217">
        <v>552</v>
      </c>
      <c r="J1032" s="218">
        <v>1</v>
      </c>
      <c r="K1032" s="218">
        <v>552</v>
      </c>
      <c r="L1032" s="220"/>
      <c r="M1032" s="217"/>
      <c r="N1032" s="240">
        <v>69100.09</v>
      </c>
      <c r="O1032" s="217"/>
      <c r="P1032" s="227">
        <v>38143249.68</v>
      </c>
      <c r="GO1032" s="212"/>
      <c r="GP1032" s="212"/>
      <c r="GQ1032" s="223" t="s">
        <v>610</v>
      </c>
      <c r="GR1032" s="223" t="s">
        <v>4</v>
      </c>
      <c r="GS1032" s="223" t="s">
        <v>4</v>
      </c>
      <c r="GT1032" s="223" t="s">
        <v>4</v>
      </c>
      <c r="GU1032" s="223" t="s">
        <v>4</v>
      </c>
      <c r="GV1032" s="223"/>
      <c r="GW1032" s="173"/>
      <c r="GX1032" s="223"/>
      <c r="GZ1032" s="257"/>
      <c r="HB1032" s="257"/>
    </row>
    <row r="1033" spans="1:210" s="171" customFormat="1" ht="15" x14ac:dyDescent="0.25">
      <c r="A1033" s="236"/>
      <c r="B1033" s="237"/>
      <c r="C1033" s="874" t="s">
        <v>377</v>
      </c>
      <c r="D1033" s="874"/>
      <c r="E1033" s="874"/>
      <c r="F1033" s="874"/>
      <c r="G1033" s="874"/>
      <c r="H1033" s="216"/>
      <c r="I1033" s="217"/>
      <c r="J1033" s="217"/>
      <c r="K1033" s="217"/>
      <c r="L1033" s="220"/>
      <c r="M1033" s="217"/>
      <c r="N1033" s="220"/>
      <c r="O1033" s="217"/>
      <c r="P1033" s="227">
        <v>38143249.68</v>
      </c>
      <c r="GO1033" s="212"/>
      <c r="GP1033" s="212"/>
      <c r="GQ1033" s="223"/>
      <c r="GR1033" s="223"/>
      <c r="GS1033" s="223"/>
      <c r="GT1033" s="223"/>
      <c r="GU1033" s="223"/>
      <c r="GV1033" s="223"/>
      <c r="GW1033" s="173"/>
      <c r="GX1033" s="223" t="s">
        <v>377</v>
      </c>
      <c r="GZ1033" s="257"/>
      <c r="HB1033" s="257"/>
    </row>
    <row r="1034" spans="1:210" s="171" customFormat="1" ht="22.5" x14ac:dyDescent="0.25">
      <c r="A1034" s="214" t="s">
        <v>919</v>
      </c>
      <c r="B1034" s="215" t="s">
        <v>612</v>
      </c>
      <c r="C1034" s="873" t="s">
        <v>613</v>
      </c>
      <c r="D1034" s="873"/>
      <c r="E1034" s="873"/>
      <c r="F1034" s="873"/>
      <c r="G1034" s="873"/>
      <c r="H1034" s="216" t="s">
        <v>614</v>
      </c>
      <c r="I1034" s="217">
        <v>344</v>
      </c>
      <c r="J1034" s="218">
        <v>1</v>
      </c>
      <c r="K1034" s="218">
        <v>344</v>
      </c>
      <c r="L1034" s="220"/>
      <c r="M1034" s="217"/>
      <c r="N1034" s="240">
        <v>2830.93</v>
      </c>
      <c r="O1034" s="217"/>
      <c r="P1034" s="227">
        <v>973839.92</v>
      </c>
      <c r="GO1034" s="212"/>
      <c r="GP1034" s="212"/>
      <c r="GQ1034" s="223" t="s">
        <v>613</v>
      </c>
      <c r="GR1034" s="223" t="s">
        <v>4</v>
      </c>
      <c r="GS1034" s="223" t="s">
        <v>4</v>
      </c>
      <c r="GT1034" s="223" t="s">
        <v>4</v>
      </c>
      <c r="GU1034" s="223" t="s">
        <v>4</v>
      </c>
      <c r="GV1034" s="223"/>
      <c r="GW1034" s="173"/>
      <c r="GX1034" s="223"/>
      <c r="GZ1034" s="257"/>
      <c r="HB1034" s="257"/>
    </row>
    <row r="1035" spans="1:210" s="171" customFormat="1" ht="15" x14ac:dyDescent="0.25">
      <c r="A1035" s="236"/>
      <c r="B1035" s="237"/>
      <c r="C1035" s="874" t="s">
        <v>377</v>
      </c>
      <c r="D1035" s="874"/>
      <c r="E1035" s="874"/>
      <c r="F1035" s="874"/>
      <c r="G1035" s="874"/>
      <c r="H1035" s="216"/>
      <c r="I1035" s="217"/>
      <c r="J1035" s="217"/>
      <c r="K1035" s="217"/>
      <c r="L1035" s="220"/>
      <c r="M1035" s="217"/>
      <c r="N1035" s="220"/>
      <c r="O1035" s="217"/>
      <c r="P1035" s="227">
        <v>973839.92</v>
      </c>
      <c r="GO1035" s="212"/>
      <c r="GP1035" s="212"/>
      <c r="GQ1035" s="223"/>
      <c r="GR1035" s="223"/>
      <c r="GS1035" s="223"/>
      <c r="GT1035" s="223"/>
      <c r="GU1035" s="223"/>
      <c r="GV1035" s="223"/>
      <c r="GW1035" s="173"/>
      <c r="GX1035" s="223" t="s">
        <v>377</v>
      </c>
      <c r="GZ1035" s="257"/>
      <c r="HB1035" s="257"/>
    </row>
    <row r="1036" spans="1:210" s="171" customFormat="1" ht="1.5" customHeight="1" x14ac:dyDescent="0.25">
      <c r="A1036" s="246"/>
      <c r="B1036" s="247"/>
      <c r="C1036" s="247"/>
      <c r="D1036" s="247"/>
      <c r="E1036" s="247"/>
      <c r="F1036" s="248"/>
      <c r="G1036" s="248"/>
      <c r="H1036" s="248"/>
      <c r="I1036" s="248"/>
      <c r="J1036" s="249"/>
      <c r="K1036" s="248"/>
      <c r="L1036" s="249"/>
      <c r="M1036" s="250"/>
      <c r="N1036" s="249"/>
      <c r="O1036" s="251"/>
      <c r="P1036" s="252"/>
      <c r="Q1036" s="253"/>
      <c r="R1036" s="254"/>
      <c r="GO1036" s="212"/>
      <c r="GP1036" s="212"/>
      <c r="GQ1036" s="223"/>
      <c r="GR1036" s="223"/>
      <c r="GS1036" s="223"/>
      <c r="GT1036" s="223"/>
      <c r="GU1036" s="223"/>
      <c r="GV1036" s="223"/>
      <c r="GW1036" s="173"/>
      <c r="GX1036" s="223"/>
      <c r="GZ1036" s="257"/>
      <c r="HB1036" s="257"/>
    </row>
    <row r="1037" spans="1:210" s="171" customFormat="1" ht="15" x14ac:dyDescent="0.25">
      <c r="A1037" s="224"/>
      <c r="B1037" s="255"/>
      <c r="C1037" s="872" t="s">
        <v>920</v>
      </c>
      <c r="D1037" s="872"/>
      <c r="E1037" s="872"/>
      <c r="F1037" s="872"/>
      <c r="G1037" s="872"/>
      <c r="H1037" s="872"/>
      <c r="I1037" s="872"/>
      <c r="J1037" s="872"/>
      <c r="K1037" s="872"/>
      <c r="L1037" s="872"/>
      <c r="M1037" s="872"/>
      <c r="N1037" s="872"/>
      <c r="O1037" s="872"/>
      <c r="P1037" s="256"/>
      <c r="Q1037" s="253"/>
      <c r="R1037" s="254"/>
      <c r="GO1037" s="212"/>
      <c r="GP1037" s="212"/>
      <c r="GQ1037" s="223"/>
      <c r="GR1037" s="223"/>
      <c r="GS1037" s="223"/>
      <c r="GT1037" s="223"/>
      <c r="GU1037" s="223"/>
      <c r="GV1037" s="223"/>
      <c r="GW1037" s="173"/>
      <c r="GX1037" s="223"/>
      <c r="GZ1037" s="257" t="s">
        <v>920</v>
      </c>
      <c r="HB1037" s="257"/>
    </row>
    <row r="1038" spans="1:210" s="171" customFormat="1" ht="15" x14ac:dyDescent="0.25">
      <c r="A1038" s="224"/>
      <c r="B1038" s="225"/>
      <c r="C1038" s="871" t="s">
        <v>400</v>
      </c>
      <c r="D1038" s="871"/>
      <c r="E1038" s="871"/>
      <c r="F1038" s="871"/>
      <c r="G1038" s="871"/>
      <c r="H1038" s="871"/>
      <c r="I1038" s="871"/>
      <c r="J1038" s="871"/>
      <c r="K1038" s="871"/>
      <c r="L1038" s="871"/>
      <c r="M1038" s="871"/>
      <c r="N1038" s="871"/>
      <c r="O1038" s="871"/>
      <c r="P1038" s="258">
        <v>42498240.07</v>
      </c>
      <c r="Q1038" s="253"/>
      <c r="R1038" s="254"/>
      <c r="GO1038" s="212"/>
      <c r="GP1038" s="212"/>
      <c r="GQ1038" s="223"/>
      <c r="GR1038" s="223"/>
      <c r="GS1038" s="223"/>
      <c r="GT1038" s="223"/>
      <c r="GU1038" s="223"/>
      <c r="GV1038" s="223"/>
      <c r="GW1038" s="173"/>
      <c r="GX1038" s="223"/>
      <c r="GZ1038" s="257"/>
      <c r="HA1038" s="259" t="s">
        <v>400</v>
      </c>
      <c r="HB1038" s="257"/>
    </row>
    <row r="1039" spans="1:210" s="171" customFormat="1" ht="15" x14ac:dyDescent="0.25">
      <c r="A1039" s="224"/>
      <c r="B1039" s="225"/>
      <c r="C1039" s="871" t="s">
        <v>401</v>
      </c>
      <c r="D1039" s="871"/>
      <c r="E1039" s="871"/>
      <c r="F1039" s="871"/>
      <c r="G1039" s="871"/>
      <c r="H1039" s="871"/>
      <c r="I1039" s="871"/>
      <c r="J1039" s="871"/>
      <c r="K1039" s="871"/>
      <c r="L1039" s="871"/>
      <c r="M1039" s="871"/>
      <c r="N1039" s="871"/>
      <c r="O1039" s="871"/>
      <c r="P1039" s="260"/>
      <c r="Q1039" s="253"/>
      <c r="R1039" s="254"/>
      <c r="GO1039" s="212"/>
      <c r="GP1039" s="212"/>
      <c r="GQ1039" s="223"/>
      <c r="GR1039" s="223"/>
      <c r="GS1039" s="223"/>
      <c r="GT1039" s="223"/>
      <c r="GU1039" s="223"/>
      <c r="GV1039" s="223"/>
      <c r="GW1039" s="173"/>
      <c r="GX1039" s="223"/>
      <c r="GZ1039" s="257"/>
      <c r="HA1039" s="259" t="s">
        <v>401</v>
      </c>
      <c r="HB1039" s="257"/>
    </row>
    <row r="1040" spans="1:210" s="171" customFormat="1" ht="15" x14ac:dyDescent="0.25">
      <c r="A1040" s="224"/>
      <c r="B1040" s="225"/>
      <c r="C1040" s="871" t="s">
        <v>402</v>
      </c>
      <c r="D1040" s="871"/>
      <c r="E1040" s="871"/>
      <c r="F1040" s="871"/>
      <c r="G1040" s="871"/>
      <c r="H1040" s="871"/>
      <c r="I1040" s="871"/>
      <c r="J1040" s="871"/>
      <c r="K1040" s="871"/>
      <c r="L1040" s="871"/>
      <c r="M1040" s="871"/>
      <c r="N1040" s="871"/>
      <c r="O1040" s="871"/>
      <c r="P1040" s="258">
        <v>2442625.4300000002</v>
      </c>
      <c r="Q1040" s="253"/>
      <c r="R1040" s="254"/>
      <c r="GO1040" s="212"/>
      <c r="GP1040" s="212"/>
      <c r="GQ1040" s="223"/>
      <c r="GR1040" s="223"/>
      <c r="GS1040" s="223"/>
      <c r="GT1040" s="223"/>
      <c r="GU1040" s="223"/>
      <c r="GV1040" s="223"/>
      <c r="GW1040" s="173"/>
      <c r="GX1040" s="223"/>
      <c r="GZ1040" s="257"/>
      <c r="HA1040" s="259" t="s">
        <v>402</v>
      </c>
      <c r="HB1040" s="257"/>
    </row>
    <row r="1041" spans="1:210" s="171" customFormat="1" ht="15" x14ac:dyDescent="0.25">
      <c r="A1041" s="224"/>
      <c r="B1041" s="225"/>
      <c r="C1041" s="871" t="s">
        <v>403</v>
      </c>
      <c r="D1041" s="871"/>
      <c r="E1041" s="871"/>
      <c r="F1041" s="871"/>
      <c r="G1041" s="871"/>
      <c r="H1041" s="871"/>
      <c r="I1041" s="871"/>
      <c r="J1041" s="871"/>
      <c r="K1041" s="871"/>
      <c r="L1041" s="871"/>
      <c r="M1041" s="871"/>
      <c r="N1041" s="871"/>
      <c r="O1041" s="871"/>
      <c r="P1041" s="258">
        <v>413271.05</v>
      </c>
      <c r="Q1041" s="253"/>
      <c r="R1041" s="254"/>
      <c r="GO1041" s="212"/>
      <c r="GP1041" s="212"/>
      <c r="GQ1041" s="223"/>
      <c r="GR1041" s="223"/>
      <c r="GS1041" s="223"/>
      <c r="GT1041" s="223"/>
      <c r="GU1041" s="223"/>
      <c r="GV1041" s="223"/>
      <c r="GW1041" s="173"/>
      <c r="GX1041" s="223"/>
      <c r="GZ1041" s="257"/>
      <c r="HA1041" s="259" t="s">
        <v>403</v>
      </c>
      <c r="HB1041" s="257"/>
    </row>
    <row r="1042" spans="1:210" s="171" customFormat="1" ht="15" x14ac:dyDescent="0.25">
      <c r="A1042" s="224"/>
      <c r="B1042" s="225"/>
      <c r="C1042" s="871" t="s">
        <v>404</v>
      </c>
      <c r="D1042" s="871"/>
      <c r="E1042" s="871"/>
      <c r="F1042" s="871"/>
      <c r="G1042" s="871"/>
      <c r="H1042" s="871"/>
      <c r="I1042" s="871"/>
      <c r="J1042" s="871"/>
      <c r="K1042" s="871"/>
      <c r="L1042" s="871"/>
      <c r="M1042" s="871"/>
      <c r="N1042" s="871"/>
      <c r="O1042" s="871"/>
      <c r="P1042" s="258">
        <v>406456.69</v>
      </c>
      <c r="Q1042" s="253"/>
      <c r="R1042" s="254"/>
      <c r="GO1042" s="212"/>
      <c r="GP1042" s="212"/>
      <c r="GQ1042" s="223"/>
      <c r="GR1042" s="223"/>
      <c r="GS1042" s="223"/>
      <c r="GT1042" s="223"/>
      <c r="GU1042" s="223"/>
      <c r="GV1042" s="223"/>
      <c r="GW1042" s="173"/>
      <c r="GX1042" s="223"/>
      <c r="GZ1042" s="257"/>
      <c r="HA1042" s="259" t="s">
        <v>404</v>
      </c>
      <c r="HB1042" s="257"/>
    </row>
    <row r="1043" spans="1:210" s="171" customFormat="1" ht="15" x14ac:dyDescent="0.25">
      <c r="A1043" s="224"/>
      <c r="B1043" s="225"/>
      <c r="C1043" s="871" t="s">
        <v>616</v>
      </c>
      <c r="D1043" s="871"/>
      <c r="E1043" s="871"/>
      <c r="F1043" s="871"/>
      <c r="G1043" s="871"/>
      <c r="H1043" s="871"/>
      <c r="I1043" s="871"/>
      <c r="J1043" s="871"/>
      <c r="K1043" s="871"/>
      <c r="L1043" s="871"/>
      <c r="M1043" s="871"/>
      <c r="N1043" s="871"/>
      <c r="O1043" s="871"/>
      <c r="P1043" s="258">
        <v>39235886.899999999</v>
      </c>
      <c r="Q1043" s="253"/>
      <c r="R1043" s="254"/>
      <c r="GO1043" s="212"/>
      <c r="GP1043" s="212"/>
      <c r="GQ1043" s="223"/>
      <c r="GR1043" s="223"/>
      <c r="GS1043" s="223"/>
      <c r="GT1043" s="223"/>
      <c r="GU1043" s="223"/>
      <c r="GV1043" s="223"/>
      <c r="GW1043" s="173"/>
      <c r="GX1043" s="223"/>
      <c r="GZ1043" s="257"/>
      <c r="HA1043" s="259" t="s">
        <v>616</v>
      </c>
      <c r="HB1043" s="257"/>
    </row>
    <row r="1044" spans="1:210" s="171" customFormat="1" ht="15" x14ac:dyDescent="0.25">
      <c r="A1044" s="224"/>
      <c r="B1044" s="225"/>
      <c r="C1044" s="871" t="s">
        <v>406</v>
      </c>
      <c r="D1044" s="871"/>
      <c r="E1044" s="871"/>
      <c r="F1044" s="871"/>
      <c r="G1044" s="871"/>
      <c r="H1044" s="871"/>
      <c r="I1044" s="871"/>
      <c r="J1044" s="871"/>
      <c r="K1044" s="871"/>
      <c r="L1044" s="871"/>
      <c r="M1044" s="871"/>
      <c r="N1044" s="871"/>
      <c r="O1044" s="871"/>
      <c r="P1044" s="258">
        <v>46324790.799999997</v>
      </c>
      <c r="Q1044" s="253"/>
      <c r="R1044" s="254"/>
      <c r="GO1044" s="212"/>
      <c r="GP1044" s="212"/>
      <c r="GQ1044" s="223"/>
      <c r="GR1044" s="223"/>
      <c r="GS1044" s="223"/>
      <c r="GT1044" s="223"/>
      <c r="GU1044" s="223"/>
      <c r="GV1044" s="223"/>
      <c r="GW1044" s="173"/>
      <c r="GX1044" s="223"/>
      <c r="GZ1044" s="257"/>
      <c r="HA1044" s="259" t="s">
        <v>406</v>
      </c>
      <c r="HB1044" s="257"/>
    </row>
    <row r="1045" spans="1:210" s="171" customFormat="1" ht="15" x14ac:dyDescent="0.25">
      <c r="A1045" s="224"/>
      <c r="B1045" s="225"/>
      <c r="C1045" s="871" t="s">
        <v>401</v>
      </c>
      <c r="D1045" s="871"/>
      <c r="E1045" s="871"/>
      <c r="F1045" s="871"/>
      <c r="G1045" s="871"/>
      <c r="H1045" s="871"/>
      <c r="I1045" s="871"/>
      <c r="J1045" s="871"/>
      <c r="K1045" s="871"/>
      <c r="L1045" s="871"/>
      <c r="M1045" s="871"/>
      <c r="N1045" s="871"/>
      <c r="O1045" s="871"/>
      <c r="P1045" s="260"/>
      <c r="Q1045" s="253"/>
      <c r="R1045" s="254"/>
      <c r="GO1045" s="212"/>
      <c r="GP1045" s="212"/>
      <c r="GQ1045" s="223"/>
      <c r="GR1045" s="223"/>
      <c r="GS1045" s="223"/>
      <c r="GT1045" s="223"/>
      <c r="GU1045" s="223"/>
      <c r="GV1045" s="223"/>
      <c r="GW1045" s="173"/>
      <c r="GX1045" s="223"/>
      <c r="GZ1045" s="257"/>
      <c r="HA1045" s="259" t="s">
        <v>401</v>
      </c>
      <c r="HB1045" s="257"/>
    </row>
    <row r="1046" spans="1:210" s="171" customFormat="1" ht="15" x14ac:dyDescent="0.25">
      <c r="A1046" s="224"/>
      <c r="B1046" s="225"/>
      <c r="C1046" s="871" t="s">
        <v>617</v>
      </c>
      <c r="D1046" s="871"/>
      <c r="E1046" s="871"/>
      <c r="F1046" s="871"/>
      <c r="G1046" s="871"/>
      <c r="H1046" s="871"/>
      <c r="I1046" s="871"/>
      <c r="J1046" s="871"/>
      <c r="K1046" s="871"/>
      <c r="L1046" s="871"/>
      <c r="M1046" s="871"/>
      <c r="N1046" s="871"/>
      <c r="O1046" s="871"/>
      <c r="P1046" s="258">
        <v>2442625.4300000002</v>
      </c>
      <c r="Q1046" s="253"/>
      <c r="R1046" s="254"/>
      <c r="GO1046" s="212"/>
      <c r="GP1046" s="212"/>
      <c r="GQ1046" s="223"/>
      <c r="GR1046" s="223"/>
      <c r="GS1046" s="223"/>
      <c r="GT1046" s="223"/>
      <c r="GU1046" s="223"/>
      <c r="GV1046" s="223"/>
      <c r="GW1046" s="173"/>
      <c r="GX1046" s="223"/>
      <c r="GZ1046" s="257"/>
      <c r="HA1046" s="259" t="s">
        <v>617</v>
      </c>
      <c r="HB1046" s="257"/>
    </row>
    <row r="1047" spans="1:210" s="171" customFormat="1" ht="15" x14ac:dyDescent="0.25">
      <c r="A1047" s="224"/>
      <c r="B1047" s="225"/>
      <c r="C1047" s="871" t="s">
        <v>592</v>
      </c>
      <c r="D1047" s="871"/>
      <c r="E1047" s="871"/>
      <c r="F1047" s="871"/>
      <c r="G1047" s="871"/>
      <c r="H1047" s="871"/>
      <c r="I1047" s="871"/>
      <c r="J1047" s="871"/>
      <c r="K1047" s="871"/>
      <c r="L1047" s="871"/>
      <c r="M1047" s="871"/>
      <c r="N1047" s="871"/>
      <c r="O1047" s="871"/>
      <c r="P1047" s="258">
        <v>413271.05</v>
      </c>
      <c r="Q1047" s="253"/>
      <c r="R1047" s="254"/>
      <c r="GO1047" s="212"/>
      <c r="GP1047" s="212"/>
      <c r="GQ1047" s="223"/>
      <c r="GR1047" s="223"/>
      <c r="GS1047" s="223"/>
      <c r="GT1047" s="223"/>
      <c r="GU1047" s="223"/>
      <c r="GV1047" s="223"/>
      <c r="GW1047" s="173"/>
      <c r="GX1047" s="223"/>
      <c r="GZ1047" s="257"/>
      <c r="HA1047" s="259" t="s">
        <v>592</v>
      </c>
      <c r="HB1047" s="257"/>
    </row>
    <row r="1048" spans="1:210" s="171" customFormat="1" ht="15" x14ac:dyDescent="0.25">
      <c r="A1048" s="224"/>
      <c r="B1048" s="225"/>
      <c r="C1048" s="871" t="s">
        <v>593</v>
      </c>
      <c r="D1048" s="871"/>
      <c r="E1048" s="871"/>
      <c r="F1048" s="871"/>
      <c r="G1048" s="871"/>
      <c r="H1048" s="871"/>
      <c r="I1048" s="871"/>
      <c r="J1048" s="871"/>
      <c r="K1048" s="871"/>
      <c r="L1048" s="871"/>
      <c r="M1048" s="871"/>
      <c r="N1048" s="871"/>
      <c r="O1048" s="871"/>
      <c r="P1048" s="258">
        <v>406456.69</v>
      </c>
      <c r="Q1048" s="253"/>
      <c r="R1048" s="254"/>
      <c r="GO1048" s="212"/>
      <c r="GP1048" s="212"/>
      <c r="GQ1048" s="223"/>
      <c r="GR1048" s="223"/>
      <c r="GS1048" s="223"/>
      <c r="GT1048" s="223"/>
      <c r="GU1048" s="223"/>
      <c r="GV1048" s="223"/>
      <c r="GW1048" s="173"/>
      <c r="GX1048" s="223"/>
      <c r="GZ1048" s="257"/>
      <c r="HA1048" s="259" t="s">
        <v>593</v>
      </c>
      <c r="HB1048" s="257"/>
    </row>
    <row r="1049" spans="1:210" s="171" customFormat="1" ht="15" x14ac:dyDescent="0.25">
      <c r="A1049" s="224"/>
      <c r="B1049" s="225"/>
      <c r="C1049" s="871" t="s">
        <v>618</v>
      </c>
      <c r="D1049" s="871"/>
      <c r="E1049" s="871"/>
      <c r="F1049" s="871"/>
      <c r="G1049" s="871"/>
      <c r="H1049" s="871"/>
      <c r="I1049" s="871"/>
      <c r="J1049" s="871"/>
      <c r="K1049" s="871"/>
      <c r="L1049" s="871"/>
      <c r="M1049" s="871"/>
      <c r="N1049" s="871"/>
      <c r="O1049" s="871"/>
      <c r="P1049" s="258">
        <v>39235886.899999999</v>
      </c>
      <c r="Q1049" s="253"/>
      <c r="R1049" s="254"/>
      <c r="GO1049" s="212"/>
      <c r="GP1049" s="212"/>
      <c r="GQ1049" s="223"/>
      <c r="GR1049" s="223"/>
      <c r="GS1049" s="223"/>
      <c r="GT1049" s="223"/>
      <c r="GU1049" s="223"/>
      <c r="GV1049" s="223"/>
      <c r="GW1049" s="173"/>
      <c r="GX1049" s="223"/>
      <c r="GZ1049" s="257"/>
      <c r="HA1049" s="259" t="s">
        <v>618</v>
      </c>
      <c r="HB1049" s="257"/>
    </row>
    <row r="1050" spans="1:210" s="171" customFormat="1" ht="15" x14ac:dyDescent="0.25">
      <c r="A1050" s="224"/>
      <c r="B1050" s="225"/>
      <c r="C1050" s="871" t="s">
        <v>594</v>
      </c>
      <c r="D1050" s="871"/>
      <c r="E1050" s="871"/>
      <c r="F1050" s="871"/>
      <c r="G1050" s="871"/>
      <c r="H1050" s="871"/>
      <c r="I1050" s="871"/>
      <c r="J1050" s="871"/>
      <c r="K1050" s="871"/>
      <c r="L1050" s="871"/>
      <c r="M1050" s="871"/>
      <c r="N1050" s="871"/>
      <c r="O1050" s="871"/>
      <c r="P1050" s="258">
        <v>2555322.12</v>
      </c>
      <c r="Q1050" s="253"/>
      <c r="R1050" s="254"/>
      <c r="GO1050" s="212"/>
      <c r="GP1050" s="212"/>
      <c r="GQ1050" s="223"/>
      <c r="GR1050" s="223"/>
      <c r="GS1050" s="223"/>
      <c r="GT1050" s="223"/>
      <c r="GU1050" s="223"/>
      <c r="GV1050" s="223"/>
      <c r="GW1050" s="173"/>
      <c r="GX1050" s="223"/>
      <c r="GZ1050" s="257"/>
      <c r="HA1050" s="259" t="s">
        <v>594</v>
      </c>
      <c r="HB1050" s="257"/>
    </row>
    <row r="1051" spans="1:210" s="171" customFormat="1" ht="15" x14ac:dyDescent="0.25">
      <c r="A1051" s="224"/>
      <c r="B1051" s="225"/>
      <c r="C1051" s="871" t="s">
        <v>595</v>
      </c>
      <c r="D1051" s="871"/>
      <c r="E1051" s="871"/>
      <c r="F1051" s="871"/>
      <c r="G1051" s="871"/>
      <c r="H1051" s="871"/>
      <c r="I1051" s="871"/>
      <c r="J1051" s="871"/>
      <c r="K1051" s="871"/>
      <c r="L1051" s="871"/>
      <c r="M1051" s="871"/>
      <c r="N1051" s="871"/>
      <c r="O1051" s="871"/>
      <c r="P1051" s="258">
        <v>1271228.6100000001</v>
      </c>
      <c r="Q1051" s="253"/>
      <c r="R1051" s="254"/>
      <c r="GO1051" s="212"/>
      <c r="GP1051" s="212"/>
      <c r="GQ1051" s="223"/>
      <c r="GR1051" s="223"/>
      <c r="GS1051" s="223"/>
      <c r="GT1051" s="223"/>
      <c r="GU1051" s="223"/>
      <c r="GV1051" s="223"/>
      <c r="GW1051" s="173"/>
      <c r="GX1051" s="223"/>
      <c r="GZ1051" s="257"/>
      <c r="HA1051" s="259" t="s">
        <v>595</v>
      </c>
      <c r="HB1051" s="257"/>
    </row>
    <row r="1052" spans="1:210" s="171" customFormat="1" ht="15" x14ac:dyDescent="0.25">
      <c r="A1052" s="224"/>
      <c r="B1052" s="225"/>
      <c r="C1052" s="871" t="s">
        <v>415</v>
      </c>
      <c r="D1052" s="871"/>
      <c r="E1052" s="871"/>
      <c r="F1052" s="871"/>
      <c r="G1052" s="871"/>
      <c r="H1052" s="871"/>
      <c r="I1052" s="871"/>
      <c r="J1052" s="871"/>
      <c r="K1052" s="871"/>
      <c r="L1052" s="871"/>
      <c r="M1052" s="871"/>
      <c r="N1052" s="871"/>
      <c r="O1052" s="871"/>
      <c r="P1052" s="258">
        <v>2849082.12</v>
      </c>
      <c r="Q1052" s="253"/>
      <c r="R1052" s="254"/>
      <c r="GO1052" s="212"/>
      <c r="GP1052" s="212"/>
      <c r="GQ1052" s="223"/>
      <c r="GR1052" s="223"/>
      <c r="GS1052" s="223"/>
      <c r="GT1052" s="223"/>
      <c r="GU1052" s="223"/>
      <c r="GV1052" s="223"/>
      <c r="GW1052" s="173"/>
      <c r="GX1052" s="223"/>
      <c r="GZ1052" s="257"/>
      <c r="HA1052" s="259" t="s">
        <v>415</v>
      </c>
      <c r="HB1052" s="257"/>
    </row>
    <row r="1053" spans="1:210" s="171" customFormat="1" ht="15" x14ac:dyDescent="0.25">
      <c r="A1053" s="224"/>
      <c r="B1053" s="225"/>
      <c r="C1053" s="871" t="s">
        <v>416</v>
      </c>
      <c r="D1053" s="871"/>
      <c r="E1053" s="871"/>
      <c r="F1053" s="871"/>
      <c r="G1053" s="871"/>
      <c r="H1053" s="871"/>
      <c r="I1053" s="871"/>
      <c r="J1053" s="871"/>
      <c r="K1053" s="871"/>
      <c r="L1053" s="871"/>
      <c r="M1053" s="871"/>
      <c r="N1053" s="871"/>
      <c r="O1053" s="871"/>
      <c r="P1053" s="258">
        <v>2555322.12</v>
      </c>
      <c r="Q1053" s="253"/>
      <c r="R1053" s="254"/>
      <c r="GO1053" s="212"/>
      <c r="GP1053" s="212"/>
      <c r="GQ1053" s="223"/>
      <c r="GR1053" s="223"/>
      <c r="GS1053" s="223"/>
      <c r="GT1053" s="223"/>
      <c r="GU1053" s="223"/>
      <c r="GV1053" s="223"/>
      <c r="GW1053" s="173"/>
      <c r="GX1053" s="223"/>
      <c r="GZ1053" s="257"/>
      <c r="HA1053" s="259" t="s">
        <v>416</v>
      </c>
      <c r="HB1053" s="257"/>
    </row>
    <row r="1054" spans="1:210" s="171" customFormat="1" ht="15" x14ac:dyDescent="0.25">
      <c r="A1054" s="224"/>
      <c r="B1054" s="225"/>
      <c r="C1054" s="871" t="s">
        <v>417</v>
      </c>
      <c r="D1054" s="871"/>
      <c r="E1054" s="871"/>
      <c r="F1054" s="871"/>
      <c r="G1054" s="871"/>
      <c r="H1054" s="871"/>
      <c r="I1054" s="871"/>
      <c r="J1054" s="871"/>
      <c r="K1054" s="871"/>
      <c r="L1054" s="871"/>
      <c r="M1054" s="871"/>
      <c r="N1054" s="871"/>
      <c r="O1054" s="871"/>
      <c r="P1054" s="258">
        <v>1271228.6100000001</v>
      </c>
      <c r="Q1054" s="253"/>
      <c r="R1054" s="254"/>
      <c r="GO1054" s="212"/>
      <c r="GP1054" s="212"/>
      <c r="GQ1054" s="223"/>
      <c r="GR1054" s="223"/>
      <c r="GS1054" s="223"/>
      <c r="GT1054" s="223"/>
      <c r="GU1054" s="223"/>
      <c r="GV1054" s="223"/>
      <c r="GW1054" s="173"/>
      <c r="GX1054" s="223"/>
      <c r="GZ1054" s="257"/>
      <c r="HA1054" s="259" t="s">
        <v>417</v>
      </c>
      <c r="HB1054" s="257"/>
    </row>
    <row r="1055" spans="1:210" s="171" customFormat="1" ht="15" x14ac:dyDescent="0.25">
      <c r="A1055" s="224"/>
      <c r="B1055" s="255"/>
      <c r="C1055" s="872" t="s">
        <v>921</v>
      </c>
      <c r="D1055" s="872"/>
      <c r="E1055" s="872"/>
      <c r="F1055" s="872"/>
      <c r="G1055" s="872"/>
      <c r="H1055" s="872"/>
      <c r="I1055" s="872"/>
      <c r="J1055" s="872"/>
      <c r="K1055" s="872"/>
      <c r="L1055" s="872"/>
      <c r="M1055" s="872"/>
      <c r="N1055" s="872"/>
      <c r="O1055" s="872"/>
      <c r="P1055" s="261">
        <v>46324790.799999997</v>
      </c>
      <c r="Q1055" s="253"/>
      <c r="R1055" s="254"/>
      <c r="GO1055" s="212"/>
      <c r="GP1055" s="212"/>
      <c r="GQ1055" s="223"/>
      <c r="GR1055" s="223"/>
      <c r="GS1055" s="223"/>
      <c r="GT1055" s="223"/>
      <c r="GU1055" s="223"/>
      <c r="GV1055" s="223"/>
      <c r="GW1055" s="173"/>
      <c r="GX1055" s="223"/>
      <c r="GZ1055" s="257"/>
      <c r="HB1055" s="257" t="s">
        <v>921</v>
      </c>
    </row>
    <row r="1056" spans="1:210" s="171" customFormat="1" ht="15" x14ac:dyDescent="0.25">
      <c r="A1056" s="224"/>
      <c r="B1056" s="225"/>
      <c r="C1056" s="871" t="s">
        <v>419</v>
      </c>
      <c r="D1056" s="871"/>
      <c r="E1056" s="871"/>
      <c r="F1056" s="871"/>
      <c r="G1056" s="871"/>
      <c r="H1056" s="871"/>
      <c r="I1056" s="871"/>
      <c r="J1056" s="871"/>
      <c r="K1056" s="871"/>
      <c r="L1056" s="871"/>
      <c r="M1056" s="871"/>
      <c r="N1056" s="871"/>
      <c r="O1056" s="871"/>
      <c r="P1056" s="260"/>
      <c r="Q1056" s="253"/>
      <c r="R1056" s="254"/>
      <c r="GO1056" s="212"/>
      <c r="GP1056" s="212"/>
      <c r="GQ1056" s="223"/>
      <c r="GR1056" s="223"/>
      <c r="GS1056" s="223"/>
      <c r="GT1056" s="223"/>
      <c r="GU1056" s="223"/>
      <c r="GV1056" s="223"/>
      <c r="GW1056" s="173"/>
      <c r="GX1056" s="223"/>
      <c r="GZ1056" s="257"/>
      <c r="HA1056" s="259" t="s">
        <v>419</v>
      </c>
      <c r="HB1056" s="257"/>
    </row>
    <row r="1057" spans="1:211" s="171" customFormat="1" ht="15" x14ac:dyDescent="0.25">
      <c r="A1057" s="224"/>
      <c r="B1057" s="225"/>
      <c r="C1057" s="871" t="s">
        <v>620</v>
      </c>
      <c r="D1057" s="871"/>
      <c r="E1057" s="871"/>
      <c r="F1057" s="871"/>
      <c r="G1057" s="871"/>
      <c r="H1057" s="871"/>
      <c r="I1057" s="871"/>
      <c r="J1057" s="871"/>
      <c r="K1057" s="871"/>
      <c r="L1057" s="871"/>
      <c r="M1057" s="871"/>
      <c r="N1057" s="871"/>
      <c r="O1057" s="871"/>
      <c r="P1057" s="258">
        <v>39117089.600000001</v>
      </c>
      <c r="Q1057" s="253"/>
      <c r="R1057" s="254"/>
      <c r="GO1057" s="212"/>
      <c r="GP1057" s="212"/>
      <c r="GQ1057" s="223"/>
      <c r="GR1057" s="223"/>
      <c r="GS1057" s="223"/>
      <c r="GT1057" s="223"/>
      <c r="GU1057" s="223"/>
      <c r="GV1057" s="223"/>
      <c r="GW1057" s="173"/>
      <c r="GX1057" s="223"/>
      <c r="GZ1057" s="257"/>
      <c r="HA1057" s="259" t="s">
        <v>620</v>
      </c>
      <c r="HB1057" s="257"/>
    </row>
    <row r="1058" spans="1:211" s="171" customFormat="1" ht="15" x14ac:dyDescent="0.25">
      <c r="A1058" s="224"/>
      <c r="B1058" s="225"/>
      <c r="C1058" s="871" t="s">
        <v>420</v>
      </c>
      <c r="D1058" s="871"/>
      <c r="E1058" s="871"/>
      <c r="F1058" s="871"/>
      <c r="G1058" s="871"/>
      <c r="H1058" s="871"/>
      <c r="I1058" s="871"/>
      <c r="J1058" s="871"/>
      <c r="K1058" s="262" t="s">
        <v>922</v>
      </c>
      <c r="L1058" s="263"/>
      <c r="M1058" s="263"/>
      <c r="O1058" s="264"/>
      <c r="P1058" s="260"/>
      <c r="Q1058" s="253"/>
      <c r="R1058" s="254"/>
      <c r="GO1058" s="212"/>
      <c r="GP1058" s="212"/>
      <c r="GQ1058" s="223"/>
      <c r="GR1058" s="223"/>
      <c r="GS1058" s="223"/>
      <c r="GT1058" s="223"/>
      <c r="GU1058" s="223"/>
      <c r="GV1058" s="223"/>
      <c r="GW1058" s="173"/>
      <c r="GX1058" s="223"/>
      <c r="GZ1058" s="257"/>
      <c r="HB1058" s="257"/>
      <c r="HC1058" s="259" t="s">
        <v>420</v>
      </c>
    </row>
    <row r="1059" spans="1:211" s="171" customFormat="1" ht="15" x14ac:dyDescent="0.25">
      <c r="A1059" s="224"/>
      <c r="B1059" s="225"/>
      <c r="C1059" s="871" t="s">
        <v>422</v>
      </c>
      <c r="D1059" s="871"/>
      <c r="E1059" s="871"/>
      <c r="F1059" s="871"/>
      <c r="G1059" s="871"/>
      <c r="H1059" s="871"/>
      <c r="I1059" s="871"/>
      <c r="J1059" s="871"/>
      <c r="K1059" s="262" t="s">
        <v>923</v>
      </c>
      <c r="L1059" s="263"/>
      <c r="M1059" s="263"/>
      <c r="O1059" s="264"/>
      <c r="P1059" s="260"/>
      <c r="Q1059" s="253"/>
      <c r="R1059" s="254"/>
      <c r="GO1059" s="212"/>
      <c r="GP1059" s="212"/>
      <c r="GQ1059" s="223"/>
      <c r="GR1059" s="223"/>
      <c r="GS1059" s="223"/>
      <c r="GT1059" s="223"/>
      <c r="GU1059" s="223"/>
      <c r="GV1059" s="223"/>
      <c r="GW1059" s="173"/>
      <c r="GX1059" s="223"/>
      <c r="GZ1059" s="257"/>
      <c r="HB1059" s="257"/>
      <c r="HC1059" s="259" t="s">
        <v>422</v>
      </c>
    </row>
    <row r="1060" spans="1:211" s="171" customFormat="1" ht="15" x14ac:dyDescent="0.25">
      <c r="A1060" s="881" t="s">
        <v>924</v>
      </c>
      <c r="B1060" s="882"/>
      <c r="C1060" s="882"/>
      <c r="D1060" s="882"/>
      <c r="E1060" s="882"/>
      <c r="F1060" s="882"/>
      <c r="G1060" s="882"/>
      <c r="H1060" s="882"/>
      <c r="I1060" s="882"/>
      <c r="J1060" s="882"/>
      <c r="K1060" s="882"/>
      <c r="L1060" s="882"/>
      <c r="M1060" s="882"/>
      <c r="N1060" s="882"/>
      <c r="O1060" s="882"/>
      <c r="P1060" s="883"/>
      <c r="GO1060" s="212" t="s">
        <v>924</v>
      </c>
      <c r="GP1060" s="212"/>
      <c r="GQ1060" s="223"/>
      <c r="GR1060" s="223"/>
      <c r="GS1060" s="223"/>
      <c r="GT1060" s="223"/>
      <c r="GU1060" s="223"/>
      <c r="GV1060" s="223"/>
      <c r="GW1060" s="173"/>
      <c r="GX1060" s="223"/>
      <c r="GZ1060" s="257"/>
      <c r="HB1060" s="257"/>
    </row>
    <row r="1061" spans="1:211" s="171" customFormat="1" ht="45" x14ac:dyDescent="0.25">
      <c r="A1061" s="214" t="s">
        <v>925</v>
      </c>
      <c r="B1061" s="215" t="s">
        <v>625</v>
      </c>
      <c r="C1061" s="873" t="s">
        <v>626</v>
      </c>
      <c r="D1061" s="873"/>
      <c r="E1061" s="873"/>
      <c r="F1061" s="873"/>
      <c r="G1061" s="873"/>
      <c r="H1061" s="216" t="s">
        <v>627</v>
      </c>
      <c r="I1061" s="217">
        <v>403</v>
      </c>
      <c r="J1061" s="218">
        <v>1</v>
      </c>
      <c r="K1061" s="218">
        <v>403</v>
      </c>
      <c r="L1061" s="220"/>
      <c r="M1061" s="217"/>
      <c r="N1061" s="221"/>
      <c r="O1061" s="217"/>
      <c r="P1061" s="222"/>
      <c r="GO1061" s="212"/>
      <c r="GP1061" s="212"/>
      <c r="GQ1061" s="223" t="s">
        <v>626</v>
      </c>
      <c r="GR1061" s="223" t="s">
        <v>4</v>
      </c>
      <c r="GS1061" s="223" t="s">
        <v>4</v>
      </c>
      <c r="GT1061" s="223" t="s">
        <v>4</v>
      </c>
      <c r="GU1061" s="223" t="s">
        <v>4</v>
      </c>
      <c r="GV1061" s="223"/>
      <c r="GW1061" s="173"/>
      <c r="GX1061" s="223"/>
      <c r="GZ1061" s="257"/>
      <c r="HB1061" s="257"/>
    </row>
    <row r="1062" spans="1:211" s="171" customFormat="1" ht="15" x14ac:dyDescent="0.25">
      <c r="A1062" s="224"/>
      <c r="B1062" s="225"/>
      <c r="C1062" s="874" t="s">
        <v>370</v>
      </c>
      <c r="D1062" s="874"/>
      <c r="E1062" s="874"/>
      <c r="F1062" s="874"/>
      <c r="G1062" s="874"/>
      <c r="H1062" s="216"/>
      <c r="I1062" s="217"/>
      <c r="J1062" s="217"/>
      <c r="K1062" s="217"/>
      <c r="L1062" s="220"/>
      <c r="M1062" s="217"/>
      <c r="N1062" s="226"/>
      <c r="O1062" s="217"/>
      <c r="P1062" s="227">
        <v>4477494.5199999996</v>
      </c>
      <c r="Q1062" s="228"/>
      <c r="R1062" s="228"/>
      <c r="GO1062" s="212"/>
      <c r="GP1062" s="212"/>
      <c r="GQ1062" s="223"/>
      <c r="GR1062" s="223"/>
      <c r="GS1062" s="223"/>
      <c r="GT1062" s="223"/>
      <c r="GU1062" s="223"/>
      <c r="GV1062" s="223" t="s">
        <v>370</v>
      </c>
      <c r="GW1062" s="173"/>
      <c r="GX1062" s="223"/>
      <c r="GZ1062" s="257"/>
      <c r="HB1062" s="257"/>
    </row>
    <row r="1063" spans="1:211" s="171" customFormat="1" ht="15" x14ac:dyDescent="0.25">
      <c r="A1063" s="229"/>
      <c r="B1063" s="230"/>
      <c r="C1063" s="880" t="s">
        <v>371</v>
      </c>
      <c r="D1063" s="880"/>
      <c r="E1063" s="880"/>
      <c r="F1063" s="880"/>
      <c r="G1063" s="880"/>
      <c r="H1063" s="231"/>
      <c r="I1063" s="232"/>
      <c r="J1063" s="232"/>
      <c r="K1063" s="232"/>
      <c r="L1063" s="233"/>
      <c r="M1063" s="232"/>
      <c r="N1063" s="233"/>
      <c r="O1063" s="232"/>
      <c r="P1063" s="245">
        <v>622121.73</v>
      </c>
      <c r="GO1063" s="212"/>
      <c r="GP1063" s="212"/>
      <c r="GQ1063" s="223"/>
      <c r="GR1063" s="223"/>
      <c r="GS1063" s="223"/>
      <c r="GT1063" s="223"/>
      <c r="GU1063" s="223"/>
      <c r="GV1063" s="223"/>
      <c r="GW1063" s="173" t="s">
        <v>371</v>
      </c>
      <c r="GX1063" s="223"/>
      <c r="GZ1063" s="257"/>
      <c r="HB1063" s="257"/>
    </row>
    <row r="1064" spans="1:211" s="171" customFormat="1" ht="15" x14ac:dyDescent="0.25">
      <c r="A1064" s="229"/>
      <c r="B1064" s="230" t="s">
        <v>628</v>
      </c>
      <c r="C1064" s="880" t="s">
        <v>629</v>
      </c>
      <c r="D1064" s="880"/>
      <c r="E1064" s="880"/>
      <c r="F1064" s="880"/>
      <c r="G1064" s="880"/>
      <c r="H1064" s="231" t="s">
        <v>374</v>
      </c>
      <c r="I1064" s="235">
        <v>94</v>
      </c>
      <c r="J1064" s="232"/>
      <c r="K1064" s="235">
        <v>94</v>
      </c>
      <c r="L1064" s="233"/>
      <c r="M1064" s="232"/>
      <c r="N1064" s="233"/>
      <c r="O1064" s="232"/>
      <c r="P1064" s="245">
        <v>584794.43000000005</v>
      </c>
      <c r="GO1064" s="212"/>
      <c r="GP1064" s="212"/>
      <c r="GQ1064" s="223"/>
      <c r="GR1064" s="223"/>
      <c r="GS1064" s="223"/>
      <c r="GT1064" s="223"/>
      <c r="GU1064" s="223"/>
      <c r="GV1064" s="223"/>
      <c r="GW1064" s="173" t="s">
        <v>629</v>
      </c>
      <c r="GX1064" s="223"/>
      <c r="GZ1064" s="257"/>
      <c r="HB1064" s="257"/>
    </row>
    <row r="1065" spans="1:211" s="171" customFormat="1" ht="15" x14ac:dyDescent="0.25">
      <c r="A1065" s="229"/>
      <c r="B1065" s="230" t="s">
        <v>630</v>
      </c>
      <c r="C1065" s="880" t="s">
        <v>631</v>
      </c>
      <c r="D1065" s="880"/>
      <c r="E1065" s="880"/>
      <c r="F1065" s="880"/>
      <c r="G1065" s="880"/>
      <c r="H1065" s="231" t="s">
        <v>374</v>
      </c>
      <c r="I1065" s="235">
        <v>52</v>
      </c>
      <c r="J1065" s="232"/>
      <c r="K1065" s="235">
        <v>52</v>
      </c>
      <c r="L1065" s="233"/>
      <c r="M1065" s="232"/>
      <c r="N1065" s="233"/>
      <c r="O1065" s="232"/>
      <c r="P1065" s="245">
        <v>323503.3</v>
      </c>
      <c r="GO1065" s="212"/>
      <c r="GP1065" s="212"/>
      <c r="GQ1065" s="223"/>
      <c r="GR1065" s="223"/>
      <c r="GS1065" s="223"/>
      <c r="GT1065" s="223"/>
      <c r="GU1065" s="223"/>
      <c r="GV1065" s="223"/>
      <c r="GW1065" s="173" t="s">
        <v>631</v>
      </c>
      <c r="GX1065" s="223"/>
      <c r="GZ1065" s="257"/>
      <c r="HB1065" s="257"/>
    </row>
    <row r="1066" spans="1:211" s="171" customFormat="1" ht="15" x14ac:dyDescent="0.25">
      <c r="A1066" s="236"/>
      <c r="B1066" s="237"/>
      <c r="C1066" s="874" t="s">
        <v>377</v>
      </c>
      <c r="D1066" s="874"/>
      <c r="E1066" s="874"/>
      <c r="F1066" s="874"/>
      <c r="G1066" s="874"/>
      <c r="H1066" s="216"/>
      <c r="I1066" s="217"/>
      <c r="J1066" s="217"/>
      <c r="K1066" s="217"/>
      <c r="L1066" s="220"/>
      <c r="M1066" s="217"/>
      <c r="N1066" s="226">
        <v>13364.25</v>
      </c>
      <c r="O1066" s="217"/>
      <c r="P1066" s="227">
        <v>5385792.25</v>
      </c>
      <c r="GO1066" s="212"/>
      <c r="GP1066" s="212"/>
      <c r="GQ1066" s="223"/>
      <c r="GR1066" s="223"/>
      <c r="GS1066" s="223"/>
      <c r="GT1066" s="223"/>
      <c r="GU1066" s="223"/>
      <c r="GV1066" s="223"/>
      <c r="GW1066" s="173"/>
      <c r="GX1066" s="223" t="s">
        <v>377</v>
      </c>
      <c r="GZ1066" s="257"/>
      <c r="HB1066" s="257"/>
    </row>
    <row r="1067" spans="1:211" s="171" customFormat="1" ht="15" x14ac:dyDescent="0.25">
      <c r="A1067" s="214" t="s">
        <v>926</v>
      </c>
      <c r="B1067" s="215" t="s">
        <v>632</v>
      </c>
      <c r="C1067" s="873" t="s">
        <v>633</v>
      </c>
      <c r="D1067" s="873"/>
      <c r="E1067" s="873"/>
      <c r="F1067" s="873"/>
      <c r="G1067" s="873"/>
      <c r="H1067" s="216" t="s">
        <v>614</v>
      </c>
      <c r="I1067" s="217">
        <v>-2.2568000000000001</v>
      </c>
      <c r="J1067" s="218">
        <v>1</v>
      </c>
      <c r="K1067" s="298">
        <v>-2.2568000000000001</v>
      </c>
      <c r="L1067" s="226">
        <v>14867.42</v>
      </c>
      <c r="M1067" s="219">
        <v>1.7</v>
      </c>
      <c r="N1067" s="240">
        <v>25274.61</v>
      </c>
      <c r="O1067" s="217"/>
      <c r="P1067" s="227">
        <v>-57039.74</v>
      </c>
      <c r="GO1067" s="212"/>
      <c r="GP1067" s="212"/>
      <c r="GQ1067" s="223" t="s">
        <v>633</v>
      </c>
      <c r="GR1067" s="223" t="s">
        <v>4</v>
      </c>
      <c r="GS1067" s="223" t="s">
        <v>4</v>
      </c>
      <c r="GT1067" s="223" t="s">
        <v>4</v>
      </c>
      <c r="GU1067" s="223" t="s">
        <v>4</v>
      </c>
      <c r="GV1067" s="223"/>
      <c r="GW1067" s="173"/>
      <c r="GX1067" s="223"/>
      <c r="GZ1067" s="257"/>
      <c r="HB1067" s="257"/>
    </row>
    <row r="1068" spans="1:211" s="171" customFormat="1" ht="15" x14ac:dyDescent="0.25">
      <c r="A1068" s="236"/>
      <c r="B1068" s="237"/>
      <c r="C1068" s="874" t="s">
        <v>377</v>
      </c>
      <c r="D1068" s="874"/>
      <c r="E1068" s="874"/>
      <c r="F1068" s="874"/>
      <c r="G1068" s="874"/>
      <c r="H1068" s="216"/>
      <c r="I1068" s="217"/>
      <c r="J1068" s="217"/>
      <c r="K1068" s="217"/>
      <c r="L1068" s="220"/>
      <c r="M1068" s="217"/>
      <c r="N1068" s="220"/>
      <c r="O1068" s="217"/>
      <c r="P1068" s="227">
        <v>-57039.74</v>
      </c>
      <c r="GO1068" s="212"/>
      <c r="GP1068" s="212"/>
      <c r="GQ1068" s="223"/>
      <c r="GR1068" s="223"/>
      <c r="GS1068" s="223"/>
      <c r="GT1068" s="223"/>
      <c r="GU1068" s="223"/>
      <c r="GV1068" s="223"/>
      <c r="GW1068" s="173"/>
      <c r="GX1068" s="223" t="s">
        <v>377</v>
      </c>
      <c r="GZ1068" s="257"/>
      <c r="HB1068" s="257"/>
    </row>
    <row r="1069" spans="1:211" s="171" customFormat="1" ht="15" x14ac:dyDescent="0.25">
      <c r="A1069" s="214" t="s">
        <v>927</v>
      </c>
      <c r="B1069" s="215" t="s">
        <v>634</v>
      </c>
      <c r="C1069" s="873" t="s">
        <v>635</v>
      </c>
      <c r="D1069" s="873"/>
      <c r="E1069" s="873"/>
      <c r="F1069" s="873"/>
      <c r="G1069" s="873"/>
      <c r="H1069" s="216" t="s">
        <v>369</v>
      </c>
      <c r="I1069" s="217">
        <v>-8.06</v>
      </c>
      <c r="J1069" s="218">
        <v>1</v>
      </c>
      <c r="K1069" s="265">
        <v>-8.06</v>
      </c>
      <c r="L1069" s="299">
        <v>35.71</v>
      </c>
      <c r="M1069" s="265">
        <v>0.51</v>
      </c>
      <c r="N1069" s="239">
        <v>18.21</v>
      </c>
      <c r="O1069" s="217"/>
      <c r="P1069" s="238">
        <v>-146.77000000000001</v>
      </c>
      <c r="GO1069" s="212"/>
      <c r="GP1069" s="212"/>
      <c r="GQ1069" s="223" t="s">
        <v>635</v>
      </c>
      <c r="GR1069" s="223" t="s">
        <v>4</v>
      </c>
      <c r="GS1069" s="223" t="s">
        <v>4</v>
      </c>
      <c r="GT1069" s="223" t="s">
        <v>4</v>
      </c>
      <c r="GU1069" s="223" t="s">
        <v>4</v>
      </c>
      <c r="GV1069" s="223"/>
      <c r="GW1069" s="173"/>
      <c r="GX1069" s="223"/>
      <c r="GZ1069" s="257"/>
      <c r="HB1069" s="257"/>
    </row>
    <row r="1070" spans="1:211" s="171" customFormat="1" ht="15" x14ac:dyDescent="0.25">
      <c r="A1070" s="236"/>
      <c r="B1070" s="237"/>
      <c r="C1070" s="874" t="s">
        <v>377</v>
      </c>
      <c r="D1070" s="874"/>
      <c r="E1070" s="874"/>
      <c r="F1070" s="874"/>
      <c r="G1070" s="874"/>
      <c r="H1070" s="216"/>
      <c r="I1070" s="217"/>
      <c r="J1070" s="217"/>
      <c r="K1070" s="217"/>
      <c r="L1070" s="220"/>
      <c r="M1070" s="217"/>
      <c r="N1070" s="220"/>
      <c r="O1070" s="217"/>
      <c r="P1070" s="238">
        <v>-146.77000000000001</v>
      </c>
      <c r="GO1070" s="212"/>
      <c r="GP1070" s="212"/>
      <c r="GQ1070" s="223"/>
      <c r="GR1070" s="223"/>
      <c r="GS1070" s="223"/>
      <c r="GT1070" s="223"/>
      <c r="GU1070" s="223"/>
      <c r="GV1070" s="223"/>
      <c r="GW1070" s="173"/>
      <c r="GX1070" s="223" t="s">
        <v>377</v>
      </c>
      <c r="GZ1070" s="257"/>
      <c r="HB1070" s="257"/>
    </row>
    <row r="1071" spans="1:211" s="171" customFormat="1" ht="22.5" x14ac:dyDescent="0.25">
      <c r="A1071" s="214" t="s">
        <v>928</v>
      </c>
      <c r="B1071" s="215" t="s">
        <v>636</v>
      </c>
      <c r="C1071" s="873" t="s">
        <v>637</v>
      </c>
      <c r="D1071" s="873"/>
      <c r="E1071" s="873"/>
      <c r="F1071" s="873"/>
      <c r="G1071" s="873"/>
      <c r="H1071" s="216" t="s">
        <v>386</v>
      </c>
      <c r="I1071" s="217">
        <v>-2.4180000000000001</v>
      </c>
      <c r="J1071" s="218">
        <v>1</v>
      </c>
      <c r="K1071" s="241">
        <v>-2.4180000000000001</v>
      </c>
      <c r="L1071" s="226">
        <v>4885.8500000000004</v>
      </c>
      <c r="M1071" s="265">
        <v>1.81</v>
      </c>
      <c r="N1071" s="240">
        <v>8843.39</v>
      </c>
      <c r="O1071" s="217"/>
      <c r="P1071" s="227">
        <v>-21383.32</v>
      </c>
      <c r="GO1071" s="212"/>
      <c r="GP1071" s="212"/>
      <c r="GQ1071" s="223" t="s">
        <v>637</v>
      </c>
      <c r="GR1071" s="223" t="s">
        <v>4</v>
      </c>
      <c r="GS1071" s="223" t="s">
        <v>4</v>
      </c>
      <c r="GT1071" s="223" t="s">
        <v>4</v>
      </c>
      <c r="GU1071" s="223" t="s">
        <v>4</v>
      </c>
      <c r="GV1071" s="223"/>
      <c r="GW1071" s="173"/>
      <c r="GX1071" s="223"/>
      <c r="GZ1071" s="257"/>
      <c r="HB1071" s="257"/>
    </row>
    <row r="1072" spans="1:211" s="171" customFormat="1" ht="15" x14ac:dyDescent="0.25">
      <c r="A1072" s="236"/>
      <c r="B1072" s="237"/>
      <c r="C1072" s="874" t="s">
        <v>377</v>
      </c>
      <c r="D1072" s="874"/>
      <c r="E1072" s="874"/>
      <c r="F1072" s="874"/>
      <c r="G1072" s="874"/>
      <c r="H1072" s="216"/>
      <c r="I1072" s="217"/>
      <c r="J1072" s="217"/>
      <c r="K1072" s="217"/>
      <c r="L1072" s="220"/>
      <c r="M1072" s="217"/>
      <c r="N1072" s="220"/>
      <c r="O1072" s="217"/>
      <c r="P1072" s="227">
        <v>-21383.32</v>
      </c>
      <c r="GO1072" s="212"/>
      <c r="GP1072" s="212"/>
      <c r="GQ1072" s="223"/>
      <c r="GR1072" s="223"/>
      <c r="GS1072" s="223"/>
      <c r="GT1072" s="223"/>
      <c r="GU1072" s="223"/>
      <c r="GV1072" s="223"/>
      <c r="GW1072" s="173"/>
      <c r="GX1072" s="223" t="s">
        <v>377</v>
      </c>
      <c r="GZ1072" s="257"/>
      <c r="HB1072" s="257"/>
    </row>
    <row r="1073" spans="1:210" s="171" customFormat="1" ht="22.5" x14ac:dyDescent="0.25">
      <c r="A1073" s="214" t="s">
        <v>929</v>
      </c>
      <c r="B1073" s="215" t="s">
        <v>638</v>
      </c>
      <c r="C1073" s="873" t="s">
        <v>639</v>
      </c>
      <c r="D1073" s="873"/>
      <c r="E1073" s="873"/>
      <c r="F1073" s="873"/>
      <c r="G1073" s="873"/>
      <c r="H1073" s="216" t="s">
        <v>640</v>
      </c>
      <c r="I1073" s="217">
        <v>-6.851</v>
      </c>
      <c r="J1073" s="218">
        <v>1</v>
      </c>
      <c r="K1073" s="241">
        <v>-6.851</v>
      </c>
      <c r="L1073" s="226">
        <v>3966.25</v>
      </c>
      <c r="M1073" s="265">
        <v>1.04</v>
      </c>
      <c r="N1073" s="240">
        <v>4124.8999999999996</v>
      </c>
      <c r="O1073" s="217"/>
      <c r="P1073" s="227">
        <v>-28259.69</v>
      </c>
      <c r="GO1073" s="212"/>
      <c r="GP1073" s="212"/>
      <c r="GQ1073" s="223" t="s">
        <v>639</v>
      </c>
      <c r="GR1073" s="223" t="s">
        <v>4</v>
      </c>
      <c r="GS1073" s="223" t="s">
        <v>4</v>
      </c>
      <c r="GT1073" s="223" t="s">
        <v>4</v>
      </c>
      <c r="GU1073" s="223" t="s">
        <v>4</v>
      </c>
      <c r="GV1073" s="223"/>
      <c r="GW1073" s="173"/>
      <c r="GX1073" s="223"/>
      <c r="GZ1073" s="257"/>
      <c r="HB1073" s="257"/>
    </row>
    <row r="1074" spans="1:210" s="171" customFormat="1" ht="15" x14ac:dyDescent="0.25">
      <c r="A1074" s="236"/>
      <c r="B1074" s="237"/>
      <c r="C1074" s="874" t="s">
        <v>377</v>
      </c>
      <c r="D1074" s="874"/>
      <c r="E1074" s="874"/>
      <c r="F1074" s="874"/>
      <c r="G1074" s="874"/>
      <c r="H1074" s="216"/>
      <c r="I1074" s="217"/>
      <c r="J1074" s="217"/>
      <c r="K1074" s="217"/>
      <c r="L1074" s="220"/>
      <c r="M1074" s="217"/>
      <c r="N1074" s="220"/>
      <c r="O1074" s="217"/>
      <c r="P1074" s="227">
        <v>-28259.69</v>
      </c>
      <c r="GO1074" s="212"/>
      <c r="GP1074" s="212"/>
      <c r="GQ1074" s="223"/>
      <c r="GR1074" s="223"/>
      <c r="GS1074" s="223"/>
      <c r="GT1074" s="223"/>
      <c r="GU1074" s="223"/>
      <c r="GV1074" s="223"/>
      <c r="GW1074" s="173"/>
      <c r="GX1074" s="223" t="s">
        <v>377</v>
      </c>
      <c r="GZ1074" s="257"/>
      <c r="HB1074" s="257"/>
    </row>
    <row r="1075" spans="1:210" s="171" customFormat="1" ht="22.5" x14ac:dyDescent="0.25">
      <c r="A1075" s="214" t="s">
        <v>930</v>
      </c>
      <c r="B1075" s="215" t="s">
        <v>641</v>
      </c>
      <c r="C1075" s="873" t="s">
        <v>642</v>
      </c>
      <c r="D1075" s="873"/>
      <c r="E1075" s="873"/>
      <c r="F1075" s="873"/>
      <c r="G1075" s="873"/>
      <c r="H1075" s="216" t="s">
        <v>611</v>
      </c>
      <c r="I1075" s="217">
        <v>-318.37</v>
      </c>
      <c r="J1075" s="218">
        <v>1</v>
      </c>
      <c r="K1075" s="265">
        <v>-318.37</v>
      </c>
      <c r="L1075" s="299">
        <v>88.7</v>
      </c>
      <c r="M1075" s="265">
        <v>1.34</v>
      </c>
      <c r="N1075" s="239">
        <v>118.86</v>
      </c>
      <c r="O1075" s="217"/>
      <c r="P1075" s="227">
        <v>-37841.46</v>
      </c>
      <c r="GO1075" s="212"/>
      <c r="GP1075" s="212"/>
      <c r="GQ1075" s="223" t="s">
        <v>642</v>
      </c>
      <c r="GR1075" s="223" t="s">
        <v>4</v>
      </c>
      <c r="GS1075" s="223" t="s">
        <v>4</v>
      </c>
      <c r="GT1075" s="223" t="s">
        <v>4</v>
      </c>
      <c r="GU1075" s="223" t="s">
        <v>4</v>
      </c>
      <c r="GV1075" s="223"/>
      <c r="GW1075" s="173"/>
      <c r="GX1075" s="223"/>
      <c r="GZ1075" s="257"/>
      <c r="HB1075" s="257"/>
    </row>
    <row r="1076" spans="1:210" s="171" customFormat="1" ht="15" x14ac:dyDescent="0.25">
      <c r="A1076" s="236"/>
      <c r="B1076" s="237"/>
      <c r="C1076" s="874" t="s">
        <v>377</v>
      </c>
      <c r="D1076" s="874"/>
      <c r="E1076" s="874"/>
      <c r="F1076" s="874"/>
      <c r="G1076" s="874"/>
      <c r="H1076" s="216"/>
      <c r="I1076" s="217"/>
      <c r="J1076" s="217"/>
      <c r="K1076" s="217"/>
      <c r="L1076" s="220"/>
      <c r="M1076" s="217"/>
      <c r="N1076" s="220"/>
      <c r="O1076" s="217"/>
      <c r="P1076" s="227">
        <v>-37841.46</v>
      </c>
      <c r="GO1076" s="212"/>
      <c r="GP1076" s="212"/>
      <c r="GQ1076" s="223"/>
      <c r="GR1076" s="223"/>
      <c r="GS1076" s="223"/>
      <c r="GT1076" s="223"/>
      <c r="GU1076" s="223"/>
      <c r="GV1076" s="223"/>
      <c r="GW1076" s="173"/>
      <c r="GX1076" s="223" t="s">
        <v>377</v>
      </c>
      <c r="GZ1076" s="257"/>
      <c r="HB1076" s="257"/>
    </row>
    <row r="1077" spans="1:210" s="171" customFormat="1" ht="45" x14ac:dyDescent="0.25">
      <c r="A1077" s="214" t="s">
        <v>931</v>
      </c>
      <c r="B1077" s="215" t="s">
        <v>643</v>
      </c>
      <c r="C1077" s="873" t="s">
        <v>644</v>
      </c>
      <c r="D1077" s="873"/>
      <c r="E1077" s="873"/>
      <c r="F1077" s="873"/>
      <c r="G1077" s="873"/>
      <c r="H1077" s="216" t="s">
        <v>627</v>
      </c>
      <c r="I1077" s="217">
        <v>1697</v>
      </c>
      <c r="J1077" s="218">
        <v>1</v>
      </c>
      <c r="K1077" s="218">
        <v>1697</v>
      </c>
      <c r="L1077" s="220"/>
      <c r="M1077" s="217"/>
      <c r="N1077" s="221"/>
      <c r="O1077" s="217"/>
      <c r="P1077" s="222"/>
      <c r="GO1077" s="212"/>
      <c r="GP1077" s="212"/>
      <c r="GQ1077" s="223" t="s">
        <v>644</v>
      </c>
      <c r="GR1077" s="223" t="s">
        <v>4</v>
      </c>
      <c r="GS1077" s="223" t="s">
        <v>4</v>
      </c>
      <c r="GT1077" s="223" t="s">
        <v>4</v>
      </c>
      <c r="GU1077" s="223" t="s">
        <v>4</v>
      </c>
      <c r="GV1077" s="223"/>
      <c r="GW1077" s="173"/>
      <c r="GX1077" s="223"/>
      <c r="GZ1077" s="257"/>
      <c r="HB1077" s="257"/>
    </row>
    <row r="1078" spans="1:210" s="171" customFormat="1" ht="15" x14ac:dyDescent="0.25">
      <c r="A1078" s="242"/>
      <c r="B1078" s="243"/>
      <c r="C1078" s="878" t="s">
        <v>932</v>
      </c>
      <c r="D1078" s="878"/>
      <c r="E1078" s="878"/>
      <c r="F1078" s="878"/>
      <c r="G1078" s="878"/>
      <c r="H1078" s="878"/>
      <c r="I1078" s="878"/>
      <c r="J1078" s="878"/>
      <c r="K1078" s="878"/>
      <c r="L1078" s="878"/>
      <c r="M1078" s="878"/>
      <c r="N1078" s="878"/>
      <c r="O1078" s="878"/>
      <c r="P1078" s="879"/>
      <c r="GO1078" s="212"/>
      <c r="GP1078" s="212"/>
      <c r="GQ1078" s="223"/>
      <c r="GR1078" s="223"/>
      <c r="GS1078" s="223"/>
      <c r="GT1078" s="223"/>
      <c r="GU1078" s="223"/>
      <c r="GV1078" s="223"/>
      <c r="GW1078" s="173"/>
      <c r="GX1078" s="223"/>
      <c r="GY1078" s="244" t="s">
        <v>932</v>
      </c>
      <c r="GZ1078" s="257"/>
      <c r="HB1078" s="257"/>
    </row>
    <row r="1079" spans="1:210" s="171" customFormat="1" ht="15" x14ac:dyDescent="0.25">
      <c r="A1079" s="224"/>
      <c r="B1079" s="225"/>
      <c r="C1079" s="874" t="s">
        <v>370</v>
      </c>
      <c r="D1079" s="874"/>
      <c r="E1079" s="874"/>
      <c r="F1079" s="874"/>
      <c r="G1079" s="874"/>
      <c r="H1079" s="216"/>
      <c r="I1079" s="217"/>
      <c r="J1079" s="217"/>
      <c r="K1079" s="217"/>
      <c r="L1079" s="220"/>
      <c r="M1079" s="217"/>
      <c r="N1079" s="226"/>
      <c r="O1079" s="217"/>
      <c r="P1079" s="227">
        <v>20915969.449999999</v>
      </c>
      <c r="Q1079" s="228"/>
      <c r="R1079" s="228"/>
      <c r="GO1079" s="212"/>
      <c r="GP1079" s="212"/>
      <c r="GQ1079" s="223"/>
      <c r="GR1079" s="223"/>
      <c r="GS1079" s="223"/>
      <c r="GT1079" s="223"/>
      <c r="GU1079" s="223"/>
      <c r="GV1079" s="223" t="s">
        <v>370</v>
      </c>
      <c r="GW1079" s="173"/>
      <c r="GX1079" s="223"/>
      <c r="GZ1079" s="257"/>
      <c r="HB1079" s="257"/>
    </row>
    <row r="1080" spans="1:210" s="171" customFormat="1" ht="15" x14ac:dyDescent="0.25">
      <c r="A1080" s="229"/>
      <c r="B1080" s="230"/>
      <c r="C1080" s="880" t="s">
        <v>371</v>
      </c>
      <c r="D1080" s="880"/>
      <c r="E1080" s="880"/>
      <c r="F1080" s="880"/>
      <c r="G1080" s="880"/>
      <c r="H1080" s="231"/>
      <c r="I1080" s="232"/>
      <c r="J1080" s="232"/>
      <c r="K1080" s="232"/>
      <c r="L1080" s="233"/>
      <c r="M1080" s="232"/>
      <c r="N1080" s="233"/>
      <c r="O1080" s="232"/>
      <c r="P1080" s="245">
        <v>2842525.48</v>
      </c>
      <c r="GO1080" s="212"/>
      <c r="GP1080" s="212"/>
      <c r="GQ1080" s="223"/>
      <c r="GR1080" s="223"/>
      <c r="GS1080" s="223"/>
      <c r="GT1080" s="223"/>
      <c r="GU1080" s="223"/>
      <c r="GV1080" s="223"/>
      <c r="GW1080" s="173" t="s">
        <v>371</v>
      </c>
      <c r="GX1080" s="223"/>
      <c r="GZ1080" s="257"/>
      <c r="HB1080" s="257"/>
    </row>
    <row r="1081" spans="1:210" s="171" customFormat="1" ht="15" x14ac:dyDescent="0.25">
      <c r="A1081" s="229"/>
      <c r="B1081" s="230" t="s">
        <v>628</v>
      </c>
      <c r="C1081" s="880" t="s">
        <v>629</v>
      </c>
      <c r="D1081" s="880"/>
      <c r="E1081" s="880"/>
      <c r="F1081" s="880"/>
      <c r="G1081" s="880"/>
      <c r="H1081" s="231" t="s">
        <v>374</v>
      </c>
      <c r="I1081" s="235">
        <v>94</v>
      </c>
      <c r="J1081" s="232"/>
      <c r="K1081" s="235">
        <v>94</v>
      </c>
      <c r="L1081" s="233"/>
      <c r="M1081" s="232"/>
      <c r="N1081" s="233"/>
      <c r="O1081" s="232"/>
      <c r="P1081" s="245">
        <v>2671973.9500000002</v>
      </c>
      <c r="GO1081" s="212"/>
      <c r="GP1081" s="212"/>
      <c r="GQ1081" s="223"/>
      <c r="GR1081" s="223"/>
      <c r="GS1081" s="223"/>
      <c r="GT1081" s="223"/>
      <c r="GU1081" s="223"/>
      <c r="GV1081" s="223"/>
      <c r="GW1081" s="173" t="s">
        <v>629</v>
      </c>
      <c r="GX1081" s="223"/>
      <c r="GZ1081" s="257"/>
      <c r="HB1081" s="257"/>
    </row>
    <row r="1082" spans="1:210" s="171" customFormat="1" ht="15" x14ac:dyDescent="0.25">
      <c r="A1082" s="229"/>
      <c r="B1082" s="230" t="s">
        <v>630</v>
      </c>
      <c r="C1082" s="880" t="s">
        <v>631</v>
      </c>
      <c r="D1082" s="880"/>
      <c r="E1082" s="880"/>
      <c r="F1082" s="880"/>
      <c r="G1082" s="880"/>
      <c r="H1082" s="231" t="s">
        <v>374</v>
      </c>
      <c r="I1082" s="235">
        <v>52</v>
      </c>
      <c r="J1082" s="232"/>
      <c r="K1082" s="235">
        <v>52</v>
      </c>
      <c r="L1082" s="233"/>
      <c r="M1082" s="232"/>
      <c r="N1082" s="233"/>
      <c r="O1082" s="232"/>
      <c r="P1082" s="245">
        <v>1478113.25</v>
      </c>
      <c r="GO1082" s="212"/>
      <c r="GP1082" s="212"/>
      <c r="GQ1082" s="223"/>
      <c r="GR1082" s="223"/>
      <c r="GS1082" s="223"/>
      <c r="GT1082" s="223"/>
      <c r="GU1082" s="223"/>
      <c r="GV1082" s="223"/>
      <c r="GW1082" s="173" t="s">
        <v>631</v>
      </c>
      <c r="GX1082" s="223"/>
      <c r="GZ1082" s="257"/>
      <c r="HB1082" s="257"/>
    </row>
    <row r="1083" spans="1:210" s="171" customFormat="1" ht="15" x14ac:dyDescent="0.25">
      <c r="A1083" s="236"/>
      <c r="B1083" s="237"/>
      <c r="C1083" s="874" t="s">
        <v>377</v>
      </c>
      <c r="D1083" s="874"/>
      <c r="E1083" s="874"/>
      <c r="F1083" s="874"/>
      <c r="G1083" s="874"/>
      <c r="H1083" s="216"/>
      <c r="I1083" s="217"/>
      <c r="J1083" s="217"/>
      <c r="K1083" s="217"/>
      <c r="L1083" s="220"/>
      <c r="M1083" s="217"/>
      <c r="N1083" s="226">
        <v>14770.81</v>
      </c>
      <c r="O1083" s="217"/>
      <c r="P1083" s="227">
        <v>25066056.649999999</v>
      </c>
      <c r="GO1083" s="212"/>
      <c r="GP1083" s="212"/>
      <c r="GQ1083" s="223"/>
      <c r="GR1083" s="223"/>
      <c r="GS1083" s="223"/>
      <c r="GT1083" s="223"/>
      <c r="GU1083" s="223"/>
      <c r="GV1083" s="223"/>
      <c r="GW1083" s="173"/>
      <c r="GX1083" s="223" t="s">
        <v>377</v>
      </c>
      <c r="GZ1083" s="257"/>
      <c r="HB1083" s="257"/>
    </row>
    <row r="1084" spans="1:210" s="171" customFormat="1" ht="15" x14ac:dyDescent="0.25">
      <c r="A1084" s="214" t="s">
        <v>933</v>
      </c>
      <c r="B1084" s="215" t="s">
        <v>632</v>
      </c>
      <c r="C1084" s="873" t="s">
        <v>633</v>
      </c>
      <c r="D1084" s="873"/>
      <c r="E1084" s="873"/>
      <c r="F1084" s="873"/>
      <c r="G1084" s="873"/>
      <c r="H1084" s="216" t="s">
        <v>614</v>
      </c>
      <c r="I1084" s="217">
        <v>-15.612399999999999</v>
      </c>
      <c r="J1084" s="218">
        <v>1</v>
      </c>
      <c r="K1084" s="298">
        <v>-15.612399999999999</v>
      </c>
      <c r="L1084" s="226">
        <v>14867.42</v>
      </c>
      <c r="M1084" s="219">
        <v>1.7</v>
      </c>
      <c r="N1084" s="240">
        <v>25274.61</v>
      </c>
      <c r="O1084" s="217"/>
      <c r="P1084" s="227">
        <v>-394597.32</v>
      </c>
      <c r="GO1084" s="212"/>
      <c r="GP1084" s="212"/>
      <c r="GQ1084" s="223" t="s">
        <v>633</v>
      </c>
      <c r="GR1084" s="223" t="s">
        <v>4</v>
      </c>
      <c r="GS1084" s="223" t="s">
        <v>4</v>
      </c>
      <c r="GT1084" s="223" t="s">
        <v>4</v>
      </c>
      <c r="GU1084" s="223" t="s">
        <v>4</v>
      </c>
      <c r="GV1084" s="223"/>
      <c r="GW1084" s="173"/>
      <c r="GX1084" s="223"/>
      <c r="GZ1084" s="257"/>
      <c r="HB1084" s="257"/>
    </row>
    <row r="1085" spans="1:210" s="171" customFormat="1" ht="15" x14ac:dyDescent="0.25">
      <c r="A1085" s="236"/>
      <c r="B1085" s="237"/>
      <c r="C1085" s="874" t="s">
        <v>377</v>
      </c>
      <c r="D1085" s="874"/>
      <c r="E1085" s="874"/>
      <c r="F1085" s="874"/>
      <c r="G1085" s="874"/>
      <c r="H1085" s="216"/>
      <c r="I1085" s="217"/>
      <c r="J1085" s="217"/>
      <c r="K1085" s="217"/>
      <c r="L1085" s="220"/>
      <c r="M1085" s="217"/>
      <c r="N1085" s="220"/>
      <c r="O1085" s="217"/>
      <c r="P1085" s="227">
        <v>-394597.32</v>
      </c>
      <c r="GO1085" s="212"/>
      <c r="GP1085" s="212"/>
      <c r="GQ1085" s="223"/>
      <c r="GR1085" s="223"/>
      <c r="GS1085" s="223"/>
      <c r="GT1085" s="223"/>
      <c r="GU1085" s="223"/>
      <c r="GV1085" s="223"/>
      <c r="GW1085" s="173"/>
      <c r="GX1085" s="223" t="s">
        <v>377</v>
      </c>
      <c r="GZ1085" s="257"/>
      <c r="HB1085" s="257"/>
    </row>
    <row r="1086" spans="1:210" s="171" customFormat="1" ht="15" x14ac:dyDescent="0.25">
      <c r="A1086" s="214" t="s">
        <v>934</v>
      </c>
      <c r="B1086" s="215" t="s">
        <v>634</v>
      </c>
      <c r="C1086" s="873" t="s">
        <v>635</v>
      </c>
      <c r="D1086" s="873"/>
      <c r="E1086" s="873"/>
      <c r="F1086" s="873"/>
      <c r="G1086" s="873"/>
      <c r="H1086" s="216" t="s">
        <v>369</v>
      </c>
      <c r="I1086" s="217">
        <v>-33.94</v>
      </c>
      <c r="J1086" s="218">
        <v>1</v>
      </c>
      <c r="K1086" s="265">
        <v>-33.94</v>
      </c>
      <c r="L1086" s="299">
        <v>35.71</v>
      </c>
      <c r="M1086" s="265">
        <v>0.51</v>
      </c>
      <c r="N1086" s="239">
        <v>18.21</v>
      </c>
      <c r="O1086" s="217"/>
      <c r="P1086" s="238">
        <v>-618.04999999999995</v>
      </c>
      <c r="GO1086" s="212"/>
      <c r="GP1086" s="212"/>
      <c r="GQ1086" s="223" t="s">
        <v>635</v>
      </c>
      <c r="GR1086" s="223" t="s">
        <v>4</v>
      </c>
      <c r="GS1086" s="223" t="s">
        <v>4</v>
      </c>
      <c r="GT1086" s="223" t="s">
        <v>4</v>
      </c>
      <c r="GU1086" s="223" t="s">
        <v>4</v>
      </c>
      <c r="GV1086" s="223"/>
      <c r="GW1086" s="173"/>
      <c r="GX1086" s="223"/>
      <c r="GZ1086" s="257"/>
      <c r="HB1086" s="257"/>
    </row>
    <row r="1087" spans="1:210" s="171" customFormat="1" ht="15" x14ac:dyDescent="0.25">
      <c r="A1087" s="236"/>
      <c r="B1087" s="237"/>
      <c r="C1087" s="874" t="s">
        <v>377</v>
      </c>
      <c r="D1087" s="874"/>
      <c r="E1087" s="874"/>
      <c r="F1087" s="874"/>
      <c r="G1087" s="874"/>
      <c r="H1087" s="216"/>
      <c r="I1087" s="217"/>
      <c r="J1087" s="217"/>
      <c r="K1087" s="217"/>
      <c r="L1087" s="220"/>
      <c r="M1087" s="217"/>
      <c r="N1087" s="220"/>
      <c r="O1087" s="217"/>
      <c r="P1087" s="238">
        <v>-618.04999999999995</v>
      </c>
      <c r="GO1087" s="212"/>
      <c r="GP1087" s="212"/>
      <c r="GQ1087" s="223"/>
      <c r="GR1087" s="223"/>
      <c r="GS1087" s="223"/>
      <c r="GT1087" s="223"/>
      <c r="GU1087" s="223"/>
      <c r="GV1087" s="223"/>
      <c r="GW1087" s="173"/>
      <c r="GX1087" s="223" t="s">
        <v>377</v>
      </c>
      <c r="GZ1087" s="257"/>
      <c r="HB1087" s="257"/>
    </row>
    <row r="1088" spans="1:210" s="171" customFormat="1" ht="22.5" x14ac:dyDescent="0.25">
      <c r="A1088" s="214" t="s">
        <v>935</v>
      </c>
      <c r="B1088" s="215" t="s">
        <v>636</v>
      </c>
      <c r="C1088" s="873" t="s">
        <v>637</v>
      </c>
      <c r="D1088" s="873"/>
      <c r="E1088" s="873"/>
      <c r="F1088" s="873"/>
      <c r="G1088" s="873"/>
      <c r="H1088" s="216" t="s">
        <v>386</v>
      </c>
      <c r="I1088" s="217">
        <v>-10.182</v>
      </c>
      <c r="J1088" s="218">
        <v>1</v>
      </c>
      <c r="K1088" s="241">
        <v>-10.182</v>
      </c>
      <c r="L1088" s="226">
        <v>4885.8500000000004</v>
      </c>
      <c r="M1088" s="265">
        <v>1.81</v>
      </c>
      <c r="N1088" s="240">
        <v>8843.39</v>
      </c>
      <c r="O1088" s="217"/>
      <c r="P1088" s="227">
        <v>-90043.4</v>
      </c>
      <c r="GO1088" s="212"/>
      <c r="GP1088" s="212"/>
      <c r="GQ1088" s="223" t="s">
        <v>637</v>
      </c>
      <c r="GR1088" s="223" t="s">
        <v>4</v>
      </c>
      <c r="GS1088" s="223" t="s">
        <v>4</v>
      </c>
      <c r="GT1088" s="223" t="s">
        <v>4</v>
      </c>
      <c r="GU1088" s="223" t="s">
        <v>4</v>
      </c>
      <c r="GV1088" s="223"/>
      <c r="GW1088" s="173"/>
      <c r="GX1088" s="223"/>
      <c r="GZ1088" s="257"/>
      <c r="HB1088" s="257"/>
    </row>
    <row r="1089" spans="1:210" s="171" customFormat="1" ht="15" x14ac:dyDescent="0.25">
      <c r="A1089" s="236"/>
      <c r="B1089" s="237"/>
      <c r="C1089" s="874" t="s">
        <v>377</v>
      </c>
      <c r="D1089" s="874"/>
      <c r="E1089" s="874"/>
      <c r="F1089" s="874"/>
      <c r="G1089" s="874"/>
      <c r="H1089" s="216"/>
      <c r="I1089" s="217"/>
      <c r="J1089" s="217"/>
      <c r="K1089" s="217"/>
      <c r="L1089" s="220"/>
      <c r="M1089" s="217"/>
      <c r="N1089" s="220"/>
      <c r="O1089" s="217"/>
      <c r="P1089" s="227">
        <v>-90043.4</v>
      </c>
      <c r="GO1089" s="212"/>
      <c r="GP1089" s="212"/>
      <c r="GQ1089" s="223"/>
      <c r="GR1089" s="223"/>
      <c r="GS1089" s="223"/>
      <c r="GT1089" s="223"/>
      <c r="GU1089" s="223"/>
      <c r="GV1089" s="223"/>
      <c r="GW1089" s="173"/>
      <c r="GX1089" s="223" t="s">
        <v>377</v>
      </c>
      <c r="GZ1089" s="257"/>
      <c r="HB1089" s="257"/>
    </row>
    <row r="1090" spans="1:210" s="171" customFormat="1" ht="22.5" x14ac:dyDescent="0.25">
      <c r="A1090" s="214" t="s">
        <v>936</v>
      </c>
      <c r="B1090" s="215" t="s">
        <v>638</v>
      </c>
      <c r="C1090" s="873" t="s">
        <v>639</v>
      </c>
      <c r="D1090" s="873"/>
      <c r="E1090" s="873"/>
      <c r="F1090" s="873"/>
      <c r="G1090" s="873"/>
      <c r="H1090" s="216" t="s">
        <v>640</v>
      </c>
      <c r="I1090" s="217">
        <v>-28.849</v>
      </c>
      <c r="J1090" s="218">
        <v>1</v>
      </c>
      <c r="K1090" s="241">
        <v>-28.849</v>
      </c>
      <c r="L1090" s="226">
        <v>3966.25</v>
      </c>
      <c r="M1090" s="265">
        <v>1.04</v>
      </c>
      <c r="N1090" s="240">
        <v>4124.8999999999996</v>
      </c>
      <c r="O1090" s="217"/>
      <c r="P1090" s="227">
        <v>-118999.24</v>
      </c>
      <c r="GO1090" s="212"/>
      <c r="GP1090" s="212"/>
      <c r="GQ1090" s="223" t="s">
        <v>639</v>
      </c>
      <c r="GR1090" s="223" t="s">
        <v>4</v>
      </c>
      <c r="GS1090" s="223" t="s">
        <v>4</v>
      </c>
      <c r="GT1090" s="223" t="s">
        <v>4</v>
      </c>
      <c r="GU1090" s="223" t="s">
        <v>4</v>
      </c>
      <c r="GV1090" s="223"/>
      <c r="GW1090" s="173"/>
      <c r="GX1090" s="223"/>
      <c r="GZ1090" s="257"/>
      <c r="HB1090" s="257"/>
    </row>
    <row r="1091" spans="1:210" s="171" customFormat="1" ht="15" x14ac:dyDescent="0.25">
      <c r="A1091" s="236"/>
      <c r="B1091" s="237"/>
      <c r="C1091" s="874" t="s">
        <v>377</v>
      </c>
      <c r="D1091" s="874"/>
      <c r="E1091" s="874"/>
      <c r="F1091" s="874"/>
      <c r="G1091" s="874"/>
      <c r="H1091" s="216"/>
      <c r="I1091" s="217"/>
      <c r="J1091" s="217"/>
      <c r="K1091" s="217"/>
      <c r="L1091" s="220"/>
      <c r="M1091" s="217"/>
      <c r="N1091" s="220"/>
      <c r="O1091" s="217"/>
      <c r="P1091" s="227">
        <v>-118999.24</v>
      </c>
      <c r="GO1091" s="212"/>
      <c r="GP1091" s="212"/>
      <c r="GQ1091" s="223"/>
      <c r="GR1091" s="223"/>
      <c r="GS1091" s="223"/>
      <c r="GT1091" s="223"/>
      <c r="GU1091" s="223"/>
      <c r="GV1091" s="223"/>
      <c r="GW1091" s="173"/>
      <c r="GX1091" s="223" t="s">
        <v>377</v>
      </c>
      <c r="GZ1091" s="257"/>
      <c r="HB1091" s="257"/>
    </row>
    <row r="1092" spans="1:210" s="171" customFormat="1" ht="22.5" x14ac:dyDescent="0.25">
      <c r="A1092" s="214" t="s">
        <v>937</v>
      </c>
      <c r="B1092" s="215" t="s">
        <v>641</v>
      </c>
      <c r="C1092" s="873" t="s">
        <v>642</v>
      </c>
      <c r="D1092" s="873"/>
      <c r="E1092" s="873"/>
      <c r="F1092" s="873"/>
      <c r="G1092" s="873"/>
      <c r="H1092" s="216" t="s">
        <v>611</v>
      </c>
      <c r="I1092" s="217">
        <v>-1340.63</v>
      </c>
      <c r="J1092" s="218">
        <v>1</v>
      </c>
      <c r="K1092" s="265">
        <v>-1340.63</v>
      </c>
      <c r="L1092" s="299">
        <v>88.7</v>
      </c>
      <c r="M1092" s="265">
        <v>1.34</v>
      </c>
      <c r="N1092" s="239">
        <v>118.86</v>
      </c>
      <c r="O1092" s="217"/>
      <c r="P1092" s="227">
        <v>-159347.28</v>
      </c>
      <c r="GO1092" s="212"/>
      <c r="GP1092" s="212"/>
      <c r="GQ1092" s="223" t="s">
        <v>642</v>
      </c>
      <c r="GR1092" s="223" t="s">
        <v>4</v>
      </c>
      <c r="GS1092" s="223" t="s">
        <v>4</v>
      </c>
      <c r="GT1092" s="223" t="s">
        <v>4</v>
      </c>
      <c r="GU1092" s="223" t="s">
        <v>4</v>
      </c>
      <c r="GV1092" s="223"/>
      <c r="GW1092" s="173"/>
      <c r="GX1092" s="223"/>
      <c r="GZ1092" s="257"/>
      <c r="HB1092" s="257"/>
    </row>
    <row r="1093" spans="1:210" s="171" customFormat="1" ht="15" x14ac:dyDescent="0.25">
      <c r="A1093" s="236"/>
      <c r="B1093" s="237"/>
      <c r="C1093" s="874" t="s">
        <v>377</v>
      </c>
      <c r="D1093" s="874"/>
      <c r="E1093" s="874"/>
      <c r="F1093" s="874"/>
      <c r="G1093" s="874"/>
      <c r="H1093" s="216"/>
      <c r="I1093" s="217"/>
      <c r="J1093" s="217"/>
      <c r="K1093" s="217"/>
      <c r="L1093" s="220"/>
      <c r="M1093" s="217"/>
      <c r="N1093" s="220"/>
      <c r="O1093" s="217"/>
      <c r="P1093" s="227">
        <v>-159347.28</v>
      </c>
      <c r="GO1093" s="212"/>
      <c r="GP1093" s="212"/>
      <c r="GQ1093" s="223"/>
      <c r="GR1093" s="223"/>
      <c r="GS1093" s="223"/>
      <c r="GT1093" s="223"/>
      <c r="GU1093" s="223"/>
      <c r="GV1093" s="223"/>
      <c r="GW1093" s="173"/>
      <c r="GX1093" s="223" t="s">
        <v>377</v>
      </c>
      <c r="GZ1093" s="257"/>
      <c r="HB1093" s="257"/>
    </row>
    <row r="1094" spans="1:210" s="171" customFormat="1" ht="15" x14ac:dyDescent="0.25">
      <c r="A1094" s="881" t="s">
        <v>938</v>
      </c>
      <c r="B1094" s="882"/>
      <c r="C1094" s="882"/>
      <c r="D1094" s="882"/>
      <c r="E1094" s="882"/>
      <c r="F1094" s="882"/>
      <c r="G1094" s="882"/>
      <c r="H1094" s="882"/>
      <c r="I1094" s="882"/>
      <c r="J1094" s="882"/>
      <c r="K1094" s="882"/>
      <c r="L1094" s="882"/>
      <c r="M1094" s="882"/>
      <c r="N1094" s="882"/>
      <c r="O1094" s="882"/>
      <c r="P1094" s="883"/>
      <c r="GO1094" s="212"/>
      <c r="GP1094" s="212" t="s">
        <v>938</v>
      </c>
      <c r="GQ1094" s="223"/>
      <c r="GR1094" s="223"/>
      <c r="GS1094" s="223"/>
      <c r="GT1094" s="223"/>
      <c r="GU1094" s="223"/>
      <c r="GV1094" s="223"/>
      <c r="GW1094" s="173"/>
      <c r="GX1094" s="223"/>
      <c r="GZ1094" s="257"/>
      <c r="HB1094" s="257"/>
    </row>
    <row r="1095" spans="1:210" s="171" customFormat="1" ht="15" x14ac:dyDescent="0.25">
      <c r="A1095" s="214" t="s">
        <v>939</v>
      </c>
      <c r="B1095" s="215" t="s">
        <v>646</v>
      </c>
      <c r="C1095" s="873" t="s">
        <v>647</v>
      </c>
      <c r="D1095" s="873"/>
      <c r="E1095" s="873"/>
      <c r="F1095" s="873"/>
      <c r="G1095" s="873"/>
      <c r="H1095" s="216" t="s">
        <v>386</v>
      </c>
      <c r="I1095" s="217">
        <v>89.71</v>
      </c>
      <c r="J1095" s="218">
        <v>1</v>
      </c>
      <c r="K1095" s="265">
        <v>89.71</v>
      </c>
      <c r="L1095" s="226">
        <v>5015.96</v>
      </c>
      <c r="M1095" s="265">
        <v>1.81</v>
      </c>
      <c r="N1095" s="240">
        <v>9078.89</v>
      </c>
      <c r="O1095" s="217"/>
      <c r="P1095" s="227">
        <v>814467.22</v>
      </c>
      <c r="GO1095" s="212"/>
      <c r="GP1095" s="212"/>
      <c r="GQ1095" s="223" t="s">
        <v>647</v>
      </c>
      <c r="GR1095" s="223" t="s">
        <v>4</v>
      </c>
      <c r="GS1095" s="223" t="s">
        <v>4</v>
      </c>
      <c r="GT1095" s="223" t="s">
        <v>4</v>
      </c>
      <c r="GU1095" s="223" t="s">
        <v>4</v>
      </c>
      <c r="GV1095" s="223"/>
      <c r="GW1095" s="173"/>
      <c r="GX1095" s="223"/>
      <c r="GZ1095" s="257"/>
      <c r="HB1095" s="257"/>
    </row>
    <row r="1096" spans="1:210" s="171" customFormat="1" ht="15" x14ac:dyDescent="0.25">
      <c r="A1096" s="236"/>
      <c r="B1096" s="237"/>
      <c r="C1096" s="874" t="s">
        <v>377</v>
      </c>
      <c r="D1096" s="874"/>
      <c r="E1096" s="874"/>
      <c r="F1096" s="874"/>
      <c r="G1096" s="874"/>
      <c r="H1096" s="216"/>
      <c r="I1096" s="217"/>
      <c r="J1096" s="217"/>
      <c r="K1096" s="217"/>
      <c r="L1096" s="220"/>
      <c r="M1096" s="217"/>
      <c r="N1096" s="220"/>
      <c r="O1096" s="217"/>
      <c r="P1096" s="227">
        <v>814467.22</v>
      </c>
      <c r="GO1096" s="212"/>
      <c r="GP1096" s="212"/>
      <c r="GQ1096" s="223"/>
      <c r="GR1096" s="223"/>
      <c r="GS1096" s="223"/>
      <c r="GT1096" s="223"/>
      <c r="GU1096" s="223"/>
      <c r="GV1096" s="223"/>
      <c r="GW1096" s="173"/>
      <c r="GX1096" s="223" t="s">
        <v>377</v>
      </c>
      <c r="GZ1096" s="257"/>
      <c r="HB1096" s="257"/>
    </row>
    <row r="1097" spans="1:210" s="171" customFormat="1" ht="15" x14ac:dyDescent="0.25">
      <c r="A1097" s="214" t="s">
        <v>940</v>
      </c>
      <c r="B1097" s="215" t="s">
        <v>648</v>
      </c>
      <c r="C1097" s="873" t="s">
        <v>635</v>
      </c>
      <c r="D1097" s="873"/>
      <c r="E1097" s="873"/>
      <c r="F1097" s="873"/>
      <c r="G1097" s="873"/>
      <c r="H1097" s="216" t="s">
        <v>369</v>
      </c>
      <c r="I1097" s="217">
        <v>62.8</v>
      </c>
      <c r="J1097" s="218">
        <v>1</v>
      </c>
      <c r="K1097" s="219">
        <v>62.8</v>
      </c>
      <c r="L1097" s="299">
        <v>35.71</v>
      </c>
      <c r="M1097" s="265">
        <v>0.51</v>
      </c>
      <c r="N1097" s="239">
        <v>18.21</v>
      </c>
      <c r="O1097" s="217"/>
      <c r="P1097" s="227">
        <v>1143.5899999999999</v>
      </c>
      <c r="GO1097" s="212"/>
      <c r="GP1097" s="212"/>
      <c r="GQ1097" s="223" t="s">
        <v>635</v>
      </c>
      <c r="GR1097" s="223" t="s">
        <v>4</v>
      </c>
      <c r="GS1097" s="223" t="s">
        <v>4</v>
      </c>
      <c r="GT1097" s="223" t="s">
        <v>4</v>
      </c>
      <c r="GU1097" s="223" t="s">
        <v>4</v>
      </c>
      <c r="GV1097" s="223"/>
      <c r="GW1097" s="173"/>
      <c r="GX1097" s="223"/>
      <c r="GZ1097" s="257"/>
      <c r="HB1097" s="257"/>
    </row>
    <row r="1098" spans="1:210" s="171" customFormat="1" ht="15" x14ac:dyDescent="0.25">
      <c r="A1098" s="236"/>
      <c r="B1098" s="237"/>
      <c r="C1098" s="874" t="s">
        <v>377</v>
      </c>
      <c r="D1098" s="874"/>
      <c r="E1098" s="874"/>
      <c r="F1098" s="874"/>
      <c r="G1098" s="874"/>
      <c r="H1098" s="216"/>
      <c r="I1098" s="217"/>
      <c r="J1098" s="217"/>
      <c r="K1098" s="217"/>
      <c r="L1098" s="220"/>
      <c r="M1098" s="217"/>
      <c r="N1098" s="220"/>
      <c r="O1098" s="217"/>
      <c r="P1098" s="227">
        <v>1143.5899999999999</v>
      </c>
      <c r="GO1098" s="212"/>
      <c r="GP1098" s="212"/>
      <c r="GQ1098" s="223"/>
      <c r="GR1098" s="223"/>
      <c r="GS1098" s="223"/>
      <c r="GT1098" s="223"/>
      <c r="GU1098" s="223"/>
      <c r="GV1098" s="223"/>
      <c r="GW1098" s="173"/>
      <c r="GX1098" s="223" t="s">
        <v>377</v>
      </c>
      <c r="GZ1098" s="257"/>
      <c r="HB1098" s="257"/>
    </row>
    <row r="1099" spans="1:210" s="171" customFormat="1" ht="22.5" x14ac:dyDescent="0.25">
      <c r="A1099" s="214" t="s">
        <v>941</v>
      </c>
      <c r="B1099" s="215" t="s">
        <v>649</v>
      </c>
      <c r="C1099" s="873" t="s">
        <v>650</v>
      </c>
      <c r="D1099" s="873"/>
      <c r="E1099" s="873"/>
      <c r="F1099" s="873"/>
      <c r="G1099" s="873"/>
      <c r="H1099" s="216" t="s">
        <v>614</v>
      </c>
      <c r="I1099" s="217">
        <v>1068</v>
      </c>
      <c r="J1099" s="218">
        <v>1</v>
      </c>
      <c r="K1099" s="218">
        <v>1068</v>
      </c>
      <c r="L1099" s="220"/>
      <c r="M1099" s="217"/>
      <c r="N1099" s="240">
        <v>1009.33</v>
      </c>
      <c r="O1099" s="217"/>
      <c r="P1099" s="227">
        <v>1077964.44</v>
      </c>
      <c r="GO1099" s="212"/>
      <c r="GP1099" s="212"/>
      <c r="GQ1099" s="223" t="s">
        <v>650</v>
      </c>
      <c r="GR1099" s="223" t="s">
        <v>4</v>
      </c>
      <c r="GS1099" s="223" t="s">
        <v>4</v>
      </c>
      <c r="GT1099" s="223" t="s">
        <v>4</v>
      </c>
      <c r="GU1099" s="223" t="s">
        <v>4</v>
      </c>
      <c r="GV1099" s="223"/>
      <c r="GW1099" s="173"/>
      <c r="GX1099" s="223"/>
      <c r="GZ1099" s="257"/>
      <c r="HB1099" s="257"/>
    </row>
    <row r="1100" spans="1:210" s="171" customFormat="1" ht="15" x14ac:dyDescent="0.25">
      <c r="A1100" s="236"/>
      <c r="B1100" s="237"/>
      <c r="C1100" s="874" t="s">
        <v>377</v>
      </c>
      <c r="D1100" s="874"/>
      <c r="E1100" s="874"/>
      <c r="F1100" s="874"/>
      <c r="G1100" s="874"/>
      <c r="H1100" s="216"/>
      <c r="I1100" s="217"/>
      <c r="J1100" s="217"/>
      <c r="K1100" s="217"/>
      <c r="L1100" s="220"/>
      <c r="M1100" s="217"/>
      <c r="N1100" s="220"/>
      <c r="O1100" s="217"/>
      <c r="P1100" s="227">
        <v>1077964.44</v>
      </c>
      <c r="GO1100" s="212"/>
      <c r="GP1100" s="212"/>
      <c r="GQ1100" s="223"/>
      <c r="GR1100" s="223"/>
      <c r="GS1100" s="223"/>
      <c r="GT1100" s="223"/>
      <c r="GU1100" s="223"/>
      <c r="GV1100" s="223"/>
      <c r="GW1100" s="173"/>
      <c r="GX1100" s="223" t="s">
        <v>377</v>
      </c>
      <c r="GZ1100" s="257"/>
      <c r="HB1100" s="257"/>
    </row>
    <row r="1101" spans="1:210" s="171" customFormat="1" ht="22.5" x14ac:dyDescent="0.25">
      <c r="A1101" s="214" t="s">
        <v>942</v>
      </c>
      <c r="B1101" s="215" t="s">
        <v>651</v>
      </c>
      <c r="C1101" s="873" t="s">
        <v>652</v>
      </c>
      <c r="D1101" s="873"/>
      <c r="E1101" s="873"/>
      <c r="F1101" s="873"/>
      <c r="G1101" s="873"/>
      <c r="H1101" s="216" t="s">
        <v>614</v>
      </c>
      <c r="I1101" s="217">
        <v>178</v>
      </c>
      <c r="J1101" s="218">
        <v>1</v>
      </c>
      <c r="K1101" s="218">
        <v>178</v>
      </c>
      <c r="L1101" s="220"/>
      <c r="M1101" s="217"/>
      <c r="N1101" s="239">
        <v>782.49</v>
      </c>
      <c r="O1101" s="217"/>
      <c r="P1101" s="227">
        <v>139283.22</v>
      </c>
      <c r="GO1101" s="212"/>
      <c r="GP1101" s="212"/>
      <c r="GQ1101" s="223" t="s">
        <v>652</v>
      </c>
      <c r="GR1101" s="223" t="s">
        <v>4</v>
      </c>
      <c r="GS1101" s="223" t="s">
        <v>4</v>
      </c>
      <c r="GT1101" s="223" t="s">
        <v>4</v>
      </c>
      <c r="GU1101" s="223" t="s">
        <v>4</v>
      </c>
      <c r="GV1101" s="223"/>
      <c r="GW1101" s="173"/>
      <c r="GX1101" s="223"/>
      <c r="GZ1101" s="257"/>
      <c r="HB1101" s="257"/>
    </row>
    <row r="1102" spans="1:210" s="171" customFormat="1" ht="15" x14ac:dyDescent="0.25">
      <c r="A1102" s="236"/>
      <c r="B1102" s="237"/>
      <c r="C1102" s="874" t="s">
        <v>377</v>
      </c>
      <c r="D1102" s="874"/>
      <c r="E1102" s="874"/>
      <c r="F1102" s="874"/>
      <c r="G1102" s="874"/>
      <c r="H1102" s="216"/>
      <c r="I1102" s="217"/>
      <c r="J1102" s="217"/>
      <c r="K1102" s="217"/>
      <c r="L1102" s="220"/>
      <c r="M1102" s="217"/>
      <c r="N1102" s="220"/>
      <c r="O1102" s="217"/>
      <c r="P1102" s="227">
        <v>139283.22</v>
      </c>
      <c r="GO1102" s="212"/>
      <c r="GP1102" s="212"/>
      <c r="GQ1102" s="223"/>
      <c r="GR1102" s="223"/>
      <c r="GS1102" s="223"/>
      <c r="GT1102" s="223"/>
      <c r="GU1102" s="223"/>
      <c r="GV1102" s="223"/>
      <c r="GW1102" s="173"/>
      <c r="GX1102" s="223" t="s">
        <v>377</v>
      </c>
      <c r="GZ1102" s="257"/>
      <c r="HB1102" s="257"/>
    </row>
    <row r="1103" spans="1:210" s="171" customFormat="1" ht="22.5" x14ac:dyDescent="0.25">
      <c r="A1103" s="214" t="s">
        <v>943</v>
      </c>
      <c r="B1103" s="215" t="s">
        <v>653</v>
      </c>
      <c r="C1103" s="873" t="s">
        <v>654</v>
      </c>
      <c r="D1103" s="873"/>
      <c r="E1103" s="873"/>
      <c r="F1103" s="873"/>
      <c r="G1103" s="873"/>
      <c r="H1103" s="216" t="s">
        <v>614</v>
      </c>
      <c r="I1103" s="217">
        <v>178</v>
      </c>
      <c r="J1103" s="218">
        <v>1</v>
      </c>
      <c r="K1103" s="218">
        <v>178</v>
      </c>
      <c r="L1103" s="220"/>
      <c r="M1103" s="217"/>
      <c r="N1103" s="239">
        <v>248.5</v>
      </c>
      <c r="O1103" s="217"/>
      <c r="P1103" s="227">
        <v>44233</v>
      </c>
      <c r="GO1103" s="212"/>
      <c r="GP1103" s="212"/>
      <c r="GQ1103" s="223" t="s">
        <v>654</v>
      </c>
      <c r="GR1103" s="223" t="s">
        <v>4</v>
      </c>
      <c r="GS1103" s="223" t="s">
        <v>4</v>
      </c>
      <c r="GT1103" s="223" t="s">
        <v>4</v>
      </c>
      <c r="GU1103" s="223" t="s">
        <v>4</v>
      </c>
      <c r="GV1103" s="223"/>
      <c r="GW1103" s="173"/>
      <c r="GX1103" s="223"/>
      <c r="GZ1103" s="257"/>
      <c r="HB1103" s="257"/>
    </row>
    <row r="1104" spans="1:210" s="171" customFormat="1" ht="15" x14ac:dyDescent="0.25">
      <c r="A1104" s="236"/>
      <c r="B1104" s="237"/>
      <c r="C1104" s="874" t="s">
        <v>377</v>
      </c>
      <c r="D1104" s="874"/>
      <c r="E1104" s="874"/>
      <c r="F1104" s="874"/>
      <c r="G1104" s="874"/>
      <c r="H1104" s="216"/>
      <c r="I1104" s="217"/>
      <c r="J1104" s="217"/>
      <c r="K1104" s="217"/>
      <c r="L1104" s="220"/>
      <c r="M1104" s="217"/>
      <c r="N1104" s="220"/>
      <c r="O1104" s="217"/>
      <c r="P1104" s="227">
        <v>44233</v>
      </c>
      <c r="GO1104" s="212"/>
      <c r="GP1104" s="212"/>
      <c r="GQ1104" s="223"/>
      <c r="GR1104" s="223"/>
      <c r="GS1104" s="223"/>
      <c r="GT1104" s="223"/>
      <c r="GU1104" s="223"/>
      <c r="GV1104" s="223"/>
      <c r="GW1104" s="173"/>
      <c r="GX1104" s="223" t="s">
        <v>377</v>
      </c>
      <c r="GZ1104" s="257"/>
      <c r="HB1104" s="257"/>
    </row>
    <row r="1105" spans="1:210" s="171" customFormat="1" ht="22.5" x14ac:dyDescent="0.25">
      <c r="A1105" s="214" t="s">
        <v>944</v>
      </c>
      <c r="B1105" s="215" t="s">
        <v>655</v>
      </c>
      <c r="C1105" s="873" t="s">
        <v>656</v>
      </c>
      <c r="D1105" s="873"/>
      <c r="E1105" s="873"/>
      <c r="F1105" s="873"/>
      <c r="G1105" s="873"/>
      <c r="H1105" s="216" t="s">
        <v>614</v>
      </c>
      <c r="I1105" s="217">
        <v>178</v>
      </c>
      <c r="J1105" s="218">
        <v>1</v>
      </c>
      <c r="K1105" s="218">
        <v>178</v>
      </c>
      <c r="L1105" s="220"/>
      <c r="M1105" s="217"/>
      <c r="N1105" s="240">
        <v>1216.55</v>
      </c>
      <c r="O1105" s="217"/>
      <c r="P1105" s="227">
        <v>216545.9</v>
      </c>
      <c r="GO1105" s="212"/>
      <c r="GP1105" s="212"/>
      <c r="GQ1105" s="223" t="s">
        <v>656</v>
      </c>
      <c r="GR1105" s="223" t="s">
        <v>4</v>
      </c>
      <c r="GS1105" s="223" t="s">
        <v>4</v>
      </c>
      <c r="GT1105" s="223" t="s">
        <v>4</v>
      </c>
      <c r="GU1105" s="223" t="s">
        <v>4</v>
      </c>
      <c r="GV1105" s="223"/>
      <c r="GW1105" s="173"/>
      <c r="GX1105" s="223"/>
      <c r="GZ1105" s="257"/>
      <c r="HB1105" s="257"/>
    </row>
    <row r="1106" spans="1:210" s="171" customFormat="1" ht="15" x14ac:dyDescent="0.25">
      <c r="A1106" s="236"/>
      <c r="B1106" s="237"/>
      <c r="C1106" s="874" t="s">
        <v>377</v>
      </c>
      <c r="D1106" s="874"/>
      <c r="E1106" s="874"/>
      <c r="F1106" s="874"/>
      <c r="G1106" s="874"/>
      <c r="H1106" s="216"/>
      <c r="I1106" s="217"/>
      <c r="J1106" s="217"/>
      <c r="K1106" s="217"/>
      <c r="L1106" s="220"/>
      <c r="M1106" s="217"/>
      <c r="N1106" s="220"/>
      <c r="O1106" s="217"/>
      <c r="P1106" s="227">
        <v>216545.9</v>
      </c>
      <c r="GO1106" s="212"/>
      <c r="GP1106" s="212"/>
      <c r="GQ1106" s="223"/>
      <c r="GR1106" s="223"/>
      <c r="GS1106" s="223"/>
      <c r="GT1106" s="223"/>
      <c r="GU1106" s="223"/>
      <c r="GV1106" s="223"/>
      <c r="GW1106" s="173"/>
      <c r="GX1106" s="223" t="s">
        <v>377</v>
      </c>
      <c r="GZ1106" s="257"/>
      <c r="HB1106" s="257"/>
    </row>
    <row r="1107" spans="1:210" s="171" customFormat="1" ht="22.5" x14ac:dyDescent="0.25">
      <c r="A1107" s="214" t="s">
        <v>945</v>
      </c>
      <c r="B1107" s="215" t="s">
        <v>657</v>
      </c>
      <c r="C1107" s="873" t="s">
        <v>658</v>
      </c>
      <c r="D1107" s="873"/>
      <c r="E1107" s="873"/>
      <c r="F1107" s="873"/>
      <c r="G1107" s="873"/>
      <c r="H1107" s="216" t="s">
        <v>614</v>
      </c>
      <c r="I1107" s="217">
        <v>890</v>
      </c>
      <c r="J1107" s="218">
        <v>1</v>
      </c>
      <c r="K1107" s="218">
        <v>890</v>
      </c>
      <c r="L1107" s="220"/>
      <c r="M1107" s="217"/>
      <c r="N1107" s="239">
        <v>325.60000000000002</v>
      </c>
      <c r="O1107" s="217"/>
      <c r="P1107" s="227">
        <v>289784</v>
      </c>
      <c r="GO1107" s="212"/>
      <c r="GP1107" s="212"/>
      <c r="GQ1107" s="223" t="s">
        <v>658</v>
      </c>
      <c r="GR1107" s="223" t="s">
        <v>4</v>
      </c>
      <c r="GS1107" s="223" t="s">
        <v>4</v>
      </c>
      <c r="GT1107" s="223" t="s">
        <v>4</v>
      </c>
      <c r="GU1107" s="223" t="s">
        <v>4</v>
      </c>
      <c r="GV1107" s="223"/>
      <c r="GW1107" s="173"/>
      <c r="GX1107" s="223"/>
      <c r="GZ1107" s="257"/>
      <c r="HB1107" s="257"/>
    </row>
    <row r="1108" spans="1:210" s="171" customFormat="1" ht="15" x14ac:dyDescent="0.25">
      <c r="A1108" s="236"/>
      <c r="B1108" s="237"/>
      <c r="C1108" s="874" t="s">
        <v>377</v>
      </c>
      <c r="D1108" s="874"/>
      <c r="E1108" s="874"/>
      <c r="F1108" s="874"/>
      <c r="G1108" s="874"/>
      <c r="H1108" s="216"/>
      <c r="I1108" s="217"/>
      <c r="J1108" s="217"/>
      <c r="K1108" s="217"/>
      <c r="L1108" s="220"/>
      <c r="M1108" s="217"/>
      <c r="N1108" s="220"/>
      <c r="O1108" s="217"/>
      <c r="P1108" s="227">
        <v>289784</v>
      </c>
      <c r="GO1108" s="212"/>
      <c r="GP1108" s="212"/>
      <c r="GQ1108" s="223"/>
      <c r="GR1108" s="223"/>
      <c r="GS1108" s="223"/>
      <c r="GT1108" s="223"/>
      <c r="GU1108" s="223"/>
      <c r="GV1108" s="223"/>
      <c r="GW1108" s="173"/>
      <c r="GX1108" s="223" t="s">
        <v>377</v>
      </c>
      <c r="GZ1108" s="257"/>
      <c r="HB1108" s="257"/>
    </row>
    <row r="1109" spans="1:210" s="171" customFormat="1" ht="22.5" x14ac:dyDescent="0.25">
      <c r="A1109" s="214" t="s">
        <v>946</v>
      </c>
      <c r="B1109" s="215" t="s">
        <v>659</v>
      </c>
      <c r="C1109" s="873" t="s">
        <v>660</v>
      </c>
      <c r="D1109" s="873"/>
      <c r="E1109" s="873"/>
      <c r="F1109" s="873"/>
      <c r="G1109" s="873"/>
      <c r="H1109" s="216" t="s">
        <v>614</v>
      </c>
      <c r="I1109" s="217">
        <v>356</v>
      </c>
      <c r="J1109" s="218">
        <v>1</v>
      </c>
      <c r="K1109" s="218">
        <v>356</v>
      </c>
      <c r="L1109" s="220"/>
      <c r="M1109" s="217"/>
      <c r="N1109" s="239">
        <v>221.25</v>
      </c>
      <c r="O1109" s="217"/>
      <c r="P1109" s="227">
        <v>78765</v>
      </c>
      <c r="GO1109" s="212"/>
      <c r="GP1109" s="212"/>
      <c r="GQ1109" s="223" t="s">
        <v>660</v>
      </c>
      <c r="GR1109" s="223" t="s">
        <v>4</v>
      </c>
      <c r="GS1109" s="223" t="s">
        <v>4</v>
      </c>
      <c r="GT1109" s="223" t="s">
        <v>4</v>
      </c>
      <c r="GU1109" s="223" t="s">
        <v>4</v>
      </c>
      <c r="GV1109" s="223"/>
      <c r="GW1109" s="173"/>
      <c r="GX1109" s="223"/>
      <c r="GZ1109" s="257"/>
      <c r="HB1109" s="257"/>
    </row>
    <row r="1110" spans="1:210" s="171" customFormat="1" ht="15" x14ac:dyDescent="0.25">
      <c r="A1110" s="236"/>
      <c r="B1110" s="237"/>
      <c r="C1110" s="874" t="s">
        <v>377</v>
      </c>
      <c r="D1110" s="874"/>
      <c r="E1110" s="874"/>
      <c r="F1110" s="874"/>
      <c r="G1110" s="874"/>
      <c r="H1110" s="216"/>
      <c r="I1110" s="217"/>
      <c r="J1110" s="217"/>
      <c r="K1110" s="217"/>
      <c r="L1110" s="220"/>
      <c r="M1110" s="217"/>
      <c r="N1110" s="220"/>
      <c r="O1110" s="217"/>
      <c r="P1110" s="227">
        <v>78765</v>
      </c>
      <c r="GO1110" s="212"/>
      <c r="GP1110" s="212"/>
      <c r="GQ1110" s="223"/>
      <c r="GR1110" s="223"/>
      <c r="GS1110" s="223"/>
      <c r="GT1110" s="223"/>
      <c r="GU1110" s="223"/>
      <c r="GV1110" s="223"/>
      <c r="GW1110" s="173"/>
      <c r="GX1110" s="223" t="s">
        <v>377</v>
      </c>
      <c r="GZ1110" s="257"/>
      <c r="HB1110" s="257"/>
    </row>
    <row r="1111" spans="1:210" s="171" customFormat="1" ht="22.5" x14ac:dyDescent="0.25">
      <c r="A1111" s="214" t="s">
        <v>947</v>
      </c>
      <c r="B1111" s="215" t="s">
        <v>661</v>
      </c>
      <c r="C1111" s="873" t="s">
        <v>662</v>
      </c>
      <c r="D1111" s="873"/>
      <c r="E1111" s="873"/>
      <c r="F1111" s="873"/>
      <c r="G1111" s="873"/>
      <c r="H1111" s="216" t="s">
        <v>614</v>
      </c>
      <c r="I1111" s="217">
        <v>178</v>
      </c>
      <c r="J1111" s="218">
        <v>1</v>
      </c>
      <c r="K1111" s="218">
        <v>178</v>
      </c>
      <c r="L1111" s="220"/>
      <c r="M1111" s="217"/>
      <c r="N1111" s="240">
        <v>1022.44</v>
      </c>
      <c r="O1111" s="217"/>
      <c r="P1111" s="227">
        <v>181994.32</v>
      </c>
      <c r="GO1111" s="212"/>
      <c r="GP1111" s="212"/>
      <c r="GQ1111" s="223" t="s">
        <v>662</v>
      </c>
      <c r="GR1111" s="223" t="s">
        <v>4</v>
      </c>
      <c r="GS1111" s="223" t="s">
        <v>4</v>
      </c>
      <c r="GT1111" s="223" t="s">
        <v>4</v>
      </c>
      <c r="GU1111" s="223" t="s">
        <v>4</v>
      </c>
      <c r="GV1111" s="223"/>
      <c r="GW1111" s="173"/>
      <c r="GX1111" s="223"/>
      <c r="GZ1111" s="257"/>
      <c r="HB1111" s="257"/>
    </row>
    <row r="1112" spans="1:210" s="171" customFormat="1" ht="15" x14ac:dyDescent="0.25">
      <c r="A1112" s="236"/>
      <c r="B1112" s="237"/>
      <c r="C1112" s="874" t="s">
        <v>377</v>
      </c>
      <c r="D1112" s="874"/>
      <c r="E1112" s="874"/>
      <c r="F1112" s="874"/>
      <c r="G1112" s="874"/>
      <c r="H1112" s="216"/>
      <c r="I1112" s="217"/>
      <c r="J1112" s="217"/>
      <c r="K1112" s="217"/>
      <c r="L1112" s="220"/>
      <c r="M1112" s="217"/>
      <c r="N1112" s="220"/>
      <c r="O1112" s="217"/>
      <c r="P1112" s="227">
        <v>181994.32</v>
      </c>
      <c r="GO1112" s="212"/>
      <c r="GP1112" s="212"/>
      <c r="GQ1112" s="223"/>
      <c r="GR1112" s="223"/>
      <c r="GS1112" s="223"/>
      <c r="GT1112" s="223"/>
      <c r="GU1112" s="223"/>
      <c r="GV1112" s="223"/>
      <c r="GW1112" s="173"/>
      <c r="GX1112" s="223" t="s">
        <v>377</v>
      </c>
      <c r="GZ1112" s="257"/>
      <c r="HB1112" s="257"/>
    </row>
    <row r="1113" spans="1:210" s="171" customFormat="1" ht="33.75" x14ac:dyDescent="0.25">
      <c r="A1113" s="214" t="s">
        <v>948</v>
      </c>
      <c r="B1113" s="215" t="s">
        <v>663</v>
      </c>
      <c r="C1113" s="873" t="s">
        <v>664</v>
      </c>
      <c r="D1113" s="873"/>
      <c r="E1113" s="873"/>
      <c r="F1113" s="873"/>
      <c r="G1113" s="873"/>
      <c r="H1113" s="216" t="s">
        <v>607</v>
      </c>
      <c r="I1113" s="217">
        <v>0.46279999999999999</v>
      </c>
      <c r="J1113" s="218">
        <v>1</v>
      </c>
      <c r="K1113" s="298">
        <v>0.46279999999999999</v>
      </c>
      <c r="L1113" s="220"/>
      <c r="M1113" s="217"/>
      <c r="N1113" s="221"/>
      <c r="O1113" s="217"/>
      <c r="P1113" s="222"/>
      <c r="GO1113" s="212"/>
      <c r="GP1113" s="212"/>
      <c r="GQ1113" s="223" t="s">
        <v>664</v>
      </c>
      <c r="GR1113" s="223" t="s">
        <v>4</v>
      </c>
      <c r="GS1113" s="223" t="s">
        <v>4</v>
      </c>
      <c r="GT1113" s="223" t="s">
        <v>4</v>
      </c>
      <c r="GU1113" s="223" t="s">
        <v>4</v>
      </c>
      <c r="GV1113" s="223"/>
      <c r="GW1113" s="173"/>
      <c r="GX1113" s="223"/>
      <c r="GZ1113" s="257"/>
      <c r="HB1113" s="257"/>
    </row>
    <row r="1114" spans="1:210" s="171" customFormat="1" ht="15" x14ac:dyDescent="0.25">
      <c r="A1114" s="242"/>
      <c r="B1114" s="243"/>
      <c r="C1114" s="878" t="s">
        <v>949</v>
      </c>
      <c r="D1114" s="878"/>
      <c r="E1114" s="878"/>
      <c r="F1114" s="878"/>
      <c r="G1114" s="878"/>
      <c r="H1114" s="878"/>
      <c r="I1114" s="878"/>
      <c r="J1114" s="878"/>
      <c r="K1114" s="878"/>
      <c r="L1114" s="878"/>
      <c r="M1114" s="878"/>
      <c r="N1114" s="878"/>
      <c r="O1114" s="878"/>
      <c r="P1114" s="879"/>
      <c r="GO1114" s="212"/>
      <c r="GP1114" s="212"/>
      <c r="GQ1114" s="223"/>
      <c r="GR1114" s="223"/>
      <c r="GS1114" s="223"/>
      <c r="GT1114" s="223"/>
      <c r="GU1114" s="223"/>
      <c r="GV1114" s="223"/>
      <c r="GW1114" s="173"/>
      <c r="GX1114" s="223"/>
      <c r="GY1114" s="244" t="s">
        <v>949</v>
      </c>
      <c r="GZ1114" s="257"/>
      <c r="HB1114" s="257"/>
    </row>
    <row r="1115" spans="1:210" s="171" customFormat="1" ht="15" x14ac:dyDescent="0.25">
      <c r="A1115" s="224"/>
      <c r="B1115" s="225"/>
      <c r="C1115" s="874" t="s">
        <v>370</v>
      </c>
      <c r="D1115" s="874"/>
      <c r="E1115" s="874"/>
      <c r="F1115" s="874"/>
      <c r="G1115" s="874"/>
      <c r="H1115" s="216"/>
      <c r="I1115" s="217"/>
      <c r="J1115" s="217"/>
      <c r="K1115" s="217"/>
      <c r="L1115" s="220"/>
      <c r="M1115" s="217"/>
      <c r="N1115" s="226"/>
      <c r="O1115" s="217"/>
      <c r="P1115" s="227">
        <v>11131.75</v>
      </c>
      <c r="Q1115" s="228"/>
      <c r="R1115" s="228"/>
      <c r="GO1115" s="212"/>
      <c r="GP1115" s="212"/>
      <c r="GQ1115" s="223"/>
      <c r="GR1115" s="223"/>
      <c r="GS1115" s="223"/>
      <c r="GT1115" s="223"/>
      <c r="GU1115" s="223"/>
      <c r="GV1115" s="223" t="s">
        <v>370</v>
      </c>
      <c r="GW1115" s="173"/>
      <c r="GX1115" s="223"/>
      <c r="GZ1115" s="257"/>
      <c r="HB1115" s="257"/>
    </row>
    <row r="1116" spans="1:210" s="171" customFormat="1" ht="15" x14ac:dyDescent="0.25">
      <c r="A1116" s="229"/>
      <c r="B1116" s="230"/>
      <c r="C1116" s="880" t="s">
        <v>371</v>
      </c>
      <c r="D1116" s="880"/>
      <c r="E1116" s="880"/>
      <c r="F1116" s="880"/>
      <c r="G1116" s="880"/>
      <c r="H1116" s="231"/>
      <c r="I1116" s="232"/>
      <c r="J1116" s="232"/>
      <c r="K1116" s="232"/>
      <c r="L1116" s="233"/>
      <c r="M1116" s="232"/>
      <c r="N1116" s="233"/>
      <c r="O1116" s="232"/>
      <c r="P1116" s="234">
        <v>462.91</v>
      </c>
      <c r="GO1116" s="212"/>
      <c r="GP1116" s="212"/>
      <c r="GQ1116" s="223"/>
      <c r="GR1116" s="223"/>
      <c r="GS1116" s="223"/>
      <c r="GT1116" s="223"/>
      <c r="GU1116" s="223"/>
      <c r="GV1116" s="223"/>
      <c r="GW1116" s="173" t="s">
        <v>371</v>
      </c>
      <c r="GX1116" s="223"/>
      <c r="GZ1116" s="257"/>
      <c r="HB1116" s="257"/>
    </row>
    <row r="1117" spans="1:210" s="171" customFormat="1" ht="22.5" x14ac:dyDescent="0.25">
      <c r="A1117" s="229"/>
      <c r="B1117" s="230" t="s">
        <v>666</v>
      </c>
      <c r="C1117" s="880" t="s">
        <v>667</v>
      </c>
      <c r="D1117" s="880"/>
      <c r="E1117" s="880"/>
      <c r="F1117" s="880"/>
      <c r="G1117" s="880"/>
      <c r="H1117" s="231" t="s">
        <v>374</v>
      </c>
      <c r="I1117" s="235">
        <v>94</v>
      </c>
      <c r="J1117" s="232"/>
      <c r="K1117" s="235">
        <v>94</v>
      </c>
      <c r="L1117" s="233"/>
      <c r="M1117" s="232"/>
      <c r="N1117" s="233"/>
      <c r="O1117" s="232"/>
      <c r="P1117" s="234">
        <v>435.14</v>
      </c>
      <c r="GO1117" s="212"/>
      <c r="GP1117" s="212"/>
      <c r="GQ1117" s="223"/>
      <c r="GR1117" s="223"/>
      <c r="GS1117" s="223"/>
      <c r="GT1117" s="223"/>
      <c r="GU1117" s="223"/>
      <c r="GV1117" s="223"/>
      <c r="GW1117" s="173" t="s">
        <v>667</v>
      </c>
      <c r="GX1117" s="223"/>
      <c r="GZ1117" s="257"/>
      <c r="HB1117" s="257"/>
    </row>
    <row r="1118" spans="1:210" s="171" customFormat="1" ht="22.5" x14ac:dyDescent="0.25">
      <c r="A1118" s="229"/>
      <c r="B1118" s="230" t="s">
        <v>668</v>
      </c>
      <c r="C1118" s="880" t="s">
        <v>669</v>
      </c>
      <c r="D1118" s="880"/>
      <c r="E1118" s="880"/>
      <c r="F1118" s="880"/>
      <c r="G1118" s="880"/>
      <c r="H1118" s="231" t="s">
        <v>374</v>
      </c>
      <c r="I1118" s="235">
        <v>51</v>
      </c>
      <c r="J1118" s="232"/>
      <c r="K1118" s="235">
        <v>51</v>
      </c>
      <c r="L1118" s="233"/>
      <c r="M1118" s="232"/>
      <c r="N1118" s="233"/>
      <c r="O1118" s="232"/>
      <c r="P1118" s="234">
        <v>236.08</v>
      </c>
      <c r="GO1118" s="212"/>
      <c r="GP1118" s="212"/>
      <c r="GQ1118" s="223"/>
      <c r="GR1118" s="223"/>
      <c r="GS1118" s="223"/>
      <c r="GT1118" s="223"/>
      <c r="GU1118" s="223"/>
      <c r="GV1118" s="223"/>
      <c r="GW1118" s="173" t="s">
        <v>669</v>
      </c>
      <c r="GX1118" s="223"/>
      <c r="GZ1118" s="257"/>
      <c r="HB1118" s="257"/>
    </row>
    <row r="1119" spans="1:210" s="171" customFormat="1" ht="15" x14ac:dyDescent="0.25">
      <c r="A1119" s="236"/>
      <c r="B1119" s="237"/>
      <c r="C1119" s="874" t="s">
        <v>377</v>
      </c>
      <c r="D1119" s="874"/>
      <c r="E1119" s="874"/>
      <c r="F1119" s="874"/>
      <c r="G1119" s="874"/>
      <c r="H1119" s="216"/>
      <c r="I1119" s="217"/>
      <c r="J1119" s="217"/>
      <c r="K1119" s="217"/>
      <c r="L1119" s="220"/>
      <c r="M1119" s="217"/>
      <c r="N1119" s="226">
        <v>25503.39</v>
      </c>
      <c r="O1119" s="217"/>
      <c r="P1119" s="227">
        <v>11802.97</v>
      </c>
      <c r="GO1119" s="212"/>
      <c r="GP1119" s="212"/>
      <c r="GQ1119" s="223"/>
      <c r="GR1119" s="223"/>
      <c r="GS1119" s="223"/>
      <c r="GT1119" s="223"/>
      <c r="GU1119" s="223"/>
      <c r="GV1119" s="223"/>
      <c r="GW1119" s="173"/>
      <c r="GX1119" s="223" t="s">
        <v>377</v>
      </c>
      <c r="GZ1119" s="257"/>
      <c r="HB1119" s="257"/>
    </row>
    <row r="1120" spans="1:210" s="171" customFormat="1" ht="33.75" x14ac:dyDescent="0.25">
      <c r="A1120" s="214" t="s">
        <v>950</v>
      </c>
      <c r="B1120" s="215" t="s">
        <v>670</v>
      </c>
      <c r="C1120" s="873" t="s">
        <v>671</v>
      </c>
      <c r="D1120" s="873"/>
      <c r="E1120" s="873"/>
      <c r="F1120" s="873"/>
      <c r="G1120" s="873"/>
      <c r="H1120" s="216" t="s">
        <v>672</v>
      </c>
      <c r="I1120" s="217">
        <v>-15.133559999999999</v>
      </c>
      <c r="J1120" s="218">
        <v>1</v>
      </c>
      <c r="K1120" s="302">
        <v>-15.133559999999999</v>
      </c>
      <c r="L1120" s="299">
        <v>537.96</v>
      </c>
      <c r="M1120" s="219">
        <v>1.3</v>
      </c>
      <c r="N1120" s="239">
        <v>699.35</v>
      </c>
      <c r="O1120" s="217"/>
      <c r="P1120" s="227">
        <v>-10583.66</v>
      </c>
      <c r="GO1120" s="212"/>
      <c r="GP1120" s="212"/>
      <c r="GQ1120" s="223" t="s">
        <v>671</v>
      </c>
      <c r="GR1120" s="223" t="s">
        <v>4</v>
      </c>
      <c r="GS1120" s="223" t="s">
        <v>4</v>
      </c>
      <c r="GT1120" s="223" t="s">
        <v>4</v>
      </c>
      <c r="GU1120" s="223" t="s">
        <v>4</v>
      </c>
      <c r="GV1120" s="223"/>
      <c r="GW1120" s="173"/>
      <c r="GX1120" s="223"/>
      <c r="GZ1120" s="257"/>
      <c r="HB1120" s="257"/>
    </row>
    <row r="1121" spans="1:210" s="171" customFormat="1" ht="15" x14ac:dyDescent="0.25">
      <c r="A1121" s="236"/>
      <c r="B1121" s="237"/>
      <c r="C1121" s="874" t="s">
        <v>377</v>
      </c>
      <c r="D1121" s="874"/>
      <c r="E1121" s="874"/>
      <c r="F1121" s="874"/>
      <c r="G1121" s="874"/>
      <c r="H1121" s="216"/>
      <c r="I1121" s="217"/>
      <c r="J1121" s="217"/>
      <c r="K1121" s="217"/>
      <c r="L1121" s="220"/>
      <c r="M1121" s="217"/>
      <c r="N1121" s="220"/>
      <c r="O1121" s="217"/>
      <c r="P1121" s="227">
        <v>-10583.66</v>
      </c>
      <c r="GO1121" s="212"/>
      <c r="GP1121" s="212"/>
      <c r="GQ1121" s="223"/>
      <c r="GR1121" s="223"/>
      <c r="GS1121" s="223"/>
      <c r="GT1121" s="223"/>
      <c r="GU1121" s="223"/>
      <c r="GV1121" s="223"/>
      <c r="GW1121" s="173"/>
      <c r="GX1121" s="223" t="s">
        <v>377</v>
      </c>
      <c r="GZ1121" s="257"/>
      <c r="HB1121" s="257"/>
    </row>
    <row r="1122" spans="1:210" s="171" customFormat="1" ht="33.75" x14ac:dyDescent="0.25">
      <c r="A1122" s="214" t="s">
        <v>951</v>
      </c>
      <c r="B1122" s="215" t="s">
        <v>673</v>
      </c>
      <c r="C1122" s="873" t="s">
        <v>674</v>
      </c>
      <c r="D1122" s="873"/>
      <c r="E1122" s="873"/>
      <c r="F1122" s="873"/>
      <c r="G1122" s="873"/>
      <c r="H1122" s="216" t="s">
        <v>672</v>
      </c>
      <c r="I1122" s="217">
        <v>27.77</v>
      </c>
      <c r="J1122" s="218">
        <v>1</v>
      </c>
      <c r="K1122" s="265">
        <v>27.77</v>
      </c>
      <c r="L1122" s="299">
        <v>323.43</v>
      </c>
      <c r="M1122" s="265">
        <v>1.85</v>
      </c>
      <c r="N1122" s="239">
        <v>598.35</v>
      </c>
      <c r="O1122" s="217"/>
      <c r="P1122" s="227">
        <v>16616.18</v>
      </c>
      <c r="GO1122" s="212"/>
      <c r="GP1122" s="212"/>
      <c r="GQ1122" s="223" t="s">
        <v>674</v>
      </c>
      <c r="GR1122" s="223" t="s">
        <v>4</v>
      </c>
      <c r="GS1122" s="223" t="s">
        <v>4</v>
      </c>
      <c r="GT1122" s="223" t="s">
        <v>4</v>
      </c>
      <c r="GU1122" s="223" t="s">
        <v>4</v>
      </c>
      <c r="GV1122" s="223"/>
      <c r="GW1122" s="173"/>
      <c r="GX1122" s="223"/>
      <c r="GZ1122" s="257"/>
      <c r="HB1122" s="257"/>
    </row>
    <row r="1123" spans="1:210" s="171" customFormat="1" ht="15" x14ac:dyDescent="0.25">
      <c r="A1123" s="236"/>
      <c r="B1123" s="237"/>
      <c r="C1123" s="874" t="s">
        <v>377</v>
      </c>
      <c r="D1123" s="874"/>
      <c r="E1123" s="874"/>
      <c r="F1123" s="874"/>
      <c r="G1123" s="874"/>
      <c r="H1123" s="216"/>
      <c r="I1123" s="217"/>
      <c r="J1123" s="217"/>
      <c r="K1123" s="217"/>
      <c r="L1123" s="220"/>
      <c r="M1123" s="217"/>
      <c r="N1123" s="220"/>
      <c r="O1123" s="217"/>
      <c r="P1123" s="227">
        <v>16616.18</v>
      </c>
      <c r="GO1123" s="212"/>
      <c r="GP1123" s="212"/>
      <c r="GQ1123" s="223"/>
      <c r="GR1123" s="223"/>
      <c r="GS1123" s="223"/>
      <c r="GT1123" s="223"/>
      <c r="GU1123" s="223"/>
      <c r="GV1123" s="223"/>
      <c r="GW1123" s="173"/>
      <c r="GX1123" s="223" t="s">
        <v>377</v>
      </c>
      <c r="GZ1123" s="257"/>
      <c r="HB1123" s="257"/>
    </row>
    <row r="1124" spans="1:210" s="171" customFormat="1" ht="15" x14ac:dyDescent="0.25">
      <c r="A1124" s="881" t="s">
        <v>952</v>
      </c>
      <c r="B1124" s="882"/>
      <c r="C1124" s="882"/>
      <c r="D1124" s="882"/>
      <c r="E1124" s="882"/>
      <c r="F1124" s="882"/>
      <c r="G1124" s="882"/>
      <c r="H1124" s="882"/>
      <c r="I1124" s="882"/>
      <c r="J1124" s="882"/>
      <c r="K1124" s="882"/>
      <c r="L1124" s="882"/>
      <c r="M1124" s="882"/>
      <c r="N1124" s="882"/>
      <c r="O1124" s="882"/>
      <c r="P1124" s="883"/>
      <c r="GO1124" s="212"/>
      <c r="GP1124" s="212" t="s">
        <v>952</v>
      </c>
      <c r="GQ1124" s="223"/>
      <c r="GR1124" s="223"/>
      <c r="GS1124" s="223"/>
      <c r="GT1124" s="223"/>
      <c r="GU1124" s="223"/>
      <c r="GV1124" s="223"/>
      <c r="GW1124" s="173"/>
      <c r="GX1124" s="223"/>
      <c r="GZ1124" s="257"/>
      <c r="HB1124" s="257"/>
    </row>
    <row r="1125" spans="1:210" s="171" customFormat="1" ht="15" x14ac:dyDescent="0.25">
      <c r="A1125" s="214" t="s">
        <v>953</v>
      </c>
      <c r="B1125" s="215" t="s">
        <v>646</v>
      </c>
      <c r="C1125" s="873" t="s">
        <v>647</v>
      </c>
      <c r="D1125" s="873"/>
      <c r="E1125" s="873"/>
      <c r="F1125" s="873"/>
      <c r="G1125" s="873"/>
      <c r="H1125" s="216" t="s">
        <v>386</v>
      </c>
      <c r="I1125" s="217">
        <v>27.89</v>
      </c>
      <c r="J1125" s="218">
        <v>1</v>
      </c>
      <c r="K1125" s="265">
        <v>27.89</v>
      </c>
      <c r="L1125" s="226">
        <v>5015.96</v>
      </c>
      <c r="M1125" s="265">
        <v>1.81</v>
      </c>
      <c r="N1125" s="240">
        <v>9078.89</v>
      </c>
      <c r="O1125" s="217"/>
      <c r="P1125" s="227">
        <v>253210.23999999999</v>
      </c>
      <c r="GO1125" s="212"/>
      <c r="GP1125" s="212"/>
      <c r="GQ1125" s="223" t="s">
        <v>647</v>
      </c>
      <c r="GR1125" s="223" t="s">
        <v>4</v>
      </c>
      <c r="GS1125" s="223" t="s">
        <v>4</v>
      </c>
      <c r="GT1125" s="223" t="s">
        <v>4</v>
      </c>
      <c r="GU1125" s="223" t="s">
        <v>4</v>
      </c>
      <c r="GV1125" s="223"/>
      <c r="GW1125" s="173"/>
      <c r="GX1125" s="223"/>
      <c r="GZ1125" s="257"/>
      <c r="HB1125" s="257"/>
    </row>
    <row r="1126" spans="1:210" s="171" customFormat="1" ht="15" x14ac:dyDescent="0.25">
      <c r="A1126" s="236"/>
      <c r="B1126" s="237"/>
      <c r="C1126" s="874" t="s">
        <v>377</v>
      </c>
      <c r="D1126" s="874"/>
      <c r="E1126" s="874"/>
      <c r="F1126" s="874"/>
      <c r="G1126" s="874"/>
      <c r="H1126" s="216"/>
      <c r="I1126" s="217"/>
      <c r="J1126" s="217"/>
      <c r="K1126" s="217"/>
      <c r="L1126" s="220"/>
      <c r="M1126" s="217"/>
      <c r="N1126" s="220"/>
      <c r="O1126" s="217"/>
      <c r="P1126" s="227">
        <v>253210.23999999999</v>
      </c>
      <c r="GO1126" s="212"/>
      <c r="GP1126" s="212"/>
      <c r="GQ1126" s="223"/>
      <c r="GR1126" s="223"/>
      <c r="GS1126" s="223"/>
      <c r="GT1126" s="223"/>
      <c r="GU1126" s="223"/>
      <c r="GV1126" s="223"/>
      <c r="GW1126" s="173"/>
      <c r="GX1126" s="223" t="s">
        <v>377</v>
      </c>
      <c r="GZ1126" s="257"/>
      <c r="HB1126" s="257"/>
    </row>
    <row r="1127" spans="1:210" s="171" customFormat="1" ht="15" x14ac:dyDescent="0.25">
      <c r="A1127" s="214" t="s">
        <v>954</v>
      </c>
      <c r="B1127" s="215" t="s">
        <v>648</v>
      </c>
      <c r="C1127" s="873" t="s">
        <v>635</v>
      </c>
      <c r="D1127" s="873"/>
      <c r="E1127" s="873"/>
      <c r="F1127" s="873"/>
      <c r="G1127" s="873"/>
      <c r="H1127" s="216" t="s">
        <v>369</v>
      </c>
      <c r="I1127" s="217">
        <v>19.52</v>
      </c>
      <c r="J1127" s="218">
        <v>1</v>
      </c>
      <c r="K1127" s="265">
        <v>19.52</v>
      </c>
      <c r="L1127" s="299">
        <v>35.71</v>
      </c>
      <c r="M1127" s="265">
        <v>0.51</v>
      </c>
      <c r="N1127" s="239">
        <v>18.21</v>
      </c>
      <c r="O1127" s="217"/>
      <c r="P1127" s="238">
        <v>355.46</v>
      </c>
      <c r="GO1127" s="212"/>
      <c r="GP1127" s="212"/>
      <c r="GQ1127" s="223" t="s">
        <v>635</v>
      </c>
      <c r="GR1127" s="223" t="s">
        <v>4</v>
      </c>
      <c r="GS1127" s="223" t="s">
        <v>4</v>
      </c>
      <c r="GT1127" s="223" t="s">
        <v>4</v>
      </c>
      <c r="GU1127" s="223" t="s">
        <v>4</v>
      </c>
      <c r="GV1127" s="223"/>
      <c r="GW1127" s="173"/>
      <c r="GX1127" s="223"/>
      <c r="GZ1127" s="257"/>
      <c r="HB1127" s="257"/>
    </row>
    <row r="1128" spans="1:210" s="171" customFormat="1" ht="15" x14ac:dyDescent="0.25">
      <c r="A1128" s="236"/>
      <c r="B1128" s="237"/>
      <c r="C1128" s="874" t="s">
        <v>377</v>
      </c>
      <c r="D1128" s="874"/>
      <c r="E1128" s="874"/>
      <c r="F1128" s="874"/>
      <c r="G1128" s="874"/>
      <c r="H1128" s="216"/>
      <c r="I1128" s="217"/>
      <c r="J1128" s="217"/>
      <c r="K1128" s="217"/>
      <c r="L1128" s="220"/>
      <c r="M1128" s="217"/>
      <c r="N1128" s="220"/>
      <c r="O1128" s="217"/>
      <c r="P1128" s="238">
        <v>355.46</v>
      </c>
      <c r="GO1128" s="212"/>
      <c r="GP1128" s="212"/>
      <c r="GQ1128" s="223"/>
      <c r="GR1128" s="223"/>
      <c r="GS1128" s="223"/>
      <c r="GT1128" s="223"/>
      <c r="GU1128" s="223"/>
      <c r="GV1128" s="223"/>
      <c r="GW1128" s="173"/>
      <c r="GX1128" s="223" t="s">
        <v>377</v>
      </c>
      <c r="GZ1128" s="257"/>
      <c r="HB1128" s="257"/>
    </row>
    <row r="1129" spans="1:210" s="171" customFormat="1" ht="22.5" x14ac:dyDescent="0.25">
      <c r="A1129" s="214" t="s">
        <v>955</v>
      </c>
      <c r="B1129" s="215" t="s">
        <v>649</v>
      </c>
      <c r="C1129" s="873" t="s">
        <v>650</v>
      </c>
      <c r="D1129" s="873"/>
      <c r="E1129" s="873"/>
      <c r="F1129" s="873"/>
      <c r="G1129" s="873"/>
      <c r="H1129" s="216" t="s">
        <v>614</v>
      </c>
      <c r="I1129" s="217">
        <v>332</v>
      </c>
      <c r="J1129" s="218">
        <v>1</v>
      </c>
      <c r="K1129" s="218">
        <v>332</v>
      </c>
      <c r="L1129" s="220"/>
      <c r="M1129" s="217"/>
      <c r="N1129" s="240">
        <v>1009.33</v>
      </c>
      <c r="O1129" s="217"/>
      <c r="P1129" s="227">
        <v>335097.56</v>
      </c>
      <c r="GO1129" s="212"/>
      <c r="GP1129" s="212"/>
      <c r="GQ1129" s="223" t="s">
        <v>650</v>
      </c>
      <c r="GR1129" s="223" t="s">
        <v>4</v>
      </c>
      <c r="GS1129" s="223" t="s">
        <v>4</v>
      </c>
      <c r="GT1129" s="223" t="s">
        <v>4</v>
      </c>
      <c r="GU1129" s="223" t="s">
        <v>4</v>
      </c>
      <c r="GV1129" s="223"/>
      <c r="GW1129" s="173"/>
      <c r="GX1129" s="223"/>
      <c r="GZ1129" s="257"/>
      <c r="HB1129" s="257"/>
    </row>
    <row r="1130" spans="1:210" s="171" customFormat="1" ht="15" x14ac:dyDescent="0.25">
      <c r="A1130" s="236"/>
      <c r="B1130" s="237"/>
      <c r="C1130" s="874" t="s">
        <v>377</v>
      </c>
      <c r="D1130" s="874"/>
      <c r="E1130" s="874"/>
      <c r="F1130" s="874"/>
      <c r="G1130" s="874"/>
      <c r="H1130" s="216"/>
      <c r="I1130" s="217"/>
      <c r="J1130" s="217"/>
      <c r="K1130" s="217"/>
      <c r="L1130" s="220"/>
      <c r="M1130" s="217"/>
      <c r="N1130" s="220"/>
      <c r="O1130" s="217"/>
      <c r="P1130" s="227">
        <v>335097.56</v>
      </c>
      <c r="GO1130" s="212"/>
      <c r="GP1130" s="212"/>
      <c r="GQ1130" s="223"/>
      <c r="GR1130" s="223"/>
      <c r="GS1130" s="223"/>
      <c r="GT1130" s="223"/>
      <c r="GU1130" s="223"/>
      <c r="GV1130" s="223"/>
      <c r="GW1130" s="173"/>
      <c r="GX1130" s="223" t="s">
        <v>377</v>
      </c>
      <c r="GZ1130" s="257"/>
      <c r="HB1130" s="257"/>
    </row>
    <row r="1131" spans="1:210" s="171" customFormat="1" ht="22.5" x14ac:dyDescent="0.25">
      <c r="A1131" s="214" t="s">
        <v>956</v>
      </c>
      <c r="B1131" s="215" t="s">
        <v>651</v>
      </c>
      <c r="C1131" s="873" t="s">
        <v>652</v>
      </c>
      <c r="D1131" s="873"/>
      <c r="E1131" s="873"/>
      <c r="F1131" s="873"/>
      <c r="G1131" s="873"/>
      <c r="H1131" s="216" t="s">
        <v>614</v>
      </c>
      <c r="I1131" s="217">
        <v>166</v>
      </c>
      <c r="J1131" s="218">
        <v>1</v>
      </c>
      <c r="K1131" s="218">
        <v>166</v>
      </c>
      <c r="L1131" s="220"/>
      <c r="M1131" s="217"/>
      <c r="N1131" s="239">
        <v>782.49</v>
      </c>
      <c r="O1131" s="217"/>
      <c r="P1131" s="227">
        <v>129893.34</v>
      </c>
      <c r="GO1131" s="212"/>
      <c r="GP1131" s="212"/>
      <c r="GQ1131" s="223" t="s">
        <v>652</v>
      </c>
      <c r="GR1131" s="223" t="s">
        <v>4</v>
      </c>
      <c r="GS1131" s="223" t="s">
        <v>4</v>
      </c>
      <c r="GT1131" s="223" t="s">
        <v>4</v>
      </c>
      <c r="GU1131" s="223" t="s">
        <v>4</v>
      </c>
      <c r="GV1131" s="223"/>
      <c r="GW1131" s="173"/>
      <c r="GX1131" s="223"/>
      <c r="GZ1131" s="257"/>
      <c r="HB1131" s="257"/>
    </row>
    <row r="1132" spans="1:210" s="171" customFormat="1" ht="15" x14ac:dyDescent="0.25">
      <c r="A1132" s="236"/>
      <c r="B1132" s="237"/>
      <c r="C1132" s="874" t="s">
        <v>377</v>
      </c>
      <c r="D1132" s="874"/>
      <c r="E1132" s="874"/>
      <c r="F1132" s="874"/>
      <c r="G1132" s="874"/>
      <c r="H1132" s="216"/>
      <c r="I1132" s="217"/>
      <c r="J1132" s="217"/>
      <c r="K1132" s="217"/>
      <c r="L1132" s="220"/>
      <c r="M1132" s="217"/>
      <c r="N1132" s="220"/>
      <c r="O1132" s="217"/>
      <c r="P1132" s="227">
        <v>129893.34</v>
      </c>
      <c r="GO1132" s="212"/>
      <c r="GP1132" s="212"/>
      <c r="GQ1132" s="223"/>
      <c r="GR1132" s="223"/>
      <c r="GS1132" s="223"/>
      <c r="GT1132" s="223"/>
      <c r="GU1132" s="223"/>
      <c r="GV1132" s="223"/>
      <c r="GW1132" s="173"/>
      <c r="GX1132" s="223" t="s">
        <v>377</v>
      </c>
      <c r="GZ1132" s="257"/>
      <c r="HB1132" s="257"/>
    </row>
    <row r="1133" spans="1:210" s="171" customFormat="1" ht="22.5" x14ac:dyDescent="0.25">
      <c r="A1133" s="214" t="s">
        <v>957</v>
      </c>
      <c r="B1133" s="215" t="s">
        <v>653</v>
      </c>
      <c r="C1133" s="873" t="s">
        <v>654</v>
      </c>
      <c r="D1133" s="873"/>
      <c r="E1133" s="873"/>
      <c r="F1133" s="873"/>
      <c r="G1133" s="873"/>
      <c r="H1133" s="216" t="s">
        <v>614</v>
      </c>
      <c r="I1133" s="217">
        <v>166</v>
      </c>
      <c r="J1133" s="218">
        <v>1</v>
      </c>
      <c r="K1133" s="218">
        <v>166</v>
      </c>
      <c r="L1133" s="220"/>
      <c r="M1133" s="217"/>
      <c r="N1133" s="239">
        <v>248.5</v>
      </c>
      <c r="O1133" s="217"/>
      <c r="P1133" s="227">
        <v>41251</v>
      </c>
      <c r="GO1133" s="212"/>
      <c r="GP1133" s="212"/>
      <c r="GQ1133" s="223" t="s">
        <v>654</v>
      </c>
      <c r="GR1133" s="223" t="s">
        <v>4</v>
      </c>
      <c r="GS1133" s="223" t="s">
        <v>4</v>
      </c>
      <c r="GT1133" s="223" t="s">
        <v>4</v>
      </c>
      <c r="GU1133" s="223" t="s">
        <v>4</v>
      </c>
      <c r="GV1133" s="223"/>
      <c r="GW1133" s="173"/>
      <c r="GX1133" s="223"/>
      <c r="GZ1133" s="257"/>
      <c r="HB1133" s="257"/>
    </row>
    <row r="1134" spans="1:210" s="171" customFormat="1" ht="15" x14ac:dyDescent="0.25">
      <c r="A1134" s="236"/>
      <c r="B1134" s="237"/>
      <c r="C1134" s="874" t="s">
        <v>377</v>
      </c>
      <c r="D1134" s="874"/>
      <c r="E1134" s="874"/>
      <c r="F1134" s="874"/>
      <c r="G1134" s="874"/>
      <c r="H1134" s="216"/>
      <c r="I1134" s="217"/>
      <c r="J1134" s="217"/>
      <c r="K1134" s="217"/>
      <c r="L1134" s="220"/>
      <c r="M1134" s="217"/>
      <c r="N1134" s="220"/>
      <c r="O1134" s="217"/>
      <c r="P1134" s="227">
        <v>41251</v>
      </c>
      <c r="GO1134" s="212"/>
      <c r="GP1134" s="212"/>
      <c r="GQ1134" s="223"/>
      <c r="GR1134" s="223"/>
      <c r="GS1134" s="223"/>
      <c r="GT1134" s="223"/>
      <c r="GU1134" s="223"/>
      <c r="GV1134" s="223"/>
      <c r="GW1134" s="173"/>
      <c r="GX1134" s="223" t="s">
        <v>377</v>
      </c>
      <c r="GZ1134" s="257"/>
      <c r="HB1134" s="257"/>
    </row>
    <row r="1135" spans="1:210" s="171" customFormat="1" ht="22.5" x14ac:dyDescent="0.25">
      <c r="A1135" s="214" t="s">
        <v>958</v>
      </c>
      <c r="B1135" s="215" t="s">
        <v>655</v>
      </c>
      <c r="C1135" s="873" t="s">
        <v>656</v>
      </c>
      <c r="D1135" s="873"/>
      <c r="E1135" s="873"/>
      <c r="F1135" s="873"/>
      <c r="G1135" s="873"/>
      <c r="H1135" s="216" t="s">
        <v>614</v>
      </c>
      <c r="I1135" s="217">
        <v>166</v>
      </c>
      <c r="J1135" s="218">
        <v>1</v>
      </c>
      <c r="K1135" s="218">
        <v>166</v>
      </c>
      <c r="L1135" s="220"/>
      <c r="M1135" s="217"/>
      <c r="N1135" s="240">
        <v>1216.55</v>
      </c>
      <c r="O1135" s="217"/>
      <c r="P1135" s="227">
        <v>201947.3</v>
      </c>
      <c r="GO1135" s="212"/>
      <c r="GP1135" s="212"/>
      <c r="GQ1135" s="223" t="s">
        <v>656</v>
      </c>
      <c r="GR1135" s="223" t="s">
        <v>4</v>
      </c>
      <c r="GS1135" s="223" t="s">
        <v>4</v>
      </c>
      <c r="GT1135" s="223" t="s">
        <v>4</v>
      </c>
      <c r="GU1135" s="223" t="s">
        <v>4</v>
      </c>
      <c r="GV1135" s="223"/>
      <c r="GW1135" s="173"/>
      <c r="GX1135" s="223"/>
      <c r="GZ1135" s="257"/>
      <c r="HB1135" s="257"/>
    </row>
    <row r="1136" spans="1:210" s="171" customFormat="1" ht="15" x14ac:dyDescent="0.25">
      <c r="A1136" s="236"/>
      <c r="B1136" s="237"/>
      <c r="C1136" s="874" t="s">
        <v>377</v>
      </c>
      <c r="D1136" s="874"/>
      <c r="E1136" s="874"/>
      <c r="F1136" s="874"/>
      <c r="G1136" s="874"/>
      <c r="H1136" s="216"/>
      <c r="I1136" s="217"/>
      <c r="J1136" s="217"/>
      <c r="K1136" s="217"/>
      <c r="L1136" s="220"/>
      <c r="M1136" s="217"/>
      <c r="N1136" s="220"/>
      <c r="O1136" s="217"/>
      <c r="P1136" s="227">
        <v>201947.3</v>
      </c>
      <c r="GO1136" s="212"/>
      <c r="GP1136" s="212"/>
      <c r="GQ1136" s="223"/>
      <c r="GR1136" s="223"/>
      <c r="GS1136" s="223"/>
      <c r="GT1136" s="223"/>
      <c r="GU1136" s="223"/>
      <c r="GV1136" s="223"/>
      <c r="GW1136" s="173"/>
      <c r="GX1136" s="223" t="s">
        <v>377</v>
      </c>
      <c r="GZ1136" s="257"/>
      <c r="HB1136" s="257"/>
    </row>
    <row r="1137" spans="1:210" s="171" customFormat="1" ht="22.5" x14ac:dyDescent="0.25">
      <c r="A1137" s="214" t="s">
        <v>959</v>
      </c>
      <c r="B1137" s="215" t="s">
        <v>657</v>
      </c>
      <c r="C1137" s="873" t="s">
        <v>658</v>
      </c>
      <c r="D1137" s="873"/>
      <c r="E1137" s="873"/>
      <c r="F1137" s="873"/>
      <c r="G1137" s="873"/>
      <c r="H1137" s="216" t="s">
        <v>614</v>
      </c>
      <c r="I1137" s="217">
        <v>166</v>
      </c>
      <c r="J1137" s="218">
        <v>1</v>
      </c>
      <c r="K1137" s="218">
        <v>166</v>
      </c>
      <c r="L1137" s="220"/>
      <c r="M1137" s="217"/>
      <c r="N1137" s="239">
        <v>325.60000000000002</v>
      </c>
      <c r="O1137" s="217"/>
      <c r="P1137" s="227">
        <v>54049.599999999999</v>
      </c>
      <c r="GO1137" s="212"/>
      <c r="GP1137" s="212"/>
      <c r="GQ1137" s="223" t="s">
        <v>658</v>
      </c>
      <c r="GR1137" s="223" t="s">
        <v>4</v>
      </c>
      <c r="GS1137" s="223" t="s">
        <v>4</v>
      </c>
      <c r="GT1137" s="223" t="s">
        <v>4</v>
      </c>
      <c r="GU1137" s="223" t="s">
        <v>4</v>
      </c>
      <c r="GV1137" s="223"/>
      <c r="GW1137" s="173"/>
      <c r="GX1137" s="223"/>
      <c r="GZ1137" s="257"/>
      <c r="HB1137" s="257"/>
    </row>
    <row r="1138" spans="1:210" s="171" customFormat="1" ht="15" x14ac:dyDescent="0.25">
      <c r="A1138" s="236"/>
      <c r="B1138" s="237"/>
      <c r="C1138" s="874" t="s">
        <v>377</v>
      </c>
      <c r="D1138" s="874"/>
      <c r="E1138" s="874"/>
      <c r="F1138" s="874"/>
      <c r="G1138" s="874"/>
      <c r="H1138" s="216"/>
      <c r="I1138" s="217"/>
      <c r="J1138" s="217"/>
      <c r="K1138" s="217"/>
      <c r="L1138" s="220"/>
      <c r="M1138" s="217"/>
      <c r="N1138" s="220"/>
      <c r="O1138" s="217"/>
      <c r="P1138" s="227">
        <v>54049.599999999999</v>
      </c>
      <c r="GO1138" s="212"/>
      <c r="GP1138" s="212"/>
      <c r="GQ1138" s="223"/>
      <c r="GR1138" s="223"/>
      <c r="GS1138" s="223"/>
      <c r="GT1138" s="223"/>
      <c r="GU1138" s="223"/>
      <c r="GV1138" s="223"/>
      <c r="GW1138" s="173"/>
      <c r="GX1138" s="223" t="s">
        <v>377</v>
      </c>
      <c r="GZ1138" s="257"/>
      <c r="HB1138" s="257"/>
    </row>
    <row r="1139" spans="1:210" s="171" customFormat="1" ht="22.5" x14ac:dyDescent="0.25">
      <c r="A1139" s="214" t="s">
        <v>960</v>
      </c>
      <c r="B1139" s="215" t="s">
        <v>659</v>
      </c>
      <c r="C1139" s="873" t="s">
        <v>660</v>
      </c>
      <c r="D1139" s="873"/>
      <c r="E1139" s="873"/>
      <c r="F1139" s="873"/>
      <c r="G1139" s="873"/>
      <c r="H1139" s="216" t="s">
        <v>614</v>
      </c>
      <c r="I1139" s="217">
        <v>166</v>
      </c>
      <c r="J1139" s="218">
        <v>1</v>
      </c>
      <c r="K1139" s="218">
        <v>166</v>
      </c>
      <c r="L1139" s="220"/>
      <c r="M1139" s="217"/>
      <c r="N1139" s="239">
        <v>221.25</v>
      </c>
      <c r="O1139" s="217"/>
      <c r="P1139" s="227">
        <v>36727.5</v>
      </c>
      <c r="GO1139" s="212"/>
      <c r="GP1139" s="212"/>
      <c r="GQ1139" s="223" t="s">
        <v>660</v>
      </c>
      <c r="GR1139" s="223" t="s">
        <v>4</v>
      </c>
      <c r="GS1139" s="223" t="s">
        <v>4</v>
      </c>
      <c r="GT1139" s="223" t="s">
        <v>4</v>
      </c>
      <c r="GU1139" s="223" t="s">
        <v>4</v>
      </c>
      <c r="GV1139" s="223"/>
      <c r="GW1139" s="173"/>
      <c r="GX1139" s="223"/>
      <c r="GZ1139" s="257"/>
      <c r="HB1139" s="257"/>
    </row>
    <row r="1140" spans="1:210" s="171" customFormat="1" ht="15" x14ac:dyDescent="0.25">
      <c r="A1140" s="236"/>
      <c r="B1140" s="237"/>
      <c r="C1140" s="874" t="s">
        <v>377</v>
      </c>
      <c r="D1140" s="874"/>
      <c r="E1140" s="874"/>
      <c r="F1140" s="874"/>
      <c r="G1140" s="874"/>
      <c r="H1140" s="216"/>
      <c r="I1140" s="217"/>
      <c r="J1140" s="217"/>
      <c r="K1140" s="217"/>
      <c r="L1140" s="220"/>
      <c r="M1140" s="217"/>
      <c r="N1140" s="220"/>
      <c r="O1140" s="217"/>
      <c r="P1140" s="227">
        <v>36727.5</v>
      </c>
      <c r="GO1140" s="212"/>
      <c r="GP1140" s="212"/>
      <c r="GQ1140" s="223"/>
      <c r="GR1140" s="223"/>
      <c r="GS1140" s="223"/>
      <c r="GT1140" s="223"/>
      <c r="GU1140" s="223"/>
      <c r="GV1140" s="223"/>
      <c r="GW1140" s="173"/>
      <c r="GX1140" s="223" t="s">
        <v>377</v>
      </c>
      <c r="GZ1140" s="257"/>
      <c r="HB1140" s="257"/>
    </row>
    <row r="1141" spans="1:210" s="171" customFormat="1" ht="22.5" x14ac:dyDescent="0.25">
      <c r="A1141" s="214" t="s">
        <v>961</v>
      </c>
      <c r="B1141" s="215" t="s">
        <v>661</v>
      </c>
      <c r="C1141" s="873" t="s">
        <v>662</v>
      </c>
      <c r="D1141" s="873"/>
      <c r="E1141" s="873"/>
      <c r="F1141" s="873"/>
      <c r="G1141" s="873"/>
      <c r="H1141" s="216" t="s">
        <v>614</v>
      </c>
      <c r="I1141" s="217">
        <v>166</v>
      </c>
      <c r="J1141" s="218">
        <v>1</v>
      </c>
      <c r="K1141" s="218">
        <v>166</v>
      </c>
      <c r="L1141" s="220"/>
      <c r="M1141" s="217"/>
      <c r="N1141" s="240">
        <v>1022.44</v>
      </c>
      <c r="O1141" s="217"/>
      <c r="P1141" s="227">
        <v>169725.04</v>
      </c>
      <c r="GO1141" s="212"/>
      <c r="GP1141" s="212"/>
      <c r="GQ1141" s="223" t="s">
        <v>662</v>
      </c>
      <c r="GR1141" s="223" t="s">
        <v>4</v>
      </c>
      <c r="GS1141" s="223" t="s">
        <v>4</v>
      </c>
      <c r="GT1141" s="223" t="s">
        <v>4</v>
      </c>
      <c r="GU1141" s="223" t="s">
        <v>4</v>
      </c>
      <c r="GV1141" s="223"/>
      <c r="GW1141" s="173"/>
      <c r="GX1141" s="223"/>
      <c r="GZ1141" s="257"/>
      <c r="HB1141" s="257"/>
    </row>
    <row r="1142" spans="1:210" s="171" customFormat="1" ht="15" x14ac:dyDescent="0.25">
      <c r="A1142" s="236"/>
      <c r="B1142" s="237"/>
      <c r="C1142" s="874" t="s">
        <v>377</v>
      </c>
      <c r="D1142" s="874"/>
      <c r="E1142" s="874"/>
      <c r="F1142" s="874"/>
      <c r="G1142" s="874"/>
      <c r="H1142" s="216"/>
      <c r="I1142" s="217"/>
      <c r="J1142" s="217"/>
      <c r="K1142" s="217"/>
      <c r="L1142" s="220"/>
      <c r="M1142" s="217"/>
      <c r="N1142" s="220"/>
      <c r="O1142" s="217"/>
      <c r="P1142" s="227">
        <v>169725.04</v>
      </c>
      <c r="GO1142" s="212"/>
      <c r="GP1142" s="212"/>
      <c r="GQ1142" s="223"/>
      <c r="GR1142" s="223"/>
      <c r="GS1142" s="223"/>
      <c r="GT1142" s="223"/>
      <c r="GU1142" s="223"/>
      <c r="GV1142" s="223"/>
      <c r="GW1142" s="173"/>
      <c r="GX1142" s="223" t="s">
        <v>377</v>
      </c>
      <c r="GZ1142" s="257"/>
      <c r="HB1142" s="257"/>
    </row>
    <row r="1143" spans="1:210" s="171" customFormat="1" ht="33.75" x14ac:dyDescent="0.25">
      <c r="A1143" s="214" t="s">
        <v>962</v>
      </c>
      <c r="B1143" s="215" t="s">
        <v>663</v>
      </c>
      <c r="C1143" s="873" t="s">
        <v>664</v>
      </c>
      <c r="D1143" s="873"/>
      <c r="E1143" s="873"/>
      <c r="F1143" s="873"/>
      <c r="G1143" s="873"/>
      <c r="H1143" s="216" t="s">
        <v>607</v>
      </c>
      <c r="I1143" s="217">
        <v>0.43159999999999998</v>
      </c>
      <c r="J1143" s="218">
        <v>1</v>
      </c>
      <c r="K1143" s="298">
        <v>0.43159999999999998</v>
      </c>
      <c r="L1143" s="220"/>
      <c r="M1143" s="217"/>
      <c r="N1143" s="221"/>
      <c r="O1143" s="217"/>
      <c r="P1143" s="222"/>
      <c r="GO1143" s="212"/>
      <c r="GP1143" s="212"/>
      <c r="GQ1143" s="223" t="s">
        <v>664</v>
      </c>
      <c r="GR1143" s="223" t="s">
        <v>4</v>
      </c>
      <c r="GS1143" s="223" t="s">
        <v>4</v>
      </c>
      <c r="GT1143" s="223" t="s">
        <v>4</v>
      </c>
      <c r="GU1143" s="223" t="s">
        <v>4</v>
      </c>
      <c r="GV1143" s="223"/>
      <c r="GW1143" s="173"/>
      <c r="GX1143" s="223"/>
      <c r="GZ1143" s="257"/>
      <c r="HB1143" s="257"/>
    </row>
    <row r="1144" spans="1:210" s="171" customFormat="1" ht="15" x14ac:dyDescent="0.25">
      <c r="A1144" s="242"/>
      <c r="B1144" s="243"/>
      <c r="C1144" s="878" t="s">
        <v>963</v>
      </c>
      <c r="D1144" s="878"/>
      <c r="E1144" s="878"/>
      <c r="F1144" s="878"/>
      <c r="G1144" s="878"/>
      <c r="H1144" s="878"/>
      <c r="I1144" s="878"/>
      <c r="J1144" s="878"/>
      <c r="K1144" s="878"/>
      <c r="L1144" s="878"/>
      <c r="M1144" s="878"/>
      <c r="N1144" s="878"/>
      <c r="O1144" s="878"/>
      <c r="P1144" s="879"/>
      <c r="GO1144" s="212"/>
      <c r="GP1144" s="212"/>
      <c r="GQ1144" s="223"/>
      <c r="GR1144" s="223"/>
      <c r="GS1144" s="223"/>
      <c r="GT1144" s="223"/>
      <c r="GU1144" s="223"/>
      <c r="GV1144" s="223"/>
      <c r="GW1144" s="173"/>
      <c r="GX1144" s="223"/>
      <c r="GY1144" s="244" t="s">
        <v>963</v>
      </c>
      <c r="GZ1144" s="257"/>
      <c r="HB1144" s="257"/>
    </row>
    <row r="1145" spans="1:210" s="171" customFormat="1" ht="15" x14ac:dyDescent="0.25">
      <c r="A1145" s="224"/>
      <c r="B1145" s="225"/>
      <c r="C1145" s="874" t="s">
        <v>370</v>
      </c>
      <c r="D1145" s="874"/>
      <c r="E1145" s="874"/>
      <c r="F1145" s="874"/>
      <c r="G1145" s="874"/>
      <c r="H1145" s="216"/>
      <c r="I1145" s="217"/>
      <c r="J1145" s="217"/>
      <c r="K1145" s="217"/>
      <c r="L1145" s="220"/>
      <c r="M1145" s="217"/>
      <c r="N1145" s="226"/>
      <c r="O1145" s="217"/>
      <c r="P1145" s="227">
        <v>10381.290000000001</v>
      </c>
      <c r="Q1145" s="228"/>
      <c r="R1145" s="228"/>
      <c r="GO1145" s="212"/>
      <c r="GP1145" s="212"/>
      <c r="GQ1145" s="223"/>
      <c r="GR1145" s="223"/>
      <c r="GS1145" s="223"/>
      <c r="GT1145" s="223"/>
      <c r="GU1145" s="223"/>
      <c r="GV1145" s="223" t="s">
        <v>370</v>
      </c>
      <c r="GW1145" s="173"/>
      <c r="GX1145" s="223"/>
      <c r="GZ1145" s="257"/>
      <c r="HB1145" s="257"/>
    </row>
    <row r="1146" spans="1:210" s="171" customFormat="1" ht="15" x14ac:dyDescent="0.25">
      <c r="A1146" s="229"/>
      <c r="B1146" s="230"/>
      <c r="C1146" s="880" t="s">
        <v>371</v>
      </c>
      <c r="D1146" s="880"/>
      <c r="E1146" s="880"/>
      <c r="F1146" s="880"/>
      <c r="G1146" s="880"/>
      <c r="H1146" s="231"/>
      <c r="I1146" s="232"/>
      <c r="J1146" s="232"/>
      <c r="K1146" s="232"/>
      <c r="L1146" s="233"/>
      <c r="M1146" s="232"/>
      <c r="N1146" s="233"/>
      <c r="O1146" s="232"/>
      <c r="P1146" s="234">
        <v>431.7</v>
      </c>
      <c r="GO1146" s="212"/>
      <c r="GP1146" s="212"/>
      <c r="GQ1146" s="223"/>
      <c r="GR1146" s="223"/>
      <c r="GS1146" s="223"/>
      <c r="GT1146" s="223"/>
      <c r="GU1146" s="223"/>
      <c r="GV1146" s="223"/>
      <c r="GW1146" s="173" t="s">
        <v>371</v>
      </c>
      <c r="GX1146" s="223"/>
      <c r="GZ1146" s="257"/>
      <c r="HB1146" s="257"/>
    </row>
    <row r="1147" spans="1:210" s="171" customFormat="1" ht="22.5" x14ac:dyDescent="0.25">
      <c r="A1147" s="229"/>
      <c r="B1147" s="230" t="s">
        <v>666</v>
      </c>
      <c r="C1147" s="880" t="s">
        <v>667</v>
      </c>
      <c r="D1147" s="880"/>
      <c r="E1147" s="880"/>
      <c r="F1147" s="880"/>
      <c r="G1147" s="880"/>
      <c r="H1147" s="231" t="s">
        <v>374</v>
      </c>
      <c r="I1147" s="235">
        <v>94</v>
      </c>
      <c r="J1147" s="232"/>
      <c r="K1147" s="235">
        <v>94</v>
      </c>
      <c r="L1147" s="233"/>
      <c r="M1147" s="232"/>
      <c r="N1147" s="233"/>
      <c r="O1147" s="232"/>
      <c r="P1147" s="234">
        <v>405.8</v>
      </c>
      <c r="GO1147" s="212"/>
      <c r="GP1147" s="212"/>
      <c r="GQ1147" s="223"/>
      <c r="GR1147" s="223"/>
      <c r="GS1147" s="223"/>
      <c r="GT1147" s="223"/>
      <c r="GU1147" s="223"/>
      <c r="GV1147" s="223"/>
      <c r="GW1147" s="173" t="s">
        <v>667</v>
      </c>
      <c r="GX1147" s="223"/>
      <c r="GZ1147" s="257"/>
      <c r="HB1147" s="257"/>
    </row>
    <row r="1148" spans="1:210" s="171" customFormat="1" ht="22.5" x14ac:dyDescent="0.25">
      <c r="A1148" s="229"/>
      <c r="B1148" s="230" t="s">
        <v>668</v>
      </c>
      <c r="C1148" s="880" t="s">
        <v>669</v>
      </c>
      <c r="D1148" s="880"/>
      <c r="E1148" s="880"/>
      <c r="F1148" s="880"/>
      <c r="G1148" s="880"/>
      <c r="H1148" s="231" t="s">
        <v>374</v>
      </c>
      <c r="I1148" s="235">
        <v>51</v>
      </c>
      <c r="J1148" s="232"/>
      <c r="K1148" s="235">
        <v>51</v>
      </c>
      <c r="L1148" s="233"/>
      <c r="M1148" s="232"/>
      <c r="N1148" s="233"/>
      <c r="O1148" s="232"/>
      <c r="P1148" s="234">
        <v>220.17</v>
      </c>
      <c r="GO1148" s="212"/>
      <c r="GP1148" s="212"/>
      <c r="GQ1148" s="223"/>
      <c r="GR1148" s="223"/>
      <c r="GS1148" s="223"/>
      <c r="GT1148" s="223"/>
      <c r="GU1148" s="223"/>
      <c r="GV1148" s="223"/>
      <c r="GW1148" s="173" t="s">
        <v>669</v>
      </c>
      <c r="GX1148" s="223"/>
      <c r="GZ1148" s="257"/>
      <c r="HB1148" s="257"/>
    </row>
    <row r="1149" spans="1:210" s="171" customFormat="1" ht="15" x14ac:dyDescent="0.25">
      <c r="A1149" s="236"/>
      <c r="B1149" s="237"/>
      <c r="C1149" s="874" t="s">
        <v>377</v>
      </c>
      <c r="D1149" s="874"/>
      <c r="E1149" s="874"/>
      <c r="F1149" s="874"/>
      <c r="G1149" s="874"/>
      <c r="H1149" s="216"/>
      <c r="I1149" s="217"/>
      <c r="J1149" s="217"/>
      <c r="K1149" s="217"/>
      <c r="L1149" s="220"/>
      <c r="M1149" s="217"/>
      <c r="N1149" s="226">
        <v>25503.38</v>
      </c>
      <c r="O1149" s="217"/>
      <c r="P1149" s="227">
        <v>11007.26</v>
      </c>
      <c r="GO1149" s="212"/>
      <c r="GP1149" s="212"/>
      <c r="GQ1149" s="223"/>
      <c r="GR1149" s="223"/>
      <c r="GS1149" s="223"/>
      <c r="GT1149" s="223"/>
      <c r="GU1149" s="223"/>
      <c r="GV1149" s="223"/>
      <c r="GW1149" s="173"/>
      <c r="GX1149" s="223" t="s">
        <v>377</v>
      </c>
      <c r="GZ1149" s="257"/>
      <c r="HB1149" s="257"/>
    </row>
    <row r="1150" spans="1:210" s="171" customFormat="1" ht="33.75" x14ac:dyDescent="0.25">
      <c r="A1150" s="214" t="s">
        <v>964</v>
      </c>
      <c r="B1150" s="215" t="s">
        <v>670</v>
      </c>
      <c r="C1150" s="873" t="s">
        <v>671</v>
      </c>
      <c r="D1150" s="873"/>
      <c r="E1150" s="873"/>
      <c r="F1150" s="873"/>
      <c r="G1150" s="873"/>
      <c r="H1150" s="216" t="s">
        <v>672</v>
      </c>
      <c r="I1150" s="217">
        <v>-14.11332</v>
      </c>
      <c r="J1150" s="218">
        <v>1</v>
      </c>
      <c r="K1150" s="302">
        <v>-14.11332</v>
      </c>
      <c r="L1150" s="299">
        <v>537.96</v>
      </c>
      <c r="M1150" s="219">
        <v>1.3</v>
      </c>
      <c r="N1150" s="239">
        <v>699.35</v>
      </c>
      <c r="O1150" s="217"/>
      <c r="P1150" s="227">
        <v>-9870.15</v>
      </c>
      <c r="GO1150" s="212"/>
      <c r="GP1150" s="212"/>
      <c r="GQ1150" s="223" t="s">
        <v>671</v>
      </c>
      <c r="GR1150" s="223" t="s">
        <v>4</v>
      </c>
      <c r="GS1150" s="223" t="s">
        <v>4</v>
      </c>
      <c r="GT1150" s="223" t="s">
        <v>4</v>
      </c>
      <c r="GU1150" s="223" t="s">
        <v>4</v>
      </c>
      <c r="GV1150" s="223"/>
      <c r="GW1150" s="173"/>
      <c r="GX1150" s="223"/>
      <c r="GZ1150" s="257"/>
      <c r="HB1150" s="257"/>
    </row>
    <row r="1151" spans="1:210" s="171" customFormat="1" ht="15" x14ac:dyDescent="0.25">
      <c r="A1151" s="236"/>
      <c r="B1151" s="237"/>
      <c r="C1151" s="874" t="s">
        <v>377</v>
      </c>
      <c r="D1151" s="874"/>
      <c r="E1151" s="874"/>
      <c r="F1151" s="874"/>
      <c r="G1151" s="874"/>
      <c r="H1151" s="216"/>
      <c r="I1151" s="217"/>
      <c r="J1151" s="217"/>
      <c r="K1151" s="217"/>
      <c r="L1151" s="220"/>
      <c r="M1151" s="217"/>
      <c r="N1151" s="220"/>
      <c r="O1151" s="217"/>
      <c r="P1151" s="227">
        <v>-9870.15</v>
      </c>
      <c r="GO1151" s="212"/>
      <c r="GP1151" s="212"/>
      <c r="GQ1151" s="223"/>
      <c r="GR1151" s="223"/>
      <c r="GS1151" s="223"/>
      <c r="GT1151" s="223"/>
      <c r="GU1151" s="223"/>
      <c r="GV1151" s="223"/>
      <c r="GW1151" s="173"/>
      <c r="GX1151" s="223" t="s">
        <v>377</v>
      </c>
      <c r="GZ1151" s="257"/>
      <c r="HB1151" s="257"/>
    </row>
    <row r="1152" spans="1:210" s="171" customFormat="1" ht="33.75" x14ac:dyDescent="0.25">
      <c r="A1152" s="214" t="s">
        <v>965</v>
      </c>
      <c r="B1152" s="215" t="s">
        <v>673</v>
      </c>
      <c r="C1152" s="873" t="s">
        <v>674</v>
      </c>
      <c r="D1152" s="873"/>
      <c r="E1152" s="873"/>
      <c r="F1152" s="873"/>
      <c r="G1152" s="873"/>
      <c r="H1152" s="216" t="s">
        <v>672</v>
      </c>
      <c r="I1152" s="217">
        <v>25.9</v>
      </c>
      <c r="J1152" s="218">
        <v>1</v>
      </c>
      <c r="K1152" s="219">
        <v>25.9</v>
      </c>
      <c r="L1152" s="299">
        <v>323.43</v>
      </c>
      <c r="M1152" s="265">
        <v>1.85</v>
      </c>
      <c r="N1152" s="239">
        <v>598.35</v>
      </c>
      <c r="O1152" s="217"/>
      <c r="P1152" s="227">
        <v>15497.27</v>
      </c>
      <c r="GO1152" s="212"/>
      <c r="GP1152" s="212"/>
      <c r="GQ1152" s="223" t="s">
        <v>674</v>
      </c>
      <c r="GR1152" s="223" t="s">
        <v>4</v>
      </c>
      <c r="GS1152" s="223" t="s">
        <v>4</v>
      </c>
      <c r="GT1152" s="223" t="s">
        <v>4</v>
      </c>
      <c r="GU1152" s="223" t="s">
        <v>4</v>
      </c>
      <c r="GV1152" s="223"/>
      <c r="GW1152" s="173"/>
      <c r="GX1152" s="223"/>
      <c r="GZ1152" s="257"/>
      <c r="HB1152" s="257"/>
    </row>
    <row r="1153" spans="1:210" s="171" customFormat="1" ht="15" x14ac:dyDescent="0.25">
      <c r="A1153" s="236"/>
      <c r="B1153" s="237"/>
      <c r="C1153" s="874" t="s">
        <v>377</v>
      </c>
      <c r="D1153" s="874"/>
      <c r="E1153" s="874"/>
      <c r="F1153" s="874"/>
      <c r="G1153" s="874"/>
      <c r="H1153" s="216"/>
      <c r="I1153" s="217"/>
      <c r="J1153" s="217"/>
      <c r="K1153" s="217"/>
      <c r="L1153" s="220"/>
      <c r="M1153" s="217"/>
      <c r="N1153" s="220"/>
      <c r="O1153" s="217"/>
      <c r="P1153" s="227">
        <v>15497.27</v>
      </c>
      <c r="GO1153" s="212"/>
      <c r="GP1153" s="212"/>
      <c r="GQ1153" s="223"/>
      <c r="GR1153" s="223"/>
      <c r="GS1153" s="223"/>
      <c r="GT1153" s="223"/>
      <c r="GU1153" s="223"/>
      <c r="GV1153" s="223"/>
      <c r="GW1153" s="173"/>
      <c r="GX1153" s="223" t="s">
        <v>377</v>
      </c>
      <c r="GZ1153" s="257"/>
      <c r="HB1153" s="257"/>
    </row>
    <row r="1154" spans="1:210" s="171" customFormat="1" ht="1.5" customHeight="1" x14ac:dyDescent="0.25">
      <c r="A1154" s="246"/>
      <c r="B1154" s="247"/>
      <c r="C1154" s="247"/>
      <c r="D1154" s="247"/>
      <c r="E1154" s="247"/>
      <c r="F1154" s="248"/>
      <c r="G1154" s="248"/>
      <c r="H1154" s="248"/>
      <c r="I1154" s="248"/>
      <c r="J1154" s="249"/>
      <c r="K1154" s="248"/>
      <c r="L1154" s="249"/>
      <c r="M1154" s="250"/>
      <c r="N1154" s="249"/>
      <c r="O1154" s="251"/>
      <c r="P1154" s="252"/>
      <c r="Q1154" s="253"/>
      <c r="R1154" s="254"/>
      <c r="GO1154" s="212"/>
      <c r="GP1154" s="212"/>
      <c r="GQ1154" s="223"/>
      <c r="GR1154" s="223"/>
      <c r="GS1154" s="223"/>
      <c r="GT1154" s="223"/>
      <c r="GU1154" s="223"/>
      <c r="GV1154" s="223"/>
      <c r="GW1154" s="173"/>
      <c r="GX1154" s="223"/>
      <c r="GZ1154" s="257"/>
      <c r="HB1154" s="257"/>
    </row>
    <row r="1155" spans="1:210" s="171" customFormat="1" ht="15" x14ac:dyDescent="0.25">
      <c r="A1155" s="224"/>
      <c r="B1155" s="255"/>
      <c r="C1155" s="872" t="s">
        <v>966</v>
      </c>
      <c r="D1155" s="872"/>
      <c r="E1155" s="872"/>
      <c r="F1155" s="872"/>
      <c r="G1155" s="872"/>
      <c r="H1155" s="872"/>
      <c r="I1155" s="872"/>
      <c r="J1155" s="872"/>
      <c r="K1155" s="872"/>
      <c r="L1155" s="872"/>
      <c r="M1155" s="872"/>
      <c r="N1155" s="872"/>
      <c r="O1155" s="872"/>
      <c r="P1155" s="256"/>
      <c r="Q1155" s="253"/>
      <c r="R1155" s="254"/>
      <c r="GO1155" s="212"/>
      <c r="GP1155" s="212"/>
      <c r="GQ1155" s="223"/>
      <c r="GR1155" s="223"/>
      <c r="GS1155" s="223"/>
      <c r="GT1155" s="223"/>
      <c r="GU1155" s="223"/>
      <c r="GV1155" s="223"/>
      <c r="GW1155" s="173"/>
      <c r="GX1155" s="223"/>
      <c r="GZ1155" s="257" t="s">
        <v>966</v>
      </c>
      <c r="HB1155" s="257"/>
    </row>
    <row r="1156" spans="1:210" s="171" customFormat="1" ht="15" x14ac:dyDescent="0.25">
      <c r="A1156" s="224"/>
      <c r="B1156" s="225"/>
      <c r="C1156" s="871" t="s">
        <v>400</v>
      </c>
      <c r="D1156" s="871"/>
      <c r="E1156" s="871"/>
      <c r="F1156" s="871"/>
      <c r="G1156" s="871"/>
      <c r="H1156" s="871"/>
      <c r="I1156" s="871"/>
      <c r="J1156" s="871"/>
      <c r="K1156" s="871"/>
      <c r="L1156" s="871"/>
      <c r="M1156" s="871"/>
      <c r="N1156" s="871"/>
      <c r="O1156" s="871"/>
      <c r="P1156" s="258">
        <v>28584798.109999999</v>
      </c>
      <c r="Q1156" s="253"/>
      <c r="R1156" s="254"/>
      <c r="GO1156" s="212"/>
      <c r="GP1156" s="212"/>
      <c r="GQ1156" s="223"/>
      <c r="GR1156" s="223"/>
      <c r="GS1156" s="223"/>
      <c r="GT1156" s="223"/>
      <c r="GU1156" s="223"/>
      <c r="GV1156" s="223"/>
      <c r="GW1156" s="173"/>
      <c r="GX1156" s="223"/>
      <c r="GZ1156" s="257"/>
      <c r="HA1156" s="259" t="s">
        <v>400</v>
      </c>
      <c r="HB1156" s="257"/>
    </row>
    <row r="1157" spans="1:210" s="171" customFormat="1" ht="15" x14ac:dyDescent="0.25">
      <c r="A1157" s="224"/>
      <c r="B1157" s="225"/>
      <c r="C1157" s="871" t="s">
        <v>401</v>
      </c>
      <c r="D1157" s="871"/>
      <c r="E1157" s="871"/>
      <c r="F1157" s="871"/>
      <c r="G1157" s="871"/>
      <c r="H1157" s="871"/>
      <c r="I1157" s="871"/>
      <c r="J1157" s="871"/>
      <c r="K1157" s="871"/>
      <c r="L1157" s="871"/>
      <c r="M1157" s="871"/>
      <c r="N1157" s="871"/>
      <c r="O1157" s="871"/>
      <c r="P1157" s="260"/>
      <c r="Q1157" s="253"/>
      <c r="R1157" s="254"/>
      <c r="GO1157" s="212"/>
      <c r="GP1157" s="212"/>
      <c r="GQ1157" s="223"/>
      <c r="GR1157" s="223"/>
      <c r="GS1157" s="223"/>
      <c r="GT1157" s="223"/>
      <c r="GU1157" s="223"/>
      <c r="GV1157" s="223"/>
      <c r="GW1157" s="173"/>
      <c r="GX1157" s="223"/>
      <c r="GZ1157" s="257"/>
      <c r="HA1157" s="259" t="s">
        <v>401</v>
      </c>
      <c r="HB1157" s="257"/>
    </row>
    <row r="1158" spans="1:210" s="171" customFormat="1" ht="15" x14ac:dyDescent="0.25">
      <c r="A1158" s="224"/>
      <c r="B1158" s="225"/>
      <c r="C1158" s="871" t="s">
        <v>402</v>
      </c>
      <c r="D1158" s="871"/>
      <c r="E1158" s="871"/>
      <c r="F1158" s="871"/>
      <c r="G1158" s="871"/>
      <c r="H1158" s="871"/>
      <c r="I1158" s="871"/>
      <c r="J1158" s="871"/>
      <c r="K1158" s="871"/>
      <c r="L1158" s="871"/>
      <c r="M1158" s="871"/>
      <c r="N1158" s="871"/>
      <c r="O1158" s="871"/>
      <c r="P1158" s="258">
        <v>2056065.86</v>
      </c>
      <c r="Q1158" s="253"/>
      <c r="R1158" s="254"/>
      <c r="GO1158" s="212"/>
      <c r="GP1158" s="212"/>
      <c r="GQ1158" s="223"/>
      <c r="GR1158" s="223"/>
      <c r="GS1158" s="223"/>
      <c r="GT1158" s="223"/>
      <c r="GU1158" s="223"/>
      <c r="GV1158" s="223"/>
      <c r="GW1158" s="173"/>
      <c r="GX1158" s="223"/>
      <c r="GZ1158" s="257"/>
      <c r="HA1158" s="259" t="s">
        <v>402</v>
      </c>
      <c r="HB1158" s="257"/>
    </row>
    <row r="1159" spans="1:210" s="171" customFormat="1" ht="15" x14ac:dyDescent="0.25">
      <c r="A1159" s="224"/>
      <c r="B1159" s="225"/>
      <c r="C1159" s="871" t="s">
        <v>403</v>
      </c>
      <c r="D1159" s="871"/>
      <c r="E1159" s="871"/>
      <c r="F1159" s="871"/>
      <c r="G1159" s="871"/>
      <c r="H1159" s="871"/>
      <c r="I1159" s="871"/>
      <c r="J1159" s="871"/>
      <c r="K1159" s="871"/>
      <c r="L1159" s="871"/>
      <c r="M1159" s="871"/>
      <c r="N1159" s="871"/>
      <c r="O1159" s="871"/>
      <c r="P1159" s="258">
        <v>20914131.739999998</v>
      </c>
      <c r="Q1159" s="253"/>
      <c r="R1159" s="254"/>
      <c r="GO1159" s="212"/>
      <c r="GP1159" s="212"/>
      <c r="GQ1159" s="223"/>
      <c r="GR1159" s="223"/>
      <c r="GS1159" s="223"/>
      <c r="GT1159" s="223"/>
      <c r="GU1159" s="223"/>
      <c r="GV1159" s="223"/>
      <c r="GW1159" s="173"/>
      <c r="GX1159" s="223"/>
      <c r="GZ1159" s="257"/>
      <c r="HA1159" s="259" t="s">
        <v>403</v>
      </c>
      <c r="HB1159" s="257"/>
    </row>
    <row r="1160" spans="1:210" s="171" customFormat="1" ht="15" x14ac:dyDescent="0.25">
      <c r="A1160" s="224"/>
      <c r="B1160" s="225"/>
      <c r="C1160" s="871" t="s">
        <v>404</v>
      </c>
      <c r="D1160" s="871"/>
      <c r="E1160" s="871"/>
      <c r="F1160" s="871"/>
      <c r="G1160" s="871"/>
      <c r="H1160" s="871"/>
      <c r="I1160" s="871"/>
      <c r="J1160" s="871"/>
      <c r="K1160" s="871"/>
      <c r="L1160" s="871"/>
      <c r="M1160" s="871"/>
      <c r="N1160" s="871"/>
      <c r="O1160" s="871"/>
      <c r="P1160" s="258">
        <v>1409475.96</v>
      </c>
      <c r="Q1160" s="253"/>
      <c r="R1160" s="254"/>
      <c r="GO1160" s="212"/>
      <c r="GP1160" s="212"/>
      <c r="GQ1160" s="223"/>
      <c r="GR1160" s="223"/>
      <c r="GS1160" s="223"/>
      <c r="GT1160" s="223"/>
      <c r="GU1160" s="223"/>
      <c r="GV1160" s="223"/>
      <c r="GW1160" s="173"/>
      <c r="GX1160" s="223"/>
      <c r="GZ1160" s="257"/>
      <c r="HA1160" s="259" t="s">
        <v>404</v>
      </c>
      <c r="HB1160" s="257"/>
    </row>
    <row r="1161" spans="1:210" s="171" customFormat="1" ht="15" x14ac:dyDescent="0.25">
      <c r="A1161" s="224"/>
      <c r="B1161" s="225"/>
      <c r="C1161" s="871" t="s">
        <v>616</v>
      </c>
      <c r="D1161" s="871"/>
      <c r="E1161" s="871"/>
      <c r="F1161" s="871"/>
      <c r="G1161" s="871"/>
      <c r="H1161" s="871"/>
      <c r="I1161" s="871"/>
      <c r="J1161" s="871"/>
      <c r="K1161" s="871"/>
      <c r="L1161" s="871"/>
      <c r="M1161" s="871"/>
      <c r="N1161" s="871"/>
      <c r="O1161" s="871"/>
      <c r="P1161" s="258">
        <v>4205124.55</v>
      </c>
      <c r="Q1161" s="253"/>
      <c r="R1161" s="254"/>
      <c r="GO1161" s="212"/>
      <c r="GP1161" s="212"/>
      <c r="GQ1161" s="223"/>
      <c r="GR1161" s="223"/>
      <c r="GS1161" s="223"/>
      <c r="GT1161" s="223"/>
      <c r="GU1161" s="223"/>
      <c r="GV1161" s="223"/>
      <c r="GW1161" s="173"/>
      <c r="GX1161" s="223"/>
      <c r="GZ1161" s="257"/>
      <c r="HA1161" s="259" t="s">
        <v>616</v>
      </c>
      <c r="HB1161" s="257"/>
    </row>
    <row r="1162" spans="1:210" s="171" customFormat="1" ht="15" x14ac:dyDescent="0.25">
      <c r="A1162" s="224"/>
      <c r="B1162" s="225"/>
      <c r="C1162" s="871" t="s">
        <v>406</v>
      </c>
      <c r="D1162" s="871"/>
      <c r="E1162" s="871"/>
      <c r="F1162" s="871"/>
      <c r="G1162" s="871"/>
      <c r="H1162" s="871"/>
      <c r="I1162" s="871"/>
      <c r="J1162" s="871"/>
      <c r="K1162" s="871"/>
      <c r="L1162" s="871"/>
      <c r="M1162" s="871"/>
      <c r="N1162" s="871"/>
      <c r="O1162" s="871"/>
      <c r="P1162" s="258">
        <v>33644480.229999997</v>
      </c>
      <c r="Q1162" s="253"/>
      <c r="R1162" s="254"/>
      <c r="GO1162" s="212"/>
      <c r="GP1162" s="212"/>
      <c r="GQ1162" s="223"/>
      <c r="GR1162" s="223"/>
      <c r="GS1162" s="223"/>
      <c r="GT1162" s="223"/>
      <c r="GU1162" s="223"/>
      <c r="GV1162" s="223"/>
      <c r="GW1162" s="173"/>
      <c r="GX1162" s="223"/>
      <c r="GZ1162" s="257"/>
      <c r="HA1162" s="259" t="s">
        <v>406</v>
      </c>
      <c r="HB1162" s="257"/>
    </row>
    <row r="1163" spans="1:210" s="171" customFormat="1" ht="15" x14ac:dyDescent="0.25">
      <c r="A1163" s="224"/>
      <c r="B1163" s="225"/>
      <c r="C1163" s="871" t="s">
        <v>401</v>
      </c>
      <c r="D1163" s="871"/>
      <c r="E1163" s="871"/>
      <c r="F1163" s="871"/>
      <c r="G1163" s="871"/>
      <c r="H1163" s="871"/>
      <c r="I1163" s="871"/>
      <c r="J1163" s="871"/>
      <c r="K1163" s="871"/>
      <c r="L1163" s="871"/>
      <c r="M1163" s="871"/>
      <c r="N1163" s="871"/>
      <c r="O1163" s="871"/>
      <c r="P1163" s="260"/>
      <c r="Q1163" s="253"/>
      <c r="R1163" s="254"/>
      <c r="GO1163" s="212"/>
      <c r="GP1163" s="212"/>
      <c r="GQ1163" s="223"/>
      <c r="GR1163" s="223"/>
      <c r="GS1163" s="223"/>
      <c r="GT1163" s="223"/>
      <c r="GU1163" s="223"/>
      <c r="GV1163" s="223"/>
      <c r="GW1163" s="173"/>
      <c r="GX1163" s="223"/>
      <c r="GZ1163" s="257"/>
      <c r="HA1163" s="259" t="s">
        <v>401</v>
      </c>
      <c r="HB1163" s="257"/>
    </row>
    <row r="1164" spans="1:210" s="171" customFormat="1" ht="15" x14ac:dyDescent="0.25">
      <c r="A1164" s="224"/>
      <c r="B1164" s="225"/>
      <c r="C1164" s="871" t="s">
        <v>617</v>
      </c>
      <c r="D1164" s="871"/>
      <c r="E1164" s="871"/>
      <c r="F1164" s="871"/>
      <c r="G1164" s="871"/>
      <c r="H1164" s="871"/>
      <c r="I1164" s="871"/>
      <c r="J1164" s="871"/>
      <c r="K1164" s="871"/>
      <c r="L1164" s="871"/>
      <c r="M1164" s="871"/>
      <c r="N1164" s="871"/>
      <c r="O1164" s="871"/>
      <c r="P1164" s="258">
        <v>2056065.86</v>
      </c>
      <c r="Q1164" s="253"/>
      <c r="R1164" s="254"/>
      <c r="GO1164" s="212"/>
      <c r="GP1164" s="212"/>
      <c r="GQ1164" s="223"/>
      <c r="GR1164" s="223"/>
      <c r="GS1164" s="223"/>
      <c r="GT1164" s="223"/>
      <c r="GU1164" s="223"/>
      <c r="GV1164" s="223"/>
      <c r="GW1164" s="173"/>
      <c r="GX1164" s="223"/>
      <c r="GZ1164" s="257"/>
      <c r="HA1164" s="259" t="s">
        <v>617</v>
      </c>
      <c r="HB1164" s="257"/>
    </row>
    <row r="1165" spans="1:210" s="171" customFormat="1" ht="15" x14ac:dyDescent="0.25">
      <c r="A1165" s="224"/>
      <c r="B1165" s="225"/>
      <c r="C1165" s="871" t="s">
        <v>592</v>
      </c>
      <c r="D1165" s="871"/>
      <c r="E1165" s="871"/>
      <c r="F1165" s="871"/>
      <c r="G1165" s="871"/>
      <c r="H1165" s="871"/>
      <c r="I1165" s="871"/>
      <c r="J1165" s="871"/>
      <c r="K1165" s="871"/>
      <c r="L1165" s="871"/>
      <c r="M1165" s="871"/>
      <c r="N1165" s="871"/>
      <c r="O1165" s="871"/>
      <c r="P1165" s="258">
        <v>20914131.739999998</v>
      </c>
      <c r="Q1165" s="253"/>
      <c r="R1165" s="254"/>
      <c r="GO1165" s="212"/>
      <c r="GP1165" s="212"/>
      <c r="GQ1165" s="223"/>
      <c r="GR1165" s="223"/>
      <c r="GS1165" s="223"/>
      <c r="GT1165" s="223"/>
      <c r="GU1165" s="223"/>
      <c r="GV1165" s="223"/>
      <c r="GW1165" s="173"/>
      <c r="GX1165" s="223"/>
      <c r="GZ1165" s="257"/>
      <c r="HA1165" s="259" t="s">
        <v>592</v>
      </c>
      <c r="HB1165" s="257"/>
    </row>
    <row r="1166" spans="1:210" s="171" customFormat="1" ht="15" x14ac:dyDescent="0.25">
      <c r="A1166" s="224"/>
      <c r="B1166" s="225"/>
      <c r="C1166" s="871" t="s">
        <v>593</v>
      </c>
      <c r="D1166" s="871"/>
      <c r="E1166" s="871"/>
      <c r="F1166" s="871"/>
      <c r="G1166" s="871"/>
      <c r="H1166" s="871"/>
      <c r="I1166" s="871"/>
      <c r="J1166" s="871"/>
      <c r="K1166" s="871"/>
      <c r="L1166" s="871"/>
      <c r="M1166" s="871"/>
      <c r="N1166" s="871"/>
      <c r="O1166" s="871"/>
      <c r="P1166" s="258">
        <v>1409475.96</v>
      </c>
      <c r="Q1166" s="253"/>
      <c r="R1166" s="254"/>
      <c r="GO1166" s="212"/>
      <c r="GP1166" s="212"/>
      <c r="GQ1166" s="223"/>
      <c r="GR1166" s="223"/>
      <c r="GS1166" s="223"/>
      <c r="GT1166" s="223"/>
      <c r="GU1166" s="223"/>
      <c r="GV1166" s="223"/>
      <c r="GW1166" s="173"/>
      <c r="GX1166" s="223"/>
      <c r="GZ1166" s="257"/>
      <c r="HA1166" s="259" t="s">
        <v>593</v>
      </c>
      <c r="HB1166" s="257"/>
    </row>
    <row r="1167" spans="1:210" s="171" customFormat="1" ht="15" x14ac:dyDescent="0.25">
      <c r="A1167" s="224"/>
      <c r="B1167" s="225"/>
      <c r="C1167" s="871" t="s">
        <v>618</v>
      </c>
      <c r="D1167" s="871"/>
      <c r="E1167" s="871"/>
      <c r="F1167" s="871"/>
      <c r="G1167" s="871"/>
      <c r="H1167" s="871"/>
      <c r="I1167" s="871"/>
      <c r="J1167" s="871"/>
      <c r="K1167" s="871"/>
      <c r="L1167" s="871"/>
      <c r="M1167" s="871"/>
      <c r="N1167" s="871"/>
      <c r="O1167" s="871"/>
      <c r="P1167" s="258">
        <v>4205124.55</v>
      </c>
      <c r="Q1167" s="253"/>
      <c r="R1167" s="254"/>
      <c r="GO1167" s="212"/>
      <c r="GP1167" s="212"/>
      <c r="GQ1167" s="223"/>
      <c r="GR1167" s="223"/>
      <c r="GS1167" s="223"/>
      <c r="GT1167" s="223"/>
      <c r="GU1167" s="223"/>
      <c r="GV1167" s="223"/>
      <c r="GW1167" s="173"/>
      <c r="GX1167" s="223"/>
      <c r="GZ1167" s="257"/>
      <c r="HA1167" s="259" t="s">
        <v>618</v>
      </c>
      <c r="HB1167" s="257"/>
    </row>
    <row r="1168" spans="1:210" s="171" customFormat="1" ht="15" x14ac:dyDescent="0.25">
      <c r="A1168" s="224"/>
      <c r="B1168" s="225"/>
      <c r="C1168" s="871" t="s">
        <v>594</v>
      </c>
      <c r="D1168" s="871"/>
      <c r="E1168" s="871"/>
      <c r="F1168" s="871"/>
      <c r="G1168" s="871"/>
      <c r="H1168" s="871"/>
      <c r="I1168" s="871"/>
      <c r="J1168" s="871"/>
      <c r="K1168" s="871"/>
      <c r="L1168" s="871"/>
      <c r="M1168" s="871"/>
      <c r="N1168" s="871"/>
      <c r="O1168" s="871"/>
      <c r="P1168" s="258">
        <v>3257609.32</v>
      </c>
      <c r="Q1168" s="253"/>
      <c r="R1168" s="254"/>
      <c r="GO1168" s="212"/>
      <c r="GP1168" s="212"/>
      <c r="GQ1168" s="223"/>
      <c r="GR1168" s="223"/>
      <c r="GS1168" s="223"/>
      <c r="GT1168" s="223"/>
      <c r="GU1168" s="223"/>
      <c r="GV1168" s="223"/>
      <c r="GW1168" s="173"/>
      <c r="GX1168" s="223"/>
      <c r="GZ1168" s="257"/>
      <c r="HA1168" s="259" t="s">
        <v>594</v>
      </c>
      <c r="HB1168" s="257"/>
    </row>
    <row r="1169" spans="1:211" s="171" customFormat="1" ht="15" x14ac:dyDescent="0.25">
      <c r="A1169" s="224"/>
      <c r="B1169" s="225"/>
      <c r="C1169" s="871" t="s">
        <v>595</v>
      </c>
      <c r="D1169" s="871"/>
      <c r="E1169" s="871"/>
      <c r="F1169" s="871"/>
      <c r="G1169" s="871"/>
      <c r="H1169" s="871"/>
      <c r="I1169" s="871"/>
      <c r="J1169" s="871"/>
      <c r="K1169" s="871"/>
      <c r="L1169" s="871"/>
      <c r="M1169" s="871"/>
      <c r="N1169" s="871"/>
      <c r="O1169" s="871"/>
      <c r="P1169" s="258">
        <v>1802072.8</v>
      </c>
      <c r="Q1169" s="253"/>
      <c r="R1169" s="254"/>
      <c r="GO1169" s="212"/>
      <c r="GP1169" s="212"/>
      <c r="GQ1169" s="223"/>
      <c r="GR1169" s="223"/>
      <c r="GS1169" s="223"/>
      <c r="GT1169" s="223"/>
      <c r="GU1169" s="223"/>
      <c r="GV1169" s="223"/>
      <c r="GW1169" s="173"/>
      <c r="GX1169" s="223"/>
      <c r="GZ1169" s="257"/>
      <c r="HA1169" s="259" t="s">
        <v>595</v>
      </c>
      <c r="HB1169" s="257"/>
    </row>
    <row r="1170" spans="1:211" s="171" customFormat="1" ht="15" x14ac:dyDescent="0.25">
      <c r="A1170" s="224"/>
      <c r="B1170" s="225"/>
      <c r="C1170" s="871" t="s">
        <v>415</v>
      </c>
      <c r="D1170" s="871"/>
      <c r="E1170" s="871"/>
      <c r="F1170" s="871"/>
      <c r="G1170" s="871"/>
      <c r="H1170" s="871"/>
      <c r="I1170" s="871"/>
      <c r="J1170" s="871"/>
      <c r="K1170" s="871"/>
      <c r="L1170" s="871"/>
      <c r="M1170" s="871"/>
      <c r="N1170" s="871"/>
      <c r="O1170" s="871"/>
      <c r="P1170" s="258">
        <v>3465541.82</v>
      </c>
      <c r="Q1170" s="253"/>
      <c r="R1170" s="254"/>
      <c r="GO1170" s="212"/>
      <c r="GP1170" s="212"/>
      <c r="GQ1170" s="223"/>
      <c r="GR1170" s="223"/>
      <c r="GS1170" s="223"/>
      <c r="GT1170" s="223"/>
      <c r="GU1170" s="223"/>
      <c r="GV1170" s="223"/>
      <c r="GW1170" s="173"/>
      <c r="GX1170" s="223"/>
      <c r="GZ1170" s="257"/>
      <c r="HA1170" s="259" t="s">
        <v>415</v>
      </c>
      <c r="HB1170" s="257"/>
    </row>
    <row r="1171" spans="1:211" s="171" customFormat="1" ht="15" x14ac:dyDescent="0.25">
      <c r="A1171" s="224"/>
      <c r="B1171" s="225"/>
      <c r="C1171" s="871" t="s">
        <v>416</v>
      </c>
      <c r="D1171" s="871"/>
      <c r="E1171" s="871"/>
      <c r="F1171" s="871"/>
      <c r="G1171" s="871"/>
      <c r="H1171" s="871"/>
      <c r="I1171" s="871"/>
      <c r="J1171" s="871"/>
      <c r="K1171" s="871"/>
      <c r="L1171" s="871"/>
      <c r="M1171" s="871"/>
      <c r="N1171" s="871"/>
      <c r="O1171" s="871"/>
      <c r="P1171" s="258">
        <v>3257609.32</v>
      </c>
      <c r="Q1171" s="253"/>
      <c r="R1171" s="254"/>
      <c r="GO1171" s="212"/>
      <c r="GP1171" s="212"/>
      <c r="GQ1171" s="223"/>
      <c r="GR1171" s="223"/>
      <c r="GS1171" s="223"/>
      <c r="GT1171" s="223"/>
      <c r="GU1171" s="223"/>
      <c r="GV1171" s="223"/>
      <c r="GW1171" s="173"/>
      <c r="GX1171" s="223"/>
      <c r="GZ1171" s="257"/>
      <c r="HA1171" s="259" t="s">
        <v>416</v>
      </c>
      <c r="HB1171" s="257"/>
    </row>
    <row r="1172" spans="1:211" s="171" customFormat="1" ht="15" x14ac:dyDescent="0.25">
      <c r="A1172" s="224"/>
      <c r="B1172" s="225"/>
      <c r="C1172" s="871" t="s">
        <v>417</v>
      </c>
      <c r="D1172" s="871"/>
      <c r="E1172" s="871"/>
      <c r="F1172" s="871"/>
      <c r="G1172" s="871"/>
      <c r="H1172" s="871"/>
      <c r="I1172" s="871"/>
      <c r="J1172" s="871"/>
      <c r="K1172" s="871"/>
      <c r="L1172" s="871"/>
      <c r="M1172" s="871"/>
      <c r="N1172" s="871"/>
      <c r="O1172" s="871"/>
      <c r="P1172" s="258">
        <v>1802072.8</v>
      </c>
      <c r="Q1172" s="253"/>
      <c r="R1172" s="254"/>
      <c r="GO1172" s="212"/>
      <c r="GP1172" s="212"/>
      <c r="GQ1172" s="223"/>
      <c r="GR1172" s="223"/>
      <c r="GS1172" s="223"/>
      <c r="GT1172" s="223"/>
      <c r="GU1172" s="223"/>
      <c r="GV1172" s="223"/>
      <c r="GW1172" s="173"/>
      <c r="GX1172" s="223"/>
      <c r="GZ1172" s="257"/>
      <c r="HA1172" s="259" t="s">
        <v>417</v>
      </c>
      <c r="HB1172" s="257"/>
    </row>
    <row r="1173" spans="1:211" s="171" customFormat="1" ht="15" x14ac:dyDescent="0.25">
      <c r="A1173" s="224"/>
      <c r="B1173" s="255"/>
      <c r="C1173" s="872" t="s">
        <v>967</v>
      </c>
      <c r="D1173" s="872"/>
      <c r="E1173" s="872"/>
      <c r="F1173" s="872"/>
      <c r="G1173" s="872"/>
      <c r="H1173" s="872"/>
      <c r="I1173" s="872"/>
      <c r="J1173" s="872"/>
      <c r="K1173" s="872"/>
      <c r="L1173" s="872"/>
      <c r="M1173" s="872"/>
      <c r="N1173" s="872"/>
      <c r="O1173" s="872"/>
      <c r="P1173" s="261">
        <v>33644480.229999997</v>
      </c>
      <c r="Q1173" s="253"/>
      <c r="R1173" s="254"/>
      <c r="GO1173" s="212"/>
      <c r="GP1173" s="212"/>
      <c r="GQ1173" s="223"/>
      <c r="GR1173" s="223"/>
      <c r="GS1173" s="223"/>
      <c r="GT1173" s="223"/>
      <c r="GU1173" s="223"/>
      <c r="GV1173" s="223"/>
      <c r="GW1173" s="173"/>
      <c r="GX1173" s="223"/>
      <c r="GZ1173" s="257"/>
      <c r="HB1173" s="257" t="s">
        <v>967</v>
      </c>
    </row>
    <row r="1174" spans="1:211" s="171" customFormat="1" ht="15" x14ac:dyDescent="0.25">
      <c r="A1174" s="224"/>
      <c r="B1174" s="225"/>
      <c r="C1174" s="871" t="s">
        <v>419</v>
      </c>
      <c r="D1174" s="871"/>
      <c r="E1174" s="871"/>
      <c r="F1174" s="871"/>
      <c r="G1174" s="871"/>
      <c r="H1174" s="871"/>
      <c r="I1174" s="871"/>
      <c r="J1174" s="871"/>
      <c r="K1174" s="871"/>
      <c r="L1174" s="871"/>
      <c r="M1174" s="871"/>
      <c r="N1174" s="871"/>
      <c r="O1174" s="871"/>
      <c r="P1174" s="260"/>
      <c r="Q1174" s="253"/>
      <c r="R1174" s="254"/>
      <c r="GO1174" s="212"/>
      <c r="GP1174" s="212"/>
      <c r="GQ1174" s="223"/>
      <c r="GR1174" s="223"/>
      <c r="GS1174" s="223"/>
      <c r="GT1174" s="223"/>
      <c r="GU1174" s="223"/>
      <c r="GV1174" s="223"/>
      <c r="GW1174" s="173"/>
      <c r="GX1174" s="223"/>
      <c r="GZ1174" s="257"/>
      <c r="HA1174" s="259" t="s">
        <v>419</v>
      </c>
      <c r="HB1174" s="257"/>
    </row>
    <row r="1175" spans="1:211" s="171" customFormat="1" ht="15" x14ac:dyDescent="0.25">
      <c r="A1175" s="224"/>
      <c r="B1175" s="225"/>
      <c r="C1175" s="871" t="s">
        <v>620</v>
      </c>
      <c r="D1175" s="871"/>
      <c r="E1175" s="871"/>
      <c r="F1175" s="871"/>
      <c r="G1175" s="871"/>
      <c r="H1175" s="871"/>
      <c r="I1175" s="871"/>
      <c r="J1175" s="871"/>
      <c r="K1175" s="871"/>
      <c r="L1175" s="871"/>
      <c r="M1175" s="871"/>
      <c r="N1175" s="871"/>
      <c r="O1175" s="871"/>
      <c r="P1175" s="258">
        <v>2997261.22</v>
      </c>
      <c r="Q1175" s="253"/>
      <c r="R1175" s="254"/>
      <c r="GO1175" s="212"/>
      <c r="GP1175" s="212"/>
      <c r="GQ1175" s="223"/>
      <c r="GR1175" s="223"/>
      <c r="GS1175" s="223"/>
      <c r="GT1175" s="223"/>
      <c r="GU1175" s="223"/>
      <c r="GV1175" s="223"/>
      <c r="GW1175" s="173"/>
      <c r="GX1175" s="223"/>
      <c r="GZ1175" s="257"/>
      <c r="HA1175" s="259" t="s">
        <v>620</v>
      </c>
      <c r="HB1175" s="257"/>
    </row>
    <row r="1176" spans="1:211" s="171" customFormat="1" ht="15" x14ac:dyDescent="0.25">
      <c r="A1176" s="224"/>
      <c r="B1176" s="225"/>
      <c r="C1176" s="871" t="s">
        <v>420</v>
      </c>
      <c r="D1176" s="871"/>
      <c r="E1176" s="871"/>
      <c r="F1176" s="871"/>
      <c r="G1176" s="871"/>
      <c r="H1176" s="871"/>
      <c r="I1176" s="871"/>
      <c r="J1176" s="871"/>
      <c r="K1176" s="262" t="s">
        <v>968</v>
      </c>
      <c r="L1176" s="263"/>
      <c r="M1176" s="263"/>
      <c r="O1176" s="264"/>
      <c r="P1176" s="260"/>
      <c r="Q1176" s="253"/>
      <c r="R1176" s="254"/>
      <c r="GO1176" s="212"/>
      <c r="GP1176" s="212"/>
      <c r="GQ1176" s="223"/>
      <c r="GR1176" s="223"/>
      <c r="GS1176" s="223"/>
      <c r="GT1176" s="223"/>
      <c r="GU1176" s="223"/>
      <c r="GV1176" s="223"/>
      <c r="GW1176" s="173"/>
      <c r="GX1176" s="223"/>
      <c r="GZ1176" s="257"/>
      <c r="HB1176" s="257"/>
      <c r="HC1176" s="259" t="s">
        <v>420</v>
      </c>
    </row>
    <row r="1177" spans="1:211" s="171" customFormat="1" ht="15" x14ac:dyDescent="0.25">
      <c r="A1177" s="224"/>
      <c r="B1177" s="225"/>
      <c r="C1177" s="871" t="s">
        <v>422</v>
      </c>
      <c r="D1177" s="871"/>
      <c r="E1177" s="871"/>
      <c r="F1177" s="871"/>
      <c r="G1177" s="871"/>
      <c r="H1177" s="871"/>
      <c r="I1177" s="871"/>
      <c r="J1177" s="871"/>
      <c r="K1177" s="262" t="s">
        <v>969</v>
      </c>
      <c r="L1177" s="263"/>
      <c r="M1177" s="263"/>
      <c r="O1177" s="264"/>
      <c r="P1177" s="260"/>
      <c r="Q1177" s="253"/>
      <c r="R1177" s="254"/>
      <c r="GO1177" s="212"/>
      <c r="GP1177" s="212"/>
      <c r="GQ1177" s="223"/>
      <c r="GR1177" s="223"/>
      <c r="GS1177" s="223"/>
      <c r="GT1177" s="223"/>
      <c r="GU1177" s="223"/>
      <c r="GV1177" s="223"/>
      <c r="GW1177" s="173"/>
      <c r="GX1177" s="223"/>
      <c r="GZ1177" s="257"/>
      <c r="HB1177" s="257"/>
      <c r="HC1177" s="259" t="s">
        <v>422</v>
      </c>
    </row>
    <row r="1178" spans="1:211" s="171" customFormat="1" ht="15" x14ac:dyDescent="0.25">
      <c r="A1178" s="881" t="s">
        <v>970</v>
      </c>
      <c r="B1178" s="882"/>
      <c r="C1178" s="882"/>
      <c r="D1178" s="882"/>
      <c r="E1178" s="882"/>
      <c r="F1178" s="882"/>
      <c r="G1178" s="882"/>
      <c r="H1178" s="882"/>
      <c r="I1178" s="882"/>
      <c r="J1178" s="882"/>
      <c r="K1178" s="882"/>
      <c r="L1178" s="882"/>
      <c r="M1178" s="882"/>
      <c r="N1178" s="882"/>
      <c r="O1178" s="882"/>
      <c r="P1178" s="883"/>
      <c r="GO1178" s="212" t="s">
        <v>970</v>
      </c>
      <c r="GP1178" s="212"/>
      <c r="GQ1178" s="223"/>
      <c r="GR1178" s="223"/>
      <c r="GS1178" s="223"/>
      <c r="GT1178" s="223"/>
      <c r="GU1178" s="223"/>
      <c r="GV1178" s="223"/>
      <c r="GW1178" s="173"/>
      <c r="GX1178" s="223"/>
      <c r="GZ1178" s="257"/>
      <c r="HB1178" s="257"/>
    </row>
    <row r="1179" spans="1:211" s="171" customFormat="1" ht="15" x14ac:dyDescent="0.25">
      <c r="A1179" s="881" t="s">
        <v>601</v>
      </c>
      <c r="B1179" s="882"/>
      <c r="C1179" s="882"/>
      <c r="D1179" s="882"/>
      <c r="E1179" s="882"/>
      <c r="F1179" s="882"/>
      <c r="G1179" s="882"/>
      <c r="H1179" s="882"/>
      <c r="I1179" s="882"/>
      <c r="J1179" s="882"/>
      <c r="K1179" s="882"/>
      <c r="L1179" s="882"/>
      <c r="M1179" s="882"/>
      <c r="N1179" s="882"/>
      <c r="O1179" s="882"/>
      <c r="P1179" s="883"/>
      <c r="GO1179" s="212"/>
      <c r="GP1179" s="212" t="s">
        <v>601</v>
      </c>
      <c r="GQ1179" s="223"/>
      <c r="GR1179" s="223"/>
      <c r="GS1179" s="223"/>
      <c r="GT1179" s="223"/>
      <c r="GU1179" s="223"/>
      <c r="GV1179" s="223"/>
      <c r="GW1179" s="173"/>
      <c r="GX1179" s="223"/>
      <c r="GZ1179" s="257"/>
      <c r="HB1179" s="257"/>
    </row>
    <row r="1180" spans="1:211" s="171" customFormat="1" ht="15" x14ac:dyDescent="0.25">
      <c r="A1180" s="214" t="s">
        <v>971</v>
      </c>
      <c r="B1180" s="215" t="s">
        <v>602</v>
      </c>
      <c r="C1180" s="873" t="s">
        <v>603</v>
      </c>
      <c r="D1180" s="873"/>
      <c r="E1180" s="873"/>
      <c r="F1180" s="873"/>
      <c r="G1180" s="873"/>
      <c r="H1180" s="216" t="s">
        <v>386</v>
      </c>
      <c r="I1180" s="217">
        <v>194</v>
      </c>
      <c r="J1180" s="218">
        <v>1</v>
      </c>
      <c r="K1180" s="218">
        <v>194</v>
      </c>
      <c r="L1180" s="220"/>
      <c r="M1180" s="217"/>
      <c r="N1180" s="221"/>
      <c r="O1180" s="217"/>
      <c r="P1180" s="222"/>
      <c r="GO1180" s="212"/>
      <c r="GP1180" s="212"/>
      <c r="GQ1180" s="223" t="s">
        <v>603</v>
      </c>
      <c r="GR1180" s="223" t="s">
        <v>4</v>
      </c>
      <c r="GS1180" s="223" t="s">
        <v>4</v>
      </c>
      <c r="GT1180" s="223" t="s">
        <v>4</v>
      </c>
      <c r="GU1180" s="223" t="s">
        <v>4</v>
      </c>
      <c r="GV1180" s="223"/>
      <c r="GW1180" s="173"/>
      <c r="GX1180" s="223"/>
      <c r="GZ1180" s="257"/>
      <c r="HB1180" s="257"/>
    </row>
    <row r="1181" spans="1:211" s="171" customFormat="1" ht="15" x14ac:dyDescent="0.25">
      <c r="A1181" s="224"/>
      <c r="B1181" s="225"/>
      <c r="C1181" s="874" t="s">
        <v>370</v>
      </c>
      <c r="D1181" s="874"/>
      <c r="E1181" s="874"/>
      <c r="F1181" s="874"/>
      <c r="G1181" s="874"/>
      <c r="H1181" s="216"/>
      <c r="I1181" s="217"/>
      <c r="J1181" s="217"/>
      <c r="K1181" s="217"/>
      <c r="L1181" s="220"/>
      <c r="M1181" s="217"/>
      <c r="N1181" s="226"/>
      <c r="O1181" s="217"/>
      <c r="P1181" s="227">
        <v>4893731.63</v>
      </c>
      <c r="Q1181" s="228"/>
      <c r="R1181" s="228"/>
      <c r="GO1181" s="212"/>
      <c r="GP1181" s="212"/>
      <c r="GQ1181" s="223"/>
      <c r="GR1181" s="223"/>
      <c r="GS1181" s="223"/>
      <c r="GT1181" s="223"/>
      <c r="GU1181" s="223"/>
      <c r="GV1181" s="223" t="s">
        <v>370</v>
      </c>
      <c r="GW1181" s="173"/>
      <c r="GX1181" s="223"/>
      <c r="GZ1181" s="257"/>
      <c r="HB1181" s="257"/>
    </row>
    <row r="1182" spans="1:211" s="171" customFormat="1" ht="15" x14ac:dyDescent="0.25">
      <c r="A1182" s="229"/>
      <c r="B1182" s="230"/>
      <c r="C1182" s="880" t="s">
        <v>371</v>
      </c>
      <c r="D1182" s="880"/>
      <c r="E1182" s="880"/>
      <c r="F1182" s="880"/>
      <c r="G1182" s="880"/>
      <c r="H1182" s="231"/>
      <c r="I1182" s="232"/>
      <c r="J1182" s="232"/>
      <c r="K1182" s="232"/>
      <c r="L1182" s="233"/>
      <c r="M1182" s="232"/>
      <c r="N1182" s="233"/>
      <c r="O1182" s="232"/>
      <c r="P1182" s="245">
        <v>2761591.05</v>
      </c>
      <c r="GO1182" s="212"/>
      <c r="GP1182" s="212"/>
      <c r="GQ1182" s="223"/>
      <c r="GR1182" s="223"/>
      <c r="GS1182" s="223"/>
      <c r="GT1182" s="223"/>
      <c r="GU1182" s="223"/>
      <c r="GV1182" s="223"/>
      <c r="GW1182" s="173" t="s">
        <v>371</v>
      </c>
      <c r="GX1182" s="223"/>
      <c r="GZ1182" s="257"/>
      <c r="HB1182" s="257"/>
    </row>
    <row r="1183" spans="1:211" s="171" customFormat="1" ht="15" x14ac:dyDescent="0.25">
      <c r="A1183" s="229"/>
      <c r="B1183" s="230" t="s">
        <v>388</v>
      </c>
      <c r="C1183" s="880" t="s">
        <v>389</v>
      </c>
      <c r="D1183" s="880"/>
      <c r="E1183" s="880"/>
      <c r="F1183" s="880"/>
      <c r="G1183" s="880"/>
      <c r="H1183" s="231" t="s">
        <v>374</v>
      </c>
      <c r="I1183" s="235">
        <v>93</v>
      </c>
      <c r="J1183" s="232"/>
      <c r="K1183" s="235">
        <v>93</v>
      </c>
      <c r="L1183" s="233"/>
      <c r="M1183" s="232"/>
      <c r="N1183" s="233"/>
      <c r="O1183" s="232"/>
      <c r="P1183" s="245">
        <v>2568279.6800000002</v>
      </c>
      <c r="GO1183" s="212"/>
      <c r="GP1183" s="212"/>
      <c r="GQ1183" s="223"/>
      <c r="GR1183" s="223"/>
      <c r="GS1183" s="223"/>
      <c r="GT1183" s="223"/>
      <c r="GU1183" s="223"/>
      <c r="GV1183" s="223"/>
      <c r="GW1183" s="173" t="s">
        <v>389</v>
      </c>
      <c r="GX1183" s="223"/>
      <c r="GZ1183" s="257"/>
      <c r="HB1183" s="257"/>
    </row>
    <row r="1184" spans="1:211" s="171" customFormat="1" ht="15" x14ac:dyDescent="0.25">
      <c r="A1184" s="229"/>
      <c r="B1184" s="230" t="s">
        <v>390</v>
      </c>
      <c r="C1184" s="880" t="s">
        <v>391</v>
      </c>
      <c r="D1184" s="880"/>
      <c r="E1184" s="880"/>
      <c r="F1184" s="880"/>
      <c r="G1184" s="880"/>
      <c r="H1184" s="231" t="s">
        <v>374</v>
      </c>
      <c r="I1184" s="235">
        <v>62</v>
      </c>
      <c r="J1184" s="232"/>
      <c r="K1184" s="235">
        <v>62</v>
      </c>
      <c r="L1184" s="233"/>
      <c r="M1184" s="232"/>
      <c r="N1184" s="233"/>
      <c r="O1184" s="232"/>
      <c r="P1184" s="245">
        <v>1712186.45</v>
      </c>
      <c r="GO1184" s="212"/>
      <c r="GP1184" s="212"/>
      <c r="GQ1184" s="223"/>
      <c r="GR1184" s="223"/>
      <c r="GS1184" s="223"/>
      <c r="GT1184" s="223"/>
      <c r="GU1184" s="223"/>
      <c r="GV1184" s="223"/>
      <c r="GW1184" s="173" t="s">
        <v>391</v>
      </c>
      <c r="GX1184" s="223"/>
      <c r="GZ1184" s="257"/>
      <c r="HB1184" s="257"/>
    </row>
    <row r="1185" spans="1:210" s="171" customFormat="1" ht="15" x14ac:dyDescent="0.25">
      <c r="A1185" s="236"/>
      <c r="B1185" s="237"/>
      <c r="C1185" s="874" t="s">
        <v>377</v>
      </c>
      <c r="D1185" s="874"/>
      <c r="E1185" s="874"/>
      <c r="F1185" s="874"/>
      <c r="G1185" s="874"/>
      <c r="H1185" s="216"/>
      <c r="I1185" s="217"/>
      <c r="J1185" s="217"/>
      <c r="K1185" s="217"/>
      <c r="L1185" s="220"/>
      <c r="M1185" s="217"/>
      <c r="N1185" s="226">
        <v>47289.68</v>
      </c>
      <c r="O1185" s="217"/>
      <c r="P1185" s="227">
        <v>9174197.7599999998</v>
      </c>
      <c r="GO1185" s="212"/>
      <c r="GP1185" s="212"/>
      <c r="GQ1185" s="223"/>
      <c r="GR1185" s="223"/>
      <c r="GS1185" s="223"/>
      <c r="GT1185" s="223"/>
      <c r="GU1185" s="223"/>
      <c r="GV1185" s="223"/>
      <c r="GW1185" s="173"/>
      <c r="GX1185" s="223" t="s">
        <v>377</v>
      </c>
      <c r="GZ1185" s="257"/>
      <c r="HB1185" s="257"/>
    </row>
    <row r="1186" spans="1:210" s="171" customFormat="1" ht="15" x14ac:dyDescent="0.25">
      <c r="A1186" s="881" t="s">
        <v>604</v>
      </c>
      <c r="B1186" s="882"/>
      <c r="C1186" s="882"/>
      <c r="D1186" s="882"/>
      <c r="E1186" s="882"/>
      <c r="F1186" s="882"/>
      <c r="G1186" s="882"/>
      <c r="H1186" s="882"/>
      <c r="I1186" s="882"/>
      <c r="J1186" s="882"/>
      <c r="K1186" s="882"/>
      <c r="L1186" s="882"/>
      <c r="M1186" s="882"/>
      <c r="N1186" s="882"/>
      <c r="O1186" s="882"/>
      <c r="P1186" s="883"/>
      <c r="GO1186" s="212"/>
      <c r="GP1186" s="212" t="s">
        <v>604</v>
      </c>
      <c r="GQ1186" s="223"/>
      <c r="GR1186" s="223"/>
      <c r="GS1186" s="223"/>
      <c r="GT1186" s="223"/>
      <c r="GU1186" s="223"/>
      <c r="GV1186" s="223"/>
      <c r="GW1186" s="173"/>
      <c r="GX1186" s="223"/>
      <c r="GZ1186" s="257"/>
      <c r="HB1186" s="257"/>
    </row>
    <row r="1187" spans="1:210" s="171" customFormat="1" ht="45" x14ac:dyDescent="0.25">
      <c r="A1187" s="214" t="s">
        <v>972</v>
      </c>
      <c r="B1187" s="215" t="s">
        <v>605</v>
      </c>
      <c r="C1187" s="873" t="s">
        <v>606</v>
      </c>
      <c r="D1187" s="873"/>
      <c r="E1187" s="873"/>
      <c r="F1187" s="873"/>
      <c r="G1187" s="873"/>
      <c r="H1187" s="216" t="s">
        <v>607</v>
      </c>
      <c r="I1187" s="217">
        <v>75.072000000000003</v>
      </c>
      <c r="J1187" s="218">
        <v>1</v>
      </c>
      <c r="K1187" s="241">
        <v>75.072000000000003</v>
      </c>
      <c r="L1187" s="220"/>
      <c r="M1187" s="217"/>
      <c r="N1187" s="221"/>
      <c r="O1187" s="217"/>
      <c r="P1187" s="222"/>
      <c r="GO1187" s="212"/>
      <c r="GP1187" s="212"/>
      <c r="GQ1187" s="223" t="s">
        <v>606</v>
      </c>
      <c r="GR1187" s="223" t="s">
        <v>4</v>
      </c>
      <c r="GS1187" s="223" t="s">
        <v>4</v>
      </c>
      <c r="GT1187" s="223" t="s">
        <v>4</v>
      </c>
      <c r="GU1187" s="223" t="s">
        <v>4</v>
      </c>
      <c r="GV1187" s="223"/>
      <c r="GW1187" s="173"/>
      <c r="GX1187" s="223"/>
      <c r="GZ1187" s="257"/>
      <c r="HB1187" s="257"/>
    </row>
    <row r="1188" spans="1:210" s="171" customFormat="1" ht="15" x14ac:dyDescent="0.25">
      <c r="A1188" s="242"/>
      <c r="B1188" s="243"/>
      <c r="C1188" s="878" t="s">
        <v>973</v>
      </c>
      <c r="D1188" s="878"/>
      <c r="E1188" s="878"/>
      <c r="F1188" s="878"/>
      <c r="G1188" s="878"/>
      <c r="H1188" s="878"/>
      <c r="I1188" s="878"/>
      <c r="J1188" s="878"/>
      <c r="K1188" s="878"/>
      <c r="L1188" s="878"/>
      <c r="M1188" s="878"/>
      <c r="N1188" s="878"/>
      <c r="O1188" s="878"/>
      <c r="P1188" s="879"/>
      <c r="GO1188" s="212"/>
      <c r="GP1188" s="212"/>
      <c r="GQ1188" s="223"/>
      <c r="GR1188" s="223"/>
      <c r="GS1188" s="223"/>
      <c r="GT1188" s="223"/>
      <c r="GU1188" s="223"/>
      <c r="GV1188" s="223"/>
      <c r="GW1188" s="173"/>
      <c r="GX1188" s="223"/>
      <c r="GY1188" s="244" t="s">
        <v>973</v>
      </c>
      <c r="GZ1188" s="257"/>
      <c r="HB1188" s="257"/>
    </row>
    <row r="1189" spans="1:210" s="171" customFormat="1" ht="15" x14ac:dyDescent="0.25">
      <c r="A1189" s="224"/>
      <c r="B1189" s="225"/>
      <c r="C1189" s="874" t="s">
        <v>370</v>
      </c>
      <c r="D1189" s="874"/>
      <c r="E1189" s="874"/>
      <c r="F1189" s="874"/>
      <c r="G1189" s="874"/>
      <c r="H1189" s="216"/>
      <c r="I1189" s="217"/>
      <c r="J1189" s="217"/>
      <c r="K1189" s="217"/>
      <c r="L1189" s="220"/>
      <c r="M1189" s="217"/>
      <c r="N1189" s="226"/>
      <c r="O1189" s="217"/>
      <c r="P1189" s="227">
        <v>14236960.52</v>
      </c>
      <c r="Q1189" s="228"/>
      <c r="R1189" s="228"/>
      <c r="GO1189" s="212"/>
      <c r="GP1189" s="212"/>
      <c r="GQ1189" s="223"/>
      <c r="GR1189" s="223"/>
      <c r="GS1189" s="223"/>
      <c r="GT1189" s="223"/>
      <c r="GU1189" s="223"/>
      <c r="GV1189" s="223" t="s">
        <v>370</v>
      </c>
      <c r="GW1189" s="173"/>
      <c r="GX1189" s="223"/>
      <c r="GZ1189" s="257"/>
      <c r="HB1189" s="257"/>
    </row>
    <row r="1190" spans="1:210" s="171" customFormat="1" ht="15" x14ac:dyDescent="0.25">
      <c r="A1190" s="229"/>
      <c r="B1190" s="230"/>
      <c r="C1190" s="880" t="s">
        <v>371</v>
      </c>
      <c r="D1190" s="880"/>
      <c r="E1190" s="880"/>
      <c r="F1190" s="880"/>
      <c r="G1190" s="880"/>
      <c r="H1190" s="231"/>
      <c r="I1190" s="232"/>
      <c r="J1190" s="232"/>
      <c r="K1190" s="232"/>
      <c r="L1190" s="233"/>
      <c r="M1190" s="232"/>
      <c r="N1190" s="233"/>
      <c r="O1190" s="232"/>
      <c r="P1190" s="245">
        <v>13582691.939999999</v>
      </c>
      <c r="GO1190" s="212"/>
      <c r="GP1190" s="212"/>
      <c r="GQ1190" s="223"/>
      <c r="GR1190" s="223"/>
      <c r="GS1190" s="223"/>
      <c r="GT1190" s="223"/>
      <c r="GU1190" s="223"/>
      <c r="GV1190" s="223"/>
      <c r="GW1190" s="173" t="s">
        <v>371</v>
      </c>
      <c r="GX1190" s="223"/>
      <c r="GZ1190" s="257"/>
      <c r="HB1190" s="257"/>
    </row>
    <row r="1191" spans="1:210" s="171" customFormat="1" ht="22.5" x14ac:dyDescent="0.25">
      <c r="A1191" s="229"/>
      <c r="B1191" s="230" t="s">
        <v>579</v>
      </c>
      <c r="C1191" s="880" t="s">
        <v>580</v>
      </c>
      <c r="D1191" s="880"/>
      <c r="E1191" s="880"/>
      <c r="F1191" s="880"/>
      <c r="G1191" s="880"/>
      <c r="H1191" s="231" t="s">
        <v>374</v>
      </c>
      <c r="I1191" s="235">
        <v>89</v>
      </c>
      <c r="J1191" s="232"/>
      <c r="K1191" s="235">
        <v>89</v>
      </c>
      <c r="L1191" s="233"/>
      <c r="M1191" s="232"/>
      <c r="N1191" s="233"/>
      <c r="O1191" s="232"/>
      <c r="P1191" s="245">
        <v>12088595.83</v>
      </c>
      <c r="GO1191" s="212"/>
      <c r="GP1191" s="212"/>
      <c r="GQ1191" s="223"/>
      <c r="GR1191" s="223"/>
      <c r="GS1191" s="223"/>
      <c r="GT1191" s="223"/>
      <c r="GU1191" s="223"/>
      <c r="GV1191" s="223"/>
      <c r="GW1191" s="173" t="s">
        <v>580</v>
      </c>
      <c r="GX1191" s="223"/>
      <c r="GZ1191" s="257"/>
      <c r="HB1191" s="257"/>
    </row>
    <row r="1192" spans="1:210" s="171" customFormat="1" ht="22.5" x14ac:dyDescent="0.25">
      <c r="A1192" s="229"/>
      <c r="B1192" s="230" t="s">
        <v>581</v>
      </c>
      <c r="C1192" s="880" t="s">
        <v>582</v>
      </c>
      <c r="D1192" s="880"/>
      <c r="E1192" s="880"/>
      <c r="F1192" s="880"/>
      <c r="G1192" s="880"/>
      <c r="H1192" s="231" t="s">
        <v>374</v>
      </c>
      <c r="I1192" s="235">
        <v>41</v>
      </c>
      <c r="J1192" s="232"/>
      <c r="K1192" s="235">
        <v>41</v>
      </c>
      <c r="L1192" s="233"/>
      <c r="M1192" s="232"/>
      <c r="N1192" s="233"/>
      <c r="O1192" s="232"/>
      <c r="P1192" s="245">
        <v>5568903.7000000002</v>
      </c>
      <c r="GO1192" s="212"/>
      <c r="GP1192" s="212"/>
      <c r="GQ1192" s="223"/>
      <c r="GR1192" s="223"/>
      <c r="GS1192" s="223"/>
      <c r="GT1192" s="223"/>
      <c r="GU1192" s="223"/>
      <c r="GV1192" s="223"/>
      <c r="GW1192" s="173" t="s">
        <v>582</v>
      </c>
      <c r="GX1192" s="223"/>
      <c r="GZ1192" s="257"/>
      <c r="HB1192" s="257"/>
    </row>
    <row r="1193" spans="1:210" s="171" customFormat="1" ht="15" x14ac:dyDescent="0.25">
      <c r="A1193" s="236"/>
      <c r="B1193" s="237"/>
      <c r="C1193" s="874" t="s">
        <v>377</v>
      </c>
      <c r="D1193" s="874"/>
      <c r="E1193" s="874"/>
      <c r="F1193" s="874"/>
      <c r="G1193" s="874"/>
      <c r="H1193" s="216"/>
      <c r="I1193" s="217"/>
      <c r="J1193" s="217"/>
      <c r="K1193" s="217"/>
      <c r="L1193" s="220"/>
      <c r="M1193" s="217"/>
      <c r="N1193" s="226">
        <v>424851.61</v>
      </c>
      <c r="O1193" s="217"/>
      <c r="P1193" s="227">
        <v>31894460.050000001</v>
      </c>
      <c r="GO1193" s="212"/>
      <c r="GP1193" s="212"/>
      <c r="GQ1193" s="223"/>
      <c r="GR1193" s="223"/>
      <c r="GS1193" s="223"/>
      <c r="GT1193" s="223"/>
      <c r="GU1193" s="223"/>
      <c r="GV1193" s="223"/>
      <c r="GW1193" s="173"/>
      <c r="GX1193" s="223" t="s">
        <v>377</v>
      </c>
      <c r="GZ1193" s="257"/>
      <c r="HB1193" s="257"/>
    </row>
    <row r="1194" spans="1:210" s="171" customFormat="1" ht="15" x14ac:dyDescent="0.25">
      <c r="A1194" s="881"/>
      <c r="B1194" s="882"/>
      <c r="C1194" s="882"/>
      <c r="D1194" s="882"/>
      <c r="E1194" s="882"/>
      <c r="F1194" s="882"/>
      <c r="G1194" s="882"/>
      <c r="H1194" s="882"/>
      <c r="I1194" s="882"/>
      <c r="J1194" s="882"/>
      <c r="K1194" s="882"/>
      <c r="L1194" s="882"/>
      <c r="M1194" s="882"/>
      <c r="N1194" s="882"/>
      <c r="O1194" s="882"/>
      <c r="P1194" s="883"/>
      <c r="GO1194" s="212"/>
      <c r="GP1194" s="212" t="s">
        <v>4</v>
      </c>
      <c r="GQ1194" s="223"/>
      <c r="GR1194" s="223"/>
      <c r="GS1194" s="223"/>
      <c r="GT1194" s="223"/>
      <c r="GU1194" s="223"/>
      <c r="GV1194" s="223"/>
      <c r="GW1194" s="173"/>
      <c r="GX1194" s="223"/>
      <c r="GZ1194" s="257"/>
      <c r="HB1194" s="257"/>
    </row>
    <row r="1195" spans="1:210" s="171" customFormat="1" ht="22.5" x14ac:dyDescent="0.25">
      <c r="A1195" s="214" t="s">
        <v>974</v>
      </c>
      <c r="B1195" s="215" t="s">
        <v>609</v>
      </c>
      <c r="C1195" s="873" t="s">
        <v>610</v>
      </c>
      <c r="D1195" s="873"/>
      <c r="E1195" s="873"/>
      <c r="F1195" s="873"/>
      <c r="G1195" s="873"/>
      <c r="H1195" s="216" t="s">
        <v>611</v>
      </c>
      <c r="I1195" s="217">
        <v>2944</v>
      </c>
      <c r="J1195" s="218">
        <v>1</v>
      </c>
      <c r="K1195" s="218">
        <v>2944</v>
      </c>
      <c r="L1195" s="220"/>
      <c r="M1195" s="217"/>
      <c r="N1195" s="240">
        <v>69100.09</v>
      </c>
      <c r="O1195" s="217"/>
      <c r="P1195" s="227">
        <v>203430664.96000001</v>
      </c>
      <c r="GO1195" s="212"/>
      <c r="GP1195" s="212"/>
      <c r="GQ1195" s="223" t="s">
        <v>610</v>
      </c>
      <c r="GR1195" s="223" t="s">
        <v>4</v>
      </c>
      <c r="GS1195" s="223" t="s">
        <v>4</v>
      </c>
      <c r="GT1195" s="223" t="s">
        <v>4</v>
      </c>
      <c r="GU1195" s="223" t="s">
        <v>4</v>
      </c>
      <c r="GV1195" s="223"/>
      <c r="GW1195" s="173"/>
      <c r="GX1195" s="223"/>
      <c r="GZ1195" s="257"/>
      <c r="HB1195" s="257"/>
    </row>
    <row r="1196" spans="1:210" s="171" customFormat="1" ht="15" x14ac:dyDescent="0.25">
      <c r="A1196" s="236"/>
      <c r="B1196" s="237"/>
      <c r="C1196" s="874" t="s">
        <v>377</v>
      </c>
      <c r="D1196" s="874"/>
      <c r="E1196" s="874"/>
      <c r="F1196" s="874"/>
      <c r="G1196" s="874"/>
      <c r="H1196" s="216"/>
      <c r="I1196" s="217"/>
      <c r="J1196" s="217"/>
      <c r="K1196" s="217"/>
      <c r="L1196" s="220"/>
      <c r="M1196" s="217"/>
      <c r="N1196" s="220"/>
      <c r="O1196" s="217"/>
      <c r="P1196" s="227">
        <v>203430664.96000001</v>
      </c>
      <c r="GO1196" s="212"/>
      <c r="GP1196" s="212"/>
      <c r="GQ1196" s="223"/>
      <c r="GR1196" s="223"/>
      <c r="GS1196" s="223"/>
      <c r="GT1196" s="223"/>
      <c r="GU1196" s="223"/>
      <c r="GV1196" s="223"/>
      <c r="GW1196" s="173"/>
      <c r="GX1196" s="223" t="s">
        <v>377</v>
      </c>
      <c r="GZ1196" s="257"/>
      <c r="HB1196" s="257"/>
    </row>
    <row r="1197" spans="1:210" s="171" customFormat="1" ht="33.75" x14ac:dyDescent="0.25">
      <c r="A1197" s="214" t="s">
        <v>975</v>
      </c>
      <c r="B1197" s="215" t="s">
        <v>976</v>
      </c>
      <c r="C1197" s="873" t="s">
        <v>977</v>
      </c>
      <c r="D1197" s="873"/>
      <c r="E1197" s="873"/>
      <c r="F1197" s="873"/>
      <c r="G1197" s="873"/>
      <c r="H1197" s="216" t="s">
        <v>978</v>
      </c>
      <c r="I1197" s="217">
        <v>302</v>
      </c>
      <c r="J1197" s="218">
        <v>1</v>
      </c>
      <c r="K1197" s="218">
        <v>302</v>
      </c>
      <c r="L1197" s="220"/>
      <c r="M1197" s="217"/>
      <c r="N1197" s="240">
        <v>2832.37</v>
      </c>
      <c r="O1197" s="217"/>
      <c r="P1197" s="227">
        <v>855375.74</v>
      </c>
      <c r="GO1197" s="212"/>
      <c r="GP1197" s="212"/>
      <c r="GQ1197" s="223" t="s">
        <v>977</v>
      </c>
      <c r="GR1197" s="223" t="s">
        <v>4</v>
      </c>
      <c r="GS1197" s="223" t="s">
        <v>4</v>
      </c>
      <c r="GT1197" s="223" t="s">
        <v>4</v>
      </c>
      <c r="GU1197" s="223" t="s">
        <v>4</v>
      </c>
      <c r="GV1197" s="223"/>
      <c r="GW1197" s="173"/>
      <c r="GX1197" s="223"/>
      <c r="GZ1197" s="257"/>
      <c r="HB1197" s="257"/>
    </row>
    <row r="1198" spans="1:210" s="171" customFormat="1" ht="15" x14ac:dyDescent="0.25">
      <c r="A1198" s="236"/>
      <c r="B1198" s="237"/>
      <c r="C1198" s="874" t="s">
        <v>377</v>
      </c>
      <c r="D1198" s="874"/>
      <c r="E1198" s="874"/>
      <c r="F1198" s="874"/>
      <c r="G1198" s="874"/>
      <c r="H1198" s="216"/>
      <c r="I1198" s="217"/>
      <c r="J1198" s="217"/>
      <c r="K1198" s="217"/>
      <c r="L1198" s="220"/>
      <c r="M1198" s="217"/>
      <c r="N1198" s="220"/>
      <c r="O1198" s="217"/>
      <c r="P1198" s="227">
        <v>855375.74</v>
      </c>
      <c r="GO1198" s="212"/>
      <c r="GP1198" s="212"/>
      <c r="GQ1198" s="223"/>
      <c r="GR1198" s="223"/>
      <c r="GS1198" s="223"/>
      <c r="GT1198" s="223"/>
      <c r="GU1198" s="223"/>
      <c r="GV1198" s="223"/>
      <c r="GW1198" s="173"/>
      <c r="GX1198" s="223" t="s">
        <v>377</v>
      </c>
      <c r="GZ1198" s="257"/>
      <c r="HB1198" s="257"/>
    </row>
    <row r="1199" spans="1:210" s="171" customFormat="1" ht="22.5" x14ac:dyDescent="0.25">
      <c r="A1199" s="214" t="s">
        <v>979</v>
      </c>
      <c r="B1199" s="215" t="s">
        <v>612</v>
      </c>
      <c r="C1199" s="873" t="s">
        <v>613</v>
      </c>
      <c r="D1199" s="873"/>
      <c r="E1199" s="873"/>
      <c r="F1199" s="873"/>
      <c r="G1199" s="873"/>
      <c r="H1199" s="216" t="s">
        <v>614</v>
      </c>
      <c r="I1199" s="217">
        <v>1404</v>
      </c>
      <c r="J1199" s="218">
        <v>1</v>
      </c>
      <c r="K1199" s="218">
        <v>1404</v>
      </c>
      <c r="L1199" s="220"/>
      <c r="M1199" s="217"/>
      <c r="N1199" s="240">
        <v>2830.93</v>
      </c>
      <c r="O1199" s="217"/>
      <c r="P1199" s="227">
        <v>3974625.72</v>
      </c>
      <c r="GO1199" s="212"/>
      <c r="GP1199" s="212"/>
      <c r="GQ1199" s="223" t="s">
        <v>613</v>
      </c>
      <c r="GR1199" s="223" t="s">
        <v>4</v>
      </c>
      <c r="GS1199" s="223" t="s">
        <v>4</v>
      </c>
      <c r="GT1199" s="223" t="s">
        <v>4</v>
      </c>
      <c r="GU1199" s="223" t="s">
        <v>4</v>
      </c>
      <c r="GV1199" s="223"/>
      <c r="GW1199" s="173"/>
      <c r="GX1199" s="223"/>
      <c r="GZ1199" s="257"/>
      <c r="HB1199" s="257"/>
    </row>
    <row r="1200" spans="1:210" s="171" customFormat="1" ht="15" x14ac:dyDescent="0.25">
      <c r="A1200" s="236"/>
      <c r="B1200" s="237"/>
      <c r="C1200" s="874" t="s">
        <v>377</v>
      </c>
      <c r="D1200" s="874"/>
      <c r="E1200" s="874"/>
      <c r="F1200" s="874"/>
      <c r="G1200" s="874"/>
      <c r="H1200" s="216"/>
      <c r="I1200" s="217"/>
      <c r="J1200" s="217"/>
      <c r="K1200" s="217"/>
      <c r="L1200" s="220"/>
      <c r="M1200" s="217"/>
      <c r="N1200" s="220"/>
      <c r="O1200" s="217"/>
      <c r="P1200" s="227">
        <v>3974625.72</v>
      </c>
      <c r="GO1200" s="212"/>
      <c r="GP1200" s="212"/>
      <c r="GQ1200" s="223"/>
      <c r="GR1200" s="223"/>
      <c r="GS1200" s="223"/>
      <c r="GT1200" s="223"/>
      <c r="GU1200" s="223"/>
      <c r="GV1200" s="223"/>
      <c r="GW1200" s="173"/>
      <c r="GX1200" s="223" t="s">
        <v>377</v>
      </c>
      <c r="GZ1200" s="257"/>
      <c r="HB1200" s="257"/>
    </row>
    <row r="1201" spans="1:210" s="171" customFormat="1" ht="1.5" customHeight="1" x14ac:dyDescent="0.25">
      <c r="A1201" s="246"/>
      <c r="B1201" s="247"/>
      <c r="C1201" s="247"/>
      <c r="D1201" s="247"/>
      <c r="E1201" s="247"/>
      <c r="F1201" s="248"/>
      <c r="G1201" s="248"/>
      <c r="H1201" s="248"/>
      <c r="I1201" s="248"/>
      <c r="J1201" s="249"/>
      <c r="K1201" s="248"/>
      <c r="L1201" s="249"/>
      <c r="M1201" s="250"/>
      <c r="N1201" s="249"/>
      <c r="O1201" s="251"/>
      <c r="P1201" s="252"/>
      <c r="Q1201" s="253"/>
      <c r="R1201" s="254"/>
      <c r="GO1201" s="212"/>
      <c r="GP1201" s="212"/>
      <c r="GQ1201" s="223"/>
      <c r="GR1201" s="223"/>
      <c r="GS1201" s="223"/>
      <c r="GT1201" s="223"/>
      <c r="GU1201" s="223"/>
      <c r="GV1201" s="223"/>
      <c r="GW1201" s="173"/>
      <c r="GX1201" s="223"/>
      <c r="GZ1201" s="257"/>
      <c r="HB1201" s="257"/>
    </row>
    <row r="1202" spans="1:210" s="171" customFormat="1" ht="15" x14ac:dyDescent="0.25">
      <c r="A1202" s="224"/>
      <c r="B1202" s="255"/>
      <c r="C1202" s="872" t="s">
        <v>980</v>
      </c>
      <c r="D1202" s="872"/>
      <c r="E1202" s="872"/>
      <c r="F1202" s="872"/>
      <c r="G1202" s="872"/>
      <c r="H1202" s="872"/>
      <c r="I1202" s="872"/>
      <c r="J1202" s="872"/>
      <c r="K1202" s="872"/>
      <c r="L1202" s="872"/>
      <c r="M1202" s="872"/>
      <c r="N1202" s="872"/>
      <c r="O1202" s="872"/>
      <c r="P1202" s="256"/>
      <c r="Q1202" s="253"/>
      <c r="R1202" s="254"/>
      <c r="GO1202" s="212"/>
      <c r="GP1202" s="212"/>
      <c r="GQ1202" s="223"/>
      <c r="GR1202" s="223"/>
      <c r="GS1202" s="223"/>
      <c r="GT1202" s="223"/>
      <c r="GU1202" s="223"/>
      <c r="GV1202" s="223"/>
      <c r="GW1202" s="173"/>
      <c r="GX1202" s="223"/>
      <c r="GZ1202" s="257" t="s">
        <v>980</v>
      </c>
      <c r="HB1202" s="257"/>
    </row>
    <row r="1203" spans="1:210" s="171" customFormat="1" ht="15" x14ac:dyDescent="0.25">
      <c r="A1203" s="224"/>
      <c r="B1203" s="225"/>
      <c r="C1203" s="871" t="s">
        <v>400</v>
      </c>
      <c r="D1203" s="871"/>
      <c r="E1203" s="871"/>
      <c r="F1203" s="871"/>
      <c r="G1203" s="871"/>
      <c r="H1203" s="871"/>
      <c r="I1203" s="871"/>
      <c r="J1203" s="871"/>
      <c r="K1203" s="871"/>
      <c r="L1203" s="871"/>
      <c r="M1203" s="871"/>
      <c r="N1203" s="871"/>
      <c r="O1203" s="871"/>
      <c r="P1203" s="258">
        <v>227391358.56999999</v>
      </c>
      <c r="Q1203" s="253"/>
      <c r="R1203" s="254"/>
      <c r="GO1203" s="212"/>
      <c r="GP1203" s="212"/>
      <c r="GQ1203" s="223"/>
      <c r="GR1203" s="223"/>
      <c r="GS1203" s="223"/>
      <c r="GT1203" s="223"/>
      <c r="GU1203" s="223"/>
      <c r="GV1203" s="223"/>
      <c r="GW1203" s="173"/>
      <c r="GX1203" s="223"/>
      <c r="GZ1203" s="257"/>
      <c r="HA1203" s="259" t="s">
        <v>400</v>
      </c>
      <c r="HB1203" s="257"/>
    </row>
    <row r="1204" spans="1:210" s="171" customFormat="1" ht="15" x14ac:dyDescent="0.25">
      <c r="A1204" s="224"/>
      <c r="B1204" s="225"/>
      <c r="C1204" s="871" t="s">
        <v>401</v>
      </c>
      <c r="D1204" s="871"/>
      <c r="E1204" s="871"/>
      <c r="F1204" s="871"/>
      <c r="G1204" s="871"/>
      <c r="H1204" s="871"/>
      <c r="I1204" s="871"/>
      <c r="J1204" s="871"/>
      <c r="K1204" s="871"/>
      <c r="L1204" s="871"/>
      <c r="M1204" s="871"/>
      <c r="N1204" s="871"/>
      <c r="O1204" s="871"/>
      <c r="P1204" s="260"/>
      <c r="Q1204" s="253"/>
      <c r="R1204" s="254"/>
      <c r="GO1204" s="212"/>
      <c r="GP1204" s="212"/>
      <c r="GQ1204" s="223"/>
      <c r="GR1204" s="223"/>
      <c r="GS1204" s="223"/>
      <c r="GT1204" s="223"/>
      <c r="GU1204" s="223"/>
      <c r="GV1204" s="223"/>
      <c r="GW1204" s="173"/>
      <c r="GX1204" s="223"/>
      <c r="GZ1204" s="257"/>
      <c r="HA1204" s="259" t="s">
        <v>401</v>
      </c>
      <c r="HB1204" s="257"/>
    </row>
    <row r="1205" spans="1:210" s="171" customFormat="1" ht="15" x14ac:dyDescent="0.25">
      <c r="A1205" s="224"/>
      <c r="B1205" s="225"/>
      <c r="C1205" s="871" t="s">
        <v>402</v>
      </c>
      <c r="D1205" s="871"/>
      <c r="E1205" s="871"/>
      <c r="F1205" s="871"/>
      <c r="G1205" s="871"/>
      <c r="H1205" s="871"/>
      <c r="I1205" s="871"/>
      <c r="J1205" s="871"/>
      <c r="K1205" s="871"/>
      <c r="L1205" s="871"/>
      <c r="M1205" s="871"/>
      <c r="N1205" s="871"/>
      <c r="O1205" s="871"/>
      <c r="P1205" s="258">
        <v>14011973.130000001</v>
      </c>
      <c r="Q1205" s="253"/>
      <c r="R1205" s="254"/>
      <c r="GO1205" s="212"/>
      <c r="GP1205" s="212"/>
      <c r="GQ1205" s="223"/>
      <c r="GR1205" s="223"/>
      <c r="GS1205" s="223"/>
      <c r="GT1205" s="223"/>
      <c r="GU1205" s="223"/>
      <c r="GV1205" s="223"/>
      <c r="GW1205" s="173"/>
      <c r="GX1205" s="223"/>
      <c r="GZ1205" s="257"/>
      <c r="HA1205" s="259" t="s">
        <v>402</v>
      </c>
      <c r="HB1205" s="257"/>
    </row>
    <row r="1206" spans="1:210" s="171" customFormat="1" ht="15" x14ac:dyDescent="0.25">
      <c r="A1206" s="224"/>
      <c r="B1206" s="225"/>
      <c r="C1206" s="871" t="s">
        <v>403</v>
      </c>
      <c r="D1206" s="871"/>
      <c r="E1206" s="871"/>
      <c r="F1206" s="871"/>
      <c r="G1206" s="871"/>
      <c r="H1206" s="871"/>
      <c r="I1206" s="871"/>
      <c r="J1206" s="871"/>
      <c r="K1206" s="871"/>
      <c r="L1206" s="871"/>
      <c r="M1206" s="871"/>
      <c r="N1206" s="871"/>
      <c r="O1206" s="871"/>
      <c r="P1206" s="258">
        <v>2167706.4900000002</v>
      </c>
      <c r="Q1206" s="253"/>
      <c r="R1206" s="254"/>
      <c r="GO1206" s="212"/>
      <c r="GP1206" s="212"/>
      <c r="GQ1206" s="223"/>
      <c r="GR1206" s="223"/>
      <c r="GS1206" s="223"/>
      <c r="GT1206" s="223"/>
      <c r="GU1206" s="223"/>
      <c r="GV1206" s="223"/>
      <c r="GW1206" s="173"/>
      <c r="GX1206" s="223"/>
      <c r="GZ1206" s="257"/>
      <c r="HA1206" s="259" t="s">
        <v>403</v>
      </c>
      <c r="HB1206" s="257"/>
    </row>
    <row r="1207" spans="1:210" s="171" customFormat="1" ht="15" x14ac:dyDescent="0.25">
      <c r="A1207" s="224"/>
      <c r="B1207" s="225"/>
      <c r="C1207" s="871" t="s">
        <v>404</v>
      </c>
      <c r="D1207" s="871"/>
      <c r="E1207" s="871"/>
      <c r="F1207" s="871"/>
      <c r="G1207" s="871"/>
      <c r="H1207" s="871"/>
      <c r="I1207" s="871"/>
      <c r="J1207" s="871"/>
      <c r="K1207" s="871"/>
      <c r="L1207" s="871"/>
      <c r="M1207" s="871"/>
      <c r="N1207" s="871"/>
      <c r="O1207" s="871"/>
      <c r="P1207" s="258">
        <v>2332309.86</v>
      </c>
      <c r="Q1207" s="253"/>
      <c r="R1207" s="254"/>
      <c r="GO1207" s="212"/>
      <c r="GP1207" s="212"/>
      <c r="GQ1207" s="223"/>
      <c r="GR1207" s="223"/>
      <c r="GS1207" s="223"/>
      <c r="GT1207" s="223"/>
      <c r="GU1207" s="223"/>
      <c r="GV1207" s="223"/>
      <c r="GW1207" s="173"/>
      <c r="GX1207" s="223"/>
      <c r="GZ1207" s="257"/>
      <c r="HA1207" s="259" t="s">
        <v>404</v>
      </c>
      <c r="HB1207" s="257"/>
    </row>
    <row r="1208" spans="1:210" s="171" customFormat="1" ht="15" x14ac:dyDescent="0.25">
      <c r="A1208" s="224"/>
      <c r="B1208" s="225"/>
      <c r="C1208" s="871" t="s">
        <v>616</v>
      </c>
      <c r="D1208" s="871"/>
      <c r="E1208" s="871"/>
      <c r="F1208" s="871"/>
      <c r="G1208" s="871"/>
      <c r="H1208" s="871"/>
      <c r="I1208" s="871"/>
      <c r="J1208" s="871"/>
      <c r="K1208" s="871"/>
      <c r="L1208" s="871"/>
      <c r="M1208" s="871"/>
      <c r="N1208" s="871"/>
      <c r="O1208" s="871"/>
      <c r="P1208" s="258">
        <v>208879369.09</v>
      </c>
      <c r="Q1208" s="253"/>
      <c r="R1208" s="254"/>
      <c r="GO1208" s="212"/>
      <c r="GP1208" s="212"/>
      <c r="GQ1208" s="223"/>
      <c r="GR1208" s="223"/>
      <c r="GS1208" s="223"/>
      <c r="GT1208" s="223"/>
      <c r="GU1208" s="223"/>
      <c r="GV1208" s="223"/>
      <c r="GW1208" s="173"/>
      <c r="GX1208" s="223"/>
      <c r="GZ1208" s="257"/>
      <c r="HA1208" s="259" t="s">
        <v>616</v>
      </c>
      <c r="HB1208" s="257"/>
    </row>
    <row r="1209" spans="1:210" s="171" customFormat="1" ht="15" x14ac:dyDescent="0.25">
      <c r="A1209" s="224"/>
      <c r="B1209" s="225"/>
      <c r="C1209" s="871" t="s">
        <v>406</v>
      </c>
      <c r="D1209" s="871"/>
      <c r="E1209" s="871"/>
      <c r="F1209" s="871"/>
      <c r="G1209" s="871"/>
      <c r="H1209" s="871"/>
      <c r="I1209" s="871"/>
      <c r="J1209" s="871"/>
      <c r="K1209" s="871"/>
      <c r="L1209" s="871"/>
      <c r="M1209" s="871"/>
      <c r="N1209" s="871"/>
      <c r="O1209" s="871"/>
      <c r="P1209" s="258">
        <v>249329324.22999999</v>
      </c>
      <c r="Q1209" s="253"/>
      <c r="R1209" s="254"/>
      <c r="GO1209" s="212"/>
      <c r="GP1209" s="212"/>
      <c r="GQ1209" s="223"/>
      <c r="GR1209" s="223"/>
      <c r="GS1209" s="223"/>
      <c r="GT1209" s="223"/>
      <c r="GU1209" s="223"/>
      <c r="GV1209" s="223"/>
      <c r="GW1209" s="173"/>
      <c r="GX1209" s="223"/>
      <c r="GZ1209" s="257"/>
      <c r="HA1209" s="259" t="s">
        <v>406</v>
      </c>
      <c r="HB1209" s="257"/>
    </row>
    <row r="1210" spans="1:210" s="171" customFormat="1" ht="15" x14ac:dyDescent="0.25">
      <c r="A1210" s="224"/>
      <c r="B1210" s="225"/>
      <c r="C1210" s="871" t="s">
        <v>401</v>
      </c>
      <c r="D1210" s="871"/>
      <c r="E1210" s="871"/>
      <c r="F1210" s="871"/>
      <c r="G1210" s="871"/>
      <c r="H1210" s="871"/>
      <c r="I1210" s="871"/>
      <c r="J1210" s="871"/>
      <c r="K1210" s="871"/>
      <c r="L1210" s="871"/>
      <c r="M1210" s="871"/>
      <c r="N1210" s="871"/>
      <c r="O1210" s="871"/>
      <c r="P1210" s="260"/>
      <c r="Q1210" s="253"/>
      <c r="R1210" s="254"/>
      <c r="GO1210" s="212"/>
      <c r="GP1210" s="212"/>
      <c r="GQ1210" s="223"/>
      <c r="GR1210" s="223"/>
      <c r="GS1210" s="223"/>
      <c r="GT1210" s="223"/>
      <c r="GU1210" s="223"/>
      <c r="GV1210" s="223"/>
      <c r="GW1210" s="173"/>
      <c r="GX1210" s="223"/>
      <c r="GZ1210" s="257"/>
      <c r="HA1210" s="259" t="s">
        <v>401</v>
      </c>
      <c r="HB1210" s="257"/>
    </row>
    <row r="1211" spans="1:210" s="171" customFormat="1" ht="15" x14ac:dyDescent="0.25">
      <c r="A1211" s="224"/>
      <c r="B1211" s="225"/>
      <c r="C1211" s="871" t="s">
        <v>617</v>
      </c>
      <c r="D1211" s="871"/>
      <c r="E1211" s="871"/>
      <c r="F1211" s="871"/>
      <c r="G1211" s="871"/>
      <c r="H1211" s="871"/>
      <c r="I1211" s="871"/>
      <c r="J1211" s="871"/>
      <c r="K1211" s="871"/>
      <c r="L1211" s="871"/>
      <c r="M1211" s="871"/>
      <c r="N1211" s="871"/>
      <c r="O1211" s="871"/>
      <c r="P1211" s="258">
        <v>14011973.130000001</v>
      </c>
      <c r="Q1211" s="253"/>
      <c r="R1211" s="254"/>
      <c r="GO1211" s="212"/>
      <c r="GP1211" s="212"/>
      <c r="GQ1211" s="223"/>
      <c r="GR1211" s="223"/>
      <c r="GS1211" s="223"/>
      <c r="GT1211" s="223"/>
      <c r="GU1211" s="223"/>
      <c r="GV1211" s="223"/>
      <c r="GW1211" s="173"/>
      <c r="GX1211" s="223"/>
      <c r="GZ1211" s="257"/>
      <c r="HA1211" s="259" t="s">
        <v>617</v>
      </c>
      <c r="HB1211" s="257"/>
    </row>
    <row r="1212" spans="1:210" s="171" customFormat="1" ht="15" x14ac:dyDescent="0.25">
      <c r="A1212" s="224"/>
      <c r="B1212" s="225"/>
      <c r="C1212" s="871" t="s">
        <v>592</v>
      </c>
      <c r="D1212" s="871"/>
      <c r="E1212" s="871"/>
      <c r="F1212" s="871"/>
      <c r="G1212" s="871"/>
      <c r="H1212" s="871"/>
      <c r="I1212" s="871"/>
      <c r="J1212" s="871"/>
      <c r="K1212" s="871"/>
      <c r="L1212" s="871"/>
      <c r="M1212" s="871"/>
      <c r="N1212" s="871"/>
      <c r="O1212" s="871"/>
      <c r="P1212" s="258">
        <v>2167706.4900000002</v>
      </c>
      <c r="Q1212" s="253"/>
      <c r="R1212" s="254"/>
      <c r="GO1212" s="212"/>
      <c r="GP1212" s="212"/>
      <c r="GQ1212" s="223"/>
      <c r="GR1212" s="223"/>
      <c r="GS1212" s="223"/>
      <c r="GT1212" s="223"/>
      <c r="GU1212" s="223"/>
      <c r="GV1212" s="223"/>
      <c r="GW1212" s="173"/>
      <c r="GX1212" s="223"/>
      <c r="GZ1212" s="257"/>
      <c r="HA1212" s="259" t="s">
        <v>592</v>
      </c>
      <c r="HB1212" s="257"/>
    </row>
    <row r="1213" spans="1:210" s="171" customFormat="1" ht="15" x14ac:dyDescent="0.25">
      <c r="A1213" s="224"/>
      <c r="B1213" s="225"/>
      <c r="C1213" s="871" t="s">
        <v>593</v>
      </c>
      <c r="D1213" s="871"/>
      <c r="E1213" s="871"/>
      <c r="F1213" s="871"/>
      <c r="G1213" s="871"/>
      <c r="H1213" s="871"/>
      <c r="I1213" s="871"/>
      <c r="J1213" s="871"/>
      <c r="K1213" s="871"/>
      <c r="L1213" s="871"/>
      <c r="M1213" s="871"/>
      <c r="N1213" s="871"/>
      <c r="O1213" s="871"/>
      <c r="P1213" s="258">
        <v>2332309.86</v>
      </c>
      <c r="Q1213" s="253"/>
      <c r="R1213" s="254"/>
      <c r="GO1213" s="212"/>
      <c r="GP1213" s="212"/>
      <c r="GQ1213" s="223"/>
      <c r="GR1213" s="223"/>
      <c r="GS1213" s="223"/>
      <c r="GT1213" s="223"/>
      <c r="GU1213" s="223"/>
      <c r="GV1213" s="223"/>
      <c r="GW1213" s="173"/>
      <c r="GX1213" s="223"/>
      <c r="GZ1213" s="257"/>
      <c r="HA1213" s="259" t="s">
        <v>593</v>
      </c>
      <c r="HB1213" s="257"/>
    </row>
    <row r="1214" spans="1:210" s="171" customFormat="1" ht="15" x14ac:dyDescent="0.25">
      <c r="A1214" s="224"/>
      <c r="B1214" s="225"/>
      <c r="C1214" s="871" t="s">
        <v>618</v>
      </c>
      <c r="D1214" s="871"/>
      <c r="E1214" s="871"/>
      <c r="F1214" s="871"/>
      <c r="G1214" s="871"/>
      <c r="H1214" s="871"/>
      <c r="I1214" s="871"/>
      <c r="J1214" s="871"/>
      <c r="K1214" s="871"/>
      <c r="L1214" s="871"/>
      <c r="M1214" s="871"/>
      <c r="N1214" s="871"/>
      <c r="O1214" s="871"/>
      <c r="P1214" s="258">
        <v>208879369.09</v>
      </c>
      <c r="Q1214" s="253"/>
      <c r="R1214" s="254"/>
      <c r="GO1214" s="212"/>
      <c r="GP1214" s="212"/>
      <c r="GQ1214" s="223"/>
      <c r="GR1214" s="223"/>
      <c r="GS1214" s="223"/>
      <c r="GT1214" s="223"/>
      <c r="GU1214" s="223"/>
      <c r="GV1214" s="223"/>
      <c r="GW1214" s="173"/>
      <c r="GX1214" s="223"/>
      <c r="GZ1214" s="257"/>
      <c r="HA1214" s="259" t="s">
        <v>618</v>
      </c>
      <c r="HB1214" s="257"/>
    </row>
    <row r="1215" spans="1:210" s="171" customFormat="1" ht="15" x14ac:dyDescent="0.25">
      <c r="A1215" s="224"/>
      <c r="B1215" s="225"/>
      <c r="C1215" s="871" t="s">
        <v>594</v>
      </c>
      <c r="D1215" s="871"/>
      <c r="E1215" s="871"/>
      <c r="F1215" s="871"/>
      <c r="G1215" s="871"/>
      <c r="H1215" s="871"/>
      <c r="I1215" s="871"/>
      <c r="J1215" s="871"/>
      <c r="K1215" s="871"/>
      <c r="L1215" s="871"/>
      <c r="M1215" s="871"/>
      <c r="N1215" s="871"/>
      <c r="O1215" s="871"/>
      <c r="P1215" s="258">
        <v>14656875.51</v>
      </c>
      <c r="Q1215" s="253"/>
      <c r="R1215" s="254"/>
      <c r="GO1215" s="212"/>
      <c r="GP1215" s="212"/>
      <c r="GQ1215" s="223"/>
      <c r="GR1215" s="223"/>
      <c r="GS1215" s="223"/>
      <c r="GT1215" s="223"/>
      <c r="GU1215" s="223"/>
      <c r="GV1215" s="223"/>
      <c r="GW1215" s="173"/>
      <c r="GX1215" s="223"/>
      <c r="GZ1215" s="257"/>
      <c r="HA1215" s="259" t="s">
        <v>594</v>
      </c>
      <c r="HB1215" s="257"/>
    </row>
    <row r="1216" spans="1:210" s="171" customFormat="1" ht="15" x14ac:dyDescent="0.25">
      <c r="A1216" s="224"/>
      <c r="B1216" s="225"/>
      <c r="C1216" s="871" t="s">
        <v>595</v>
      </c>
      <c r="D1216" s="871"/>
      <c r="E1216" s="871"/>
      <c r="F1216" s="871"/>
      <c r="G1216" s="871"/>
      <c r="H1216" s="871"/>
      <c r="I1216" s="871"/>
      <c r="J1216" s="871"/>
      <c r="K1216" s="871"/>
      <c r="L1216" s="871"/>
      <c r="M1216" s="871"/>
      <c r="N1216" s="871"/>
      <c r="O1216" s="871"/>
      <c r="P1216" s="258">
        <v>7281090.1500000004</v>
      </c>
      <c r="Q1216" s="253"/>
      <c r="R1216" s="254"/>
      <c r="GO1216" s="212"/>
      <c r="GP1216" s="212"/>
      <c r="GQ1216" s="223"/>
      <c r="GR1216" s="223"/>
      <c r="GS1216" s="223"/>
      <c r="GT1216" s="223"/>
      <c r="GU1216" s="223"/>
      <c r="GV1216" s="223"/>
      <c r="GW1216" s="173"/>
      <c r="GX1216" s="223"/>
      <c r="GZ1216" s="257"/>
      <c r="HA1216" s="259" t="s">
        <v>595</v>
      </c>
      <c r="HB1216" s="257"/>
    </row>
    <row r="1217" spans="1:211" s="171" customFormat="1" ht="15" x14ac:dyDescent="0.25">
      <c r="A1217" s="224"/>
      <c r="B1217" s="225"/>
      <c r="C1217" s="871" t="s">
        <v>415</v>
      </c>
      <c r="D1217" s="871"/>
      <c r="E1217" s="871"/>
      <c r="F1217" s="871"/>
      <c r="G1217" s="871"/>
      <c r="H1217" s="871"/>
      <c r="I1217" s="871"/>
      <c r="J1217" s="871"/>
      <c r="K1217" s="871"/>
      <c r="L1217" s="871"/>
      <c r="M1217" s="871"/>
      <c r="N1217" s="871"/>
      <c r="O1217" s="871"/>
      <c r="P1217" s="258">
        <v>16344282.99</v>
      </c>
      <c r="Q1217" s="253"/>
      <c r="R1217" s="254"/>
      <c r="GO1217" s="212"/>
      <c r="GP1217" s="212"/>
      <c r="GQ1217" s="223"/>
      <c r="GR1217" s="223"/>
      <c r="GS1217" s="223"/>
      <c r="GT1217" s="223"/>
      <c r="GU1217" s="223"/>
      <c r="GV1217" s="223"/>
      <c r="GW1217" s="173"/>
      <c r="GX1217" s="223"/>
      <c r="GZ1217" s="257"/>
      <c r="HA1217" s="259" t="s">
        <v>415</v>
      </c>
      <c r="HB1217" s="257"/>
    </row>
    <row r="1218" spans="1:211" s="171" customFormat="1" ht="15" x14ac:dyDescent="0.25">
      <c r="A1218" s="224"/>
      <c r="B1218" s="225"/>
      <c r="C1218" s="871" t="s">
        <v>416</v>
      </c>
      <c r="D1218" s="871"/>
      <c r="E1218" s="871"/>
      <c r="F1218" s="871"/>
      <c r="G1218" s="871"/>
      <c r="H1218" s="871"/>
      <c r="I1218" s="871"/>
      <c r="J1218" s="871"/>
      <c r="K1218" s="871"/>
      <c r="L1218" s="871"/>
      <c r="M1218" s="871"/>
      <c r="N1218" s="871"/>
      <c r="O1218" s="871"/>
      <c r="P1218" s="258">
        <v>14656875.51</v>
      </c>
      <c r="Q1218" s="253"/>
      <c r="R1218" s="254"/>
      <c r="GO1218" s="212"/>
      <c r="GP1218" s="212"/>
      <c r="GQ1218" s="223"/>
      <c r="GR1218" s="223"/>
      <c r="GS1218" s="223"/>
      <c r="GT1218" s="223"/>
      <c r="GU1218" s="223"/>
      <c r="GV1218" s="223"/>
      <c r="GW1218" s="173"/>
      <c r="GX1218" s="223"/>
      <c r="GZ1218" s="257"/>
      <c r="HA1218" s="259" t="s">
        <v>416</v>
      </c>
      <c r="HB1218" s="257"/>
    </row>
    <row r="1219" spans="1:211" s="171" customFormat="1" ht="15" x14ac:dyDescent="0.25">
      <c r="A1219" s="224"/>
      <c r="B1219" s="225"/>
      <c r="C1219" s="871" t="s">
        <v>417</v>
      </c>
      <c r="D1219" s="871"/>
      <c r="E1219" s="871"/>
      <c r="F1219" s="871"/>
      <c r="G1219" s="871"/>
      <c r="H1219" s="871"/>
      <c r="I1219" s="871"/>
      <c r="J1219" s="871"/>
      <c r="K1219" s="871"/>
      <c r="L1219" s="871"/>
      <c r="M1219" s="871"/>
      <c r="N1219" s="871"/>
      <c r="O1219" s="871"/>
      <c r="P1219" s="258">
        <v>7281090.1500000004</v>
      </c>
      <c r="Q1219" s="253"/>
      <c r="R1219" s="254"/>
      <c r="GO1219" s="212"/>
      <c r="GP1219" s="212"/>
      <c r="GQ1219" s="223"/>
      <c r="GR1219" s="223"/>
      <c r="GS1219" s="223"/>
      <c r="GT1219" s="223"/>
      <c r="GU1219" s="223"/>
      <c r="GV1219" s="223"/>
      <c r="GW1219" s="173"/>
      <c r="GX1219" s="223"/>
      <c r="GZ1219" s="257"/>
      <c r="HA1219" s="259" t="s">
        <v>417</v>
      </c>
      <c r="HB1219" s="257"/>
    </row>
    <row r="1220" spans="1:211" s="171" customFormat="1" ht="15" x14ac:dyDescent="0.25">
      <c r="A1220" s="224"/>
      <c r="B1220" s="255"/>
      <c r="C1220" s="872" t="s">
        <v>981</v>
      </c>
      <c r="D1220" s="872"/>
      <c r="E1220" s="872"/>
      <c r="F1220" s="872"/>
      <c r="G1220" s="872"/>
      <c r="H1220" s="872"/>
      <c r="I1220" s="872"/>
      <c r="J1220" s="872"/>
      <c r="K1220" s="872"/>
      <c r="L1220" s="872"/>
      <c r="M1220" s="872"/>
      <c r="N1220" s="872"/>
      <c r="O1220" s="872"/>
      <c r="P1220" s="261">
        <v>249329324.22999999</v>
      </c>
      <c r="Q1220" s="253"/>
      <c r="R1220" s="254"/>
      <c r="GO1220" s="212"/>
      <c r="GP1220" s="212"/>
      <c r="GQ1220" s="223"/>
      <c r="GR1220" s="223"/>
      <c r="GS1220" s="223"/>
      <c r="GT1220" s="223"/>
      <c r="GU1220" s="223"/>
      <c r="GV1220" s="223"/>
      <c r="GW1220" s="173"/>
      <c r="GX1220" s="223"/>
      <c r="GZ1220" s="257"/>
      <c r="HB1220" s="257" t="s">
        <v>981</v>
      </c>
    </row>
    <row r="1221" spans="1:211" s="171" customFormat="1" ht="15" x14ac:dyDescent="0.25">
      <c r="A1221" s="224"/>
      <c r="B1221" s="225"/>
      <c r="C1221" s="871" t="s">
        <v>419</v>
      </c>
      <c r="D1221" s="871"/>
      <c r="E1221" s="871"/>
      <c r="F1221" s="871"/>
      <c r="G1221" s="871"/>
      <c r="H1221" s="871"/>
      <c r="I1221" s="871"/>
      <c r="J1221" s="871"/>
      <c r="K1221" s="871"/>
      <c r="L1221" s="871"/>
      <c r="M1221" s="871"/>
      <c r="N1221" s="871"/>
      <c r="O1221" s="871"/>
      <c r="P1221" s="260"/>
      <c r="Q1221" s="253"/>
      <c r="R1221" s="254"/>
      <c r="GO1221" s="212"/>
      <c r="GP1221" s="212"/>
      <c r="GQ1221" s="223"/>
      <c r="GR1221" s="223"/>
      <c r="GS1221" s="223"/>
      <c r="GT1221" s="223"/>
      <c r="GU1221" s="223"/>
      <c r="GV1221" s="223"/>
      <c r="GW1221" s="173"/>
      <c r="GX1221" s="223"/>
      <c r="GZ1221" s="257"/>
      <c r="HA1221" s="259" t="s">
        <v>419</v>
      </c>
      <c r="HB1221" s="257"/>
    </row>
    <row r="1222" spans="1:211" s="171" customFormat="1" ht="15" x14ac:dyDescent="0.25">
      <c r="A1222" s="224"/>
      <c r="B1222" s="225"/>
      <c r="C1222" s="871" t="s">
        <v>620</v>
      </c>
      <c r="D1222" s="871"/>
      <c r="E1222" s="871"/>
      <c r="F1222" s="871"/>
      <c r="G1222" s="871"/>
      <c r="H1222" s="871"/>
      <c r="I1222" s="871"/>
      <c r="J1222" s="871"/>
      <c r="K1222" s="871"/>
      <c r="L1222" s="871"/>
      <c r="M1222" s="871"/>
      <c r="N1222" s="871"/>
      <c r="O1222" s="871"/>
      <c r="P1222" s="258">
        <v>208260666.41999999</v>
      </c>
      <c r="Q1222" s="253"/>
      <c r="R1222" s="254"/>
      <c r="GO1222" s="212"/>
      <c r="GP1222" s="212"/>
      <c r="GQ1222" s="223"/>
      <c r="GR1222" s="223"/>
      <c r="GS1222" s="223"/>
      <c r="GT1222" s="223"/>
      <c r="GU1222" s="223"/>
      <c r="GV1222" s="223"/>
      <c r="GW1222" s="173"/>
      <c r="GX1222" s="223"/>
      <c r="GZ1222" s="257"/>
      <c r="HA1222" s="259" t="s">
        <v>620</v>
      </c>
      <c r="HB1222" s="257"/>
    </row>
    <row r="1223" spans="1:211" s="171" customFormat="1" ht="15" x14ac:dyDescent="0.25">
      <c r="A1223" s="224"/>
      <c r="B1223" s="225"/>
      <c r="C1223" s="871" t="s">
        <v>420</v>
      </c>
      <c r="D1223" s="871"/>
      <c r="E1223" s="871"/>
      <c r="F1223" s="871"/>
      <c r="G1223" s="871"/>
      <c r="H1223" s="871"/>
      <c r="I1223" s="871"/>
      <c r="J1223" s="871"/>
      <c r="K1223" s="262" t="s">
        <v>982</v>
      </c>
      <c r="L1223" s="263"/>
      <c r="M1223" s="263"/>
      <c r="O1223" s="264"/>
      <c r="P1223" s="260"/>
      <c r="Q1223" s="253"/>
      <c r="R1223" s="254"/>
      <c r="GO1223" s="212"/>
      <c r="GP1223" s="212"/>
      <c r="GQ1223" s="223"/>
      <c r="GR1223" s="223"/>
      <c r="GS1223" s="223"/>
      <c r="GT1223" s="223"/>
      <c r="GU1223" s="223"/>
      <c r="GV1223" s="223"/>
      <c r="GW1223" s="173"/>
      <c r="GX1223" s="223"/>
      <c r="GZ1223" s="257"/>
      <c r="HB1223" s="257"/>
      <c r="HC1223" s="259" t="s">
        <v>420</v>
      </c>
    </row>
    <row r="1224" spans="1:211" s="171" customFormat="1" ht="15" x14ac:dyDescent="0.25">
      <c r="A1224" s="224"/>
      <c r="B1224" s="225"/>
      <c r="C1224" s="871" t="s">
        <v>422</v>
      </c>
      <c r="D1224" s="871"/>
      <c r="E1224" s="871"/>
      <c r="F1224" s="871"/>
      <c r="G1224" s="871"/>
      <c r="H1224" s="871"/>
      <c r="I1224" s="871"/>
      <c r="J1224" s="871"/>
      <c r="K1224" s="262" t="s">
        <v>983</v>
      </c>
      <c r="L1224" s="263"/>
      <c r="M1224" s="263"/>
      <c r="O1224" s="264"/>
      <c r="P1224" s="260"/>
      <c r="Q1224" s="253"/>
      <c r="R1224" s="254"/>
      <c r="GO1224" s="212"/>
      <c r="GP1224" s="212"/>
      <c r="GQ1224" s="223"/>
      <c r="GR1224" s="223"/>
      <c r="GS1224" s="223"/>
      <c r="GT1224" s="223"/>
      <c r="GU1224" s="223"/>
      <c r="GV1224" s="223"/>
      <c r="GW1224" s="173"/>
      <c r="GX1224" s="223"/>
      <c r="GZ1224" s="257"/>
      <c r="HB1224" s="257"/>
      <c r="HC1224" s="259" t="s">
        <v>422</v>
      </c>
    </row>
    <row r="1225" spans="1:211" s="171" customFormat="1" ht="15" x14ac:dyDescent="0.25">
      <c r="A1225" s="881" t="s">
        <v>984</v>
      </c>
      <c r="B1225" s="882"/>
      <c r="C1225" s="882"/>
      <c r="D1225" s="882"/>
      <c r="E1225" s="882"/>
      <c r="F1225" s="882"/>
      <c r="G1225" s="882"/>
      <c r="H1225" s="882"/>
      <c r="I1225" s="882"/>
      <c r="J1225" s="882"/>
      <c r="K1225" s="882"/>
      <c r="L1225" s="882"/>
      <c r="M1225" s="882"/>
      <c r="N1225" s="882"/>
      <c r="O1225" s="882"/>
      <c r="P1225" s="883"/>
      <c r="GO1225" s="212" t="s">
        <v>984</v>
      </c>
      <c r="GP1225" s="212"/>
      <c r="GQ1225" s="223"/>
      <c r="GR1225" s="223"/>
      <c r="GS1225" s="223"/>
      <c r="GT1225" s="223"/>
      <c r="GU1225" s="223"/>
      <c r="GV1225" s="223"/>
      <c r="GW1225" s="173"/>
      <c r="GX1225" s="223"/>
      <c r="GZ1225" s="257"/>
      <c r="HB1225" s="257"/>
    </row>
    <row r="1226" spans="1:211" s="171" customFormat="1" ht="45" x14ac:dyDescent="0.25">
      <c r="A1226" s="214" t="s">
        <v>985</v>
      </c>
      <c r="B1226" s="215" t="s">
        <v>625</v>
      </c>
      <c r="C1226" s="873" t="s">
        <v>626</v>
      </c>
      <c r="D1226" s="873"/>
      <c r="E1226" s="873"/>
      <c r="F1226" s="873"/>
      <c r="G1226" s="873"/>
      <c r="H1226" s="216" t="s">
        <v>627</v>
      </c>
      <c r="I1226" s="217">
        <v>1743.5</v>
      </c>
      <c r="J1226" s="218">
        <v>1</v>
      </c>
      <c r="K1226" s="219">
        <v>1743.5</v>
      </c>
      <c r="L1226" s="220"/>
      <c r="M1226" s="217"/>
      <c r="N1226" s="221"/>
      <c r="O1226" s="217"/>
      <c r="P1226" s="222"/>
      <c r="GO1226" s="212"/>
      <c r="GP1226" s="212"/>
      <c r="GQ1226" s="223" t="s">
        <v>626</v>
      </c>
      <c r="GR1226" s="223" t="s">
        <v>4</v>
      </c>
      <c r="GS1226" s="223" t="s">
        <v>4</v>
      </c>
      <c r="GT1226" s="223" t="s">
        <v>4</v>
      </c>
      <c r="GU1226" s="223" t="s">
        <v>4</v>
      </c>
      <c r="GV1226" s="223"/>
      <c r="GW1226" s="173"/>
      <c r="GX1226" s="223"/>
      <c r="GZ1226" s="257"/>
      <c r="HB1226" s="257"/>
    </row>
    <row r="1227" spans="1:211" s="171" customFormat="1" ht="15" x14ac:dyDescent="0.25">
      <c r="A1227" s="224"/>
      <c r="B1227" s="225"/>
      <c r="C1227" s="874" t="s">
        <v>370</v>
      </c>
      <c r="D1227" s="874"/>
      <c r="E1227" s="874"/>
      <c r="F1227" s="874"/>
      <c r="G1227" s="874"/>
      <c r="H1227" s="216"/>
      <c r="I1227" s="217"/>
      <c r="J1227" s="217"/>
      <c r="K1227" s="217"/>
      <c r="L1227" s="220"/>
      <c r="M1227" s="217"/>
      <c r="N1227" s="226"/>
      <c r="O1227" s="217"/>
      <c r="P1227" s="227">
        <v>19586315.690000001</v>
      </c>
      <c r="Q1227" s="228"/>
      <c r="R1227" s="228"/>
      <c r="GO1227" s="212"/>
      <c r="GP1227" s="212"/>
      <c r="GQ1227" s="223"/>
      <c r="GR1227" s="223"/>
      <c r="GS1227" s="223"/>
      <c r="GT1227" s="223"/>
      <c r="GU1227" s="223"/>
      <c r="GV1227" s="223" t="s">
        <v>370</v>
      </c>
      <c r="GW1227" s="173"/>
      <c r="GX1227" s="223"/>
      <c r="GZ1227" s="257"/>
      <c r="HB1227" s="257"/>
    </row>
    <row r="1228" spans="1:211" s="171" customFormat="1" ht="15" x14ac:dyDescent="0.25">
      <c r="A1228" s="229"/>
      <c r="B1228" s="230"/>
      <c r="C1228" s="880" t="s">
        <v>371</v>
      </c>
      <c r="D1228" s="880"/>
      <c r="E1228" s="880"/>
      <c r="F1228" s="880"/>
      <c r="G1228" s="880"/>
      <c r="H1228" s="231"/>
      <c r="I1228" s="232"/>
      <c r="J1228" s="232"/>
      <c r="K1228" s="232"/>
      <c r="L1228" s="233"/>
      <c r="M1228" s="232"/>
      <c r="N1228" s="233"/>
      <c r="O1228" s="232"/>
      <c r="P1228" s="245">
        <v>2906805.89</v>
      </c>
      <c r="GO1228" s="212"/>
      <c r="GP1228" s="212"/>
      <c r="GQ1228" s="223"/>
      <c r="GR1228" s="223"/>
      <c r="GS1228" s="223"/>
      <c r="GT1228" s="223"/>
      <c r="GU1228" s="223"/>
      <c r="GV1228" s="223"/>
      <c r="GW1228" s="173" t="s">
        <v>371</v>
      </c>
      <c r="GX1228" s="223"/>
      <c r="GZ1228" s="257"/>
      <c r="HB1228" s="257"/>
    </row>
    <row r="1229" spans="1:211" s="171" customFormat="1" ht="15" x14ac:dyDescent="0.25">
      <c r="A1229" s="229"/>
      <c r="B1229" s="230" t="s">
        <v>628</v>
      </c>
      <c r="C1229" s="880" t="s">
        <v>629</v>
      </c>
      <c r="D1229" s="880"/>
      <c r="E1229" s="880"/>
      <c r="F1229" s="880"/>
      <c r="G1229" s="880"/>
      <c r="H1229" s="231" t="s">
        <v>374</v>
      </c>
      <c r="I1229" s="235">
        <v>94</v>
      </c>
      <c r="J1229" s="232"/>
      <c r="K1229" s="235">
        <v>94</v>
      </c>
      <c r="L1229" s="233"/>
      <c r="M1229" s="232"/>
      <c r="N1229" s="233"/>
      <c r="O1229" s="232"/>
      <c r="P1229" s="245">
        <v>2732397.54</v>
      </c>
      <c r="GO1229" s="212"/>
      <c r="GP1229" s="212"/>
      <c r="GQ1229" s="223"/>
      <c r="GR1229" s="223"/>
      <c r="GS1229" s="223"/>
      <c r="GT1229" s="223"/>
      <c r="GU1229" s="223"/>
      <c r="GV1229" s="223"/>
      <c r="GW1229" s="173" t="s">
        <v>629</v>
      </c>
      <c r="GX1229" s="223"/>
      <c r="GZ1229" s="257"/>
      <c r="HB1229" s="257"/>
    </row>
    <row r="1230" spans="1:211" s="171" customFormat="1" ht="15" x14ac:dyDescent="0.25">
      <c r="A1230" s="229"/>
      <c r="B1230" s="230" t="s">
        <v>630</v>
      </c>
      <c r="C1230" s="880" t="s">
        <v>631</v>
      </c>
      <c r="D1230" s="880"/>
      <c r="E1230" s="880"/>
      <c r="F1230" s="880"/>
      <c r="G1230" s="880"/>
      <c r="H1230" s="231" t="s">
        <v>374</v>
      </c>
      <c r="I1230" s="235">
        <v>52</v>
      </c>
      <c r="J1230" s="232"/>
      <c r="K1230" s="235">
        <v>52</v>
      </c>
      <c r="L1230" s="233"/>
      <c r="M1230" s="232"/>
      <c r="N1230" s="233"/>
      <c r="O1230" s="232"/>
      <c r="P1230" s="245">
        <v>1511539.06</v>
      </c>
      <c r="GO1230" s="212"/>
      <c r="GP1230" s="212"/>
      <c r="GQ1230" s="223"/>
      <c r="GR1230" s="223"/>
      <c r="GS1230" s="223"/>
      <c r="GT1230" s="223"/>
      <c r="GU1230" s="223"/>
      <c r="GV1230" s="223"/>
      <c r="GW1230" s="173" t="s">
        <v>631</v>
      </c>
      <c r="GX1230" s="223"/>
      <c r="GZ1230" s="257"/>
      <c r="HB1230" s="257"/>
    </row>
    <row r="1231" spans="1:211" s="171" customFormat="1" ht="15" x14ac:dyDescent="0.25">
      <c r="A1231" s="236"/>
      <c r="B1231" s="237"/>
      <c r="C1231" s="874" t="s">
        <v>377</v>
      </c>
      <c r="D1231" s="874"/>
      <c r="E1231" s="874"/>
      <c r="F1231" s="874"/>
      <c r="G1231" s="874"/>
      <c r="H1231" s="216"/>
      <c r="I1231" s="217"/>
      <c r="J1231" s="217"/>
      <c r="K1231" s="217"/>
      <c r="L1231" s="220"/>
      <c r="M1231" s="217"/>
      <c r="N1231" s="226">
        <v>13668.05</v>
      </c>
      <c r="O1231" s="217"/>
      <c r="P1231" s="227">
        <v>23830252.289999999</v>
      </c>
      <c r="GO1231" s="212"/>
      <c r="GP1231" s="212"/>
      <c r="GQ1231" s="223"/>
      <c r="GR1231" s="223"/>
      <c r="GS1231" s="223"/>
      <c r="GT1231" s="223"/>
      <c r="GU1231" s="223"/>
      <c r="GV1231" s="223"/>
      <c r="GW1231" s="173"/>
      <c r="GX1231" s="223" t="s">
        <v>377</v>
      </c>
      <c r="GZ1231" s="257"/>
      <c r="HB1231" s="257"/>
    </row>
    <row r="1232" spans="1:211" s="171" customFormat="1" ht="15" x14ac:dyDescent="0.25">
      <c r="A1232" s="214" t="s">
        <v>986</v>
      </c>
      <c r="B1232" s="215" t="s">
        <v>632</v>
      </c>
      <c r="C1232" s="873" t="s">
        <v>633</v>
      </c>
      <c r="D1232" s="873"/>
      <c r="E1232" s="873"/>
      <c r="F1232" s="873"/>
      <c r="G1232" s="873"/>
      <c r="H1232" s="216" t="s">
        <v>614</v>
      </c>
      <c r="I1232" s="217">
        <v>-9.7636000000000003</v>
      </c>
      <c r="J1232" s="218">
        <v>1</v>
      </c>
      <c r="K1232" s="298">
        <v>-9.7636000000000003</v>
      </c>
      <c r="L1232" s="226">
        <v>14867.42</v>
      </c>
      <c r="M1232" s="219">
        <v>1.7</v>
      </c>
      <c r="N1232" s="240">
        <v>25274.61</v>
      </c>
      <c r="O1232" s="217"/>
      <c r="P1232" s="227">
        <v>-246771.18</v>
      </c>
      <c r="GO1232" s="212"/>
      <c r="GP1232" s="212"/>
      <c r="GQ1232" s="223" t="s">
        <v>633</v>
      </c>
      <c r="GR1232" s="223" t="s">
        <v>4</v>
      </c>
      <c r="GS1232" s="223" t="s">
        <v>4</v>
      </c>
      <c r="GT1232" s="223" t="s">
        <v>4</v>
      </c>
      <c r="GU1232" s="223" t="s">
        <v>4</v>
      </c>
      <c r="GV1232" s="223"/>
      <c r="GW1232" s="173"/>
      <c r="GX1232" s="223"/>
      <c r="GZ1232" s="257"/>
      <c r="HB1232" s="257"/>
    </row>
    <row r="1233" spans="1:210" s="171" customFormat="1" ht="15" x14ac:dyDescent="0.25">
      <c r="A1233" s="236"/>
      <c r="B1233" s="237"/>
      <c r="C1233" s="874" t="s">
        <v>377</v>
      </c>
      <c r="D1233" s="874"/>
      <c r="E1233" s="874"/>
      <c r="F1233" s="874"/>
      <c r="G1233" s="874"/>
      <c r="H1233" s="216"/>
      <c r="I1233" s="217"/>
      <c r="J1233" s="217"/>
      <c r="K1233" s="217"/>
      <c r="L1233" s="220"/>
      <c r="M1233" s="217"/>
      <c r="N1233" s="220"/>
      <c r="O1233" s="217"/>
      <c r="P1233" s="227">
        <v>-246771.18</v>
      </c>
      <c r="GO1233" s="212"/>
      <c r="GP1233" s="212"/>
      <c r="GQ1233" s="223"/>
      <c r="GR1233" s="223"/>
      <c r="GS1233" s="223"/>
      <c r="GT1233" s="223"/>
      <c r="GU1233" s="223"/>
      <c r="GV1233" s="223"/>
      <c r="GW1233" s="173"/>
      <c r="GX1233" s="223" t="s">
        <v>377</v>
      </c>
      <c r="GZ1233" s="257"/>
      <c r="HB1233" s="257"/>
    </row>
    <row r="1234" spans="1:210" s="171" customFormat="1" ht="15" x14ac:dyDescent="0.25">
      <c r="A1234" s="214" t="s">
        <v>987</v>
      </c>
      <c r="B1234" s="215" t="s">
        <v>634</v>
      </c>
      <c r="C1234" s="873" t="s">
        <v>635</v>
      </c>
      <c r="D1234" s="873"/>
      <c r="E1234" s="873"/>
      <c r="F1234" s="873"/>
      <c r="G1234" s="873"/>
      <c r="H1234" s="216" t="s">
        <v>369</v>
      </c>
      <c r="I1234" s="217">
        <v>-34.869999999999997</v>
      </c>
      <c r="J1234" s="218">
        <v>1</v>
      </c>
      <c r="K1234" s="265">
        <v>-34.869999999999997</v>
      </c>
      <c r="L1234" s="299">
        <v>35.71</v>
      </c>
      <c r="M1234" s="265">
        <v>0.51</v>
      </c>
      <c r="N1234" s="239">
        <v>18.21</v>
      </c>
      <c r="O1234" s="217"/>
      <c r="P1234" s="238">
        <v>-634.98</v>
      </c>
      <c r="GO1234" s="212"/>
      <c r="GP1234" s="212"/>
      <c r="GQ1234" s="223" t="s">
        <v>635</v>
      </c>
      <c r="GR1234" s="223" t="s">
        <v>4</v>
      </c>
      <c r="GS1234" s="223" t="s">
        <v>4</v>
      </c>
      <c r="GT1234" s="223" t="s">
        <v>4</v>
      </c>
      <c r="GU1234" s="223" t="s">
        <v>4</v>
      </c>
      <c r="GV1234" s="223"/>
      <c r="GW1234" s="173"/>
      <c r="GX1234" s="223"/>
      <c r="GZ1234" s="257"/>
      <c r="HB1234" s="257"/>
    </row>
    <row r="1235" spans="1:210" s="171" customFormat="1" ht="15" x14ac:dyDescent="0.25">
      <c r="A1235" s="236"/>
      <c r="B1235" s="237"/>
      <c r="C1235" s="874" t="s">
        <v>377</v>
      </c>
      <c r="D1235" s="874"/>
      <c r="E1235" s="874"/>
      <c r="F1235" s="874"/>
      <c r="G1235" s="874"/>
      <c r="H1235" s="216"/>
      <c r="I1235" s="217"/>
      <c r="J1235" s="217"/>
      <c r="K1235" s="217"/>
      <c r="L1235" s="220"/>
      <c r="M1235" s="217"/>
      <c r="N1235" s="220"/>
      <c r="O1235" s="217"/>
      <c r="P1235" s="238">
        <v>-634.98</v>
      </c>
      <c r="GO1235" s="212"/>
      <c r="GP1235" s="212"/>
      <c r="GQ1235" s="223"/>
      <c r="GR1235" s="223"/>
      <c r="GS1235" s="223"/>
      <c r="GT1235" s="223"/>
      <c r="GU1235" s="223"/>
      <c r="GV1235" s="223"/>
      <c r="GW1235" s="173"/>
      <c r="GX1235" s="223" t="s">
        <v>377</v>
      </c>
      <c r="GZ1235" s="257"/>
      <c r="HB1235" s="257"/>
    </row>
    <row r="1236" spans="1:210" s="171" customFormat="1" ht="22.5" x14ac:dyDescent="0.25">
      <c r="A1236" s="214" t="s">
        <v>988</v>
      </c>
      <c r="B1236" s="215" t="s">
        <v>636</v>
      </c>
      <c r="C1236" s="873" t="s">
        <v>637</v>
      </c>
      <c r="D1236" s="873"/>
      <c r="E1236" s="873"/>
      <c r="F1236" s="873"/>
      <c r="G1236" s="873"/>
      <c r="H1236" s="216" t="s">
        <v>386</v>
      </c>
      <c r="I1236" s="217">
        <v>-10.461</v>
      </c>
      <c r="J1236" s="218">
        <v>1</v>
      </c>
      <c r="K1236" s="241">
        <v>-10.461</v>
      </c>
      <c r="L1236" s="226">
        <v>4885.8500000000004</v>
      </c>
      <c r="M1236" s="265">
        <v>1.81</v>
      </c>
      <c r="N1236" s="240">
        <v>8843.39</v>
      </c>
      <c r="O1236" s="217"/>
      <c r="P1236" s="227">
        <v>-92510.7</v>
      </c>
      <c r="GO1236" s="212"/>
      <c r="GP1236" s="212"/>
      <c r="GQ1236" s="223" t="s">
        <v>637</v>
      </c>
      <c r="GR1236" s="223" t="s">
        <v>4</v>
      </c>
      <c r="GS1236" s="223" t="s">
        <v>4</v>
      </c>
      <c r="GT1236" s="223" t="s">
        <v>4</v>
      </c>
      <c r="GU1236" s="223" t="s">
        <v>4</v>
      </c>
      <c r="GV1236" s="223"/>
      <c r="GW1236" s="173"/>
      <c r="GX1236" s="223"/>
      <c r="GZ1236" s="257"/>
      <c r="HB1236" s="257"/>
    </row>
    <row r="1237" spans="1:210" s="171" customFormat="1" ht="15" x14ac:dyDescent="0.25">
      <c r="A1237" s="236"/>
      <c r="B1237" s="237"/>
      <c r="C1237" s="874" t="s">
        <v>377</v>
      </c>
      <c r="D1237" s="874"/>
      <c r="E1237" s="874"/>
      <c r="F1237" s="874"/>
      <c r="G1237" s="874"/>
      <c r="H1237" s="216"/>
      <c r="I1237" s="217"/>
      <c r="J1237" s="217"/>
      <c r="K1237" s="217"/>
      <c r="L1237" s="220"/>
      <c r="M1237" s="217"/>
      <c r="N1237" s="220"/>
      <c r="O1237" s="217"/>
      <c r="P1237" s="227">
        <v>-92510.7</v>
      </c>
      <c r="GO1237" s="212"/>
      <c r="GP1237" s="212"/>
      <c r="GQ1237" s="223"/>
      <c r="GR1237" s="223"/>
      <c r="GS1237" s="223"/>
      <c r="GT1237" s="223"/>
      <c r="GU1237" s="223"/>
      <c r="GV1237" s="223"/>
      <c r="GW1237" s="173"/>
      <c r="GX1237" s="223" t="s">
        <v>377</v>
      </c>
      <c r="GZ1237" s="257"/>
      <c r="HB1237" s="257"/>
    </row>
    <row r="1238" spans="1:210" s="171" customFormat="1" ht="22.5" x14ac:dyDescent="0.25">
      <c r="A1238" s="214" t="s">
        <v>989</v>
      </c>
      <c r="B1238" s="215" t="s">
        <v>638</v>
      </c>
      <c r="C1238" s="873" t="s">
        <v>639</v>
      </c>
      <c r="D1238" s="873"/>
      <c r="E1238" s="873"/>
      <c r="F1238" s="873"/>
      <c r="G1238" s="873"/>
      <c r="H1238" s="216" t="s">
        <v>640</v>
      </c>
      <c r="I1238" s="217">
        <v>-29.639500000000002</v>
      </c>
      <c r="J1238" s="218">
        <v>1</v>
      </c>
      <c r="K1238" s="298">
        <v>-29.639500000000002</v>
      </c>
      <c r="L1238" s="226">
        <v>3966.25</v>
      </c>
      <c r="M1238" s="265">
        <v>1.04</v>
      </c>
      <c r="N1238" s="240">
        <v>4124.8999999999996</v>
      </c>
      <c r="O1238" s="217"/>
      <c r="P1238" s="227">
        <v>-122259.97</v>
      </c>
      <c r="GO1238" s="212"/>
      <c r="GP1238" s="212"/>
      <c r="GQ1238" s="223" t="s">
        <v>639</v>
      </c>
      <c r="GR1238" s="223" t="s">
        <v>4</v>
      </c>
      <c r="GS1238" s="223" t="s">
        <v>4</v>
      </c>
      <c r="GT1238" s="223" t="s">
        <v>4</v>
      </c>
      <c r="GU1238" s="223" t="s">
        <v>4</v>
      </c>
      <c r="GV1238" s="223"/>
      <c r="GW1238" s="173"/>
      <c r="GX1238" s="223"/>
      <c r="GZ1238" s="257"/>
      <c r="HB1238" s="257"/>
    </row>
    <row r="1239" spans="1:210" s="171" customFormat="1" ht="15" x14ac:dyDescent="0.25">
      <c r="A1239" s="236"/>
      <c r="B1239" s="237"/>
      <c r="C1239" s="874" t="s">
        <v>377</v>
      </c>
      <c r="D1239" s="874"/>
      <c r="E1239" s="874"/>
      <c r="F1239" s="874"/>
      <c r="G1239" s="874"/>
      <c r="H1239" s="216"/>
      <c r="I1239" s="217"/>
      <c r="J1239" s="217"/>
      <c r="K1239" s="217"/>
      <c r="L1239" s="220"/>
      <c r="M1239" s="217"/>
      <c r="N1239" s="220"/>
      <c r="O1239" s="217"/>
      <c r="P1239" s="227">
        <v>-122259.97</v>
      </c>
      <c r="GO1239" s="212"/>
      <c r="GP1239" s="212"/>
      <c r="GQ1239" s="223"/>
      <c r="GR1239" s="223"/>
      <c r="GS1239" s="223"/>
      <c r="GT1239" s="223"/>
      <c r="GU1239" s="223"/>
      <c r="GV1239" s="223"/>
      <c r="GW1239" s="173"/>
      <c r="GX1239" s="223" t="s">
        <v>377</v>
      </c>
      <c r="GZ1239" s="257"/>
      <c r="HB1239" s="257"/>
    </row>
    <row r="1240" spans="1:210" s="171" customFormat="1" ht="22.5" x14ac:dyDescent="0.25">
      <c r="A1240" s="214" t="s">
        <v>990</v>
      </c>
      <c r="B1240" s="215" t="s">
        <v>641</v>
      </c>
      <c r="C1240" s="873" t="s">
        <v>642</v>
      </c>
      <c r="D1240" s="873"/>
      <c r="E1240" s="873"/>
      <c r="F1240" s="873"/>
      <c r="G1240" s="873"/>
      <c r="H1240" s="216" t="s">
        <v>611</v>
      </c>
      <c r="I1240" s="217">
        <v>-1377.365</v>
      </c>
      <c r="J1240" s="218">
        <v>1</v>
      </c>
      <c r="K1240" s="241">
        <v>-1377.365</v>
      </c>
      <c r="L1240" s="299">
        <v>88.7</v>
      </c>
      <c r="M1240" s="265">
        <v>1.34</v>
      </c>
      <c r="N1240" s="239">
        <v>118.86</v>
      </c>
      <c r="O1240" s="217"/>
      <c r="P1240" s="227">
        <v>-163713.60000000001</v>
      </c>
      <c r="GO1240" s="212"/>
      <c r="GP1240" s="212"/>
      <c r="GQ1240" s="223" t="s">
        <v>642</v>
      </c>
      <c r="GR1240" s="223" t="s">
        <v>4</v>
      </c>
      <c r="GS1240" s="223" t="s">
        <v>4</v>
      </c>
      <c r="GT1240" s="223" t="s">
        <v>4</v>
      </c>
      <c r="GU1240" s="223" t="s">
        <v>4</v>
      </c>
      <c r="GV1240" s="223"/>
      <c r="GW1240" s="173"/>
      <c r="GX1240" s="223"/>
      <c r="GZ1240" s="257"/>
      <c r="HB1240" s="257"/>
    </row>
    <row r="1241" spans="1:210" s="171" customFormat="1" ht="15" x14ac:dyDescent="0.25">
      <c r="A1241" s="236"/>
      <c r="B1241" s="237"/>
      <c r="C1241" s="874" t="s">
        <v>377</v>
      </c>
      <c r="D1241" s="874"/>
      <c r="E1241" s="874"/>
      <c r="F1241" s="874"/>
      <c r="G1241" s="874"/>
      <c r="H1241" s="216"/>
      <c r="I1241" s="217"/>
      <c r="J1241" s="217"/>
      <c r="K1241" s="217"/>
      <c r="L1241" s="220"/>
      <c r="M1241" s="217"/>
      <c r="N1241" s="220"/>
      <c r="O1241" s="217"/>
      <c r="P1241" s="227">
        <v>-163713.60000000001</v>
      </c>
      <c r="GO1241" s="212"/>
      <c r="GP1241" s="212"/>
      <c r="GQ1241" s="223"/>
      <c r="GR1241" s="223"/>
      <c r="GS1241" s="223"/>
      <c r="GT1241" s="223"/>
      <c r="GU1241" s="223"/>
      <c r="GV1241" s="223"/>
      <c r="GW1241" s="173"/>
      <c r="GX1241" s="223" t="s">
        <v>377</v>
      </c>
      <c r="GZ1241" s="257"/>
      <c r="HB1241" s="257"/>
    </row>
    <row r="1242" spans="1:210" s="171" customFormat="1" ht="45" x14ac:dyDescent="0.25">
      <c r="A1242" s="214" t="s">
        <v>991</v>
      </c>
      <c r="B1242" s="215" t="s">
        <v>643</v>
      </c>
      <c r="C1242" s="873" t="s">
        <v>644</v>
      </c>
      <c r="D1242" s="873"/>
      <c r="E1242" s="873"/>
      <c r="F1242" s="873"/>
      <c r="G1242" s="873"/>
      <c r="H1242" s="216" t="s">
        <v>627</v>
      </c>
      <c r="I1242" s="217">
        <v>9966.34</v>
      </c>
      <c r="J1242" s="218">
        <v>1</v>
      </c>
      <c r="K1242" s="265">
        <v>9966.34</v>
      </c>
      <c r="L1242" s="220"/>
      <c r="M1242" s="217"/>
      <c r="N1242" s="221"/>
      <c r="O1242" s="217"/>
      <c r="P1242" s="222"/>
      <c r="GO1242" s="212"/>
      <c r="GP1242" s="212"/>
      <c r="GQ1242" s="223" t="s">
        <v>644</v>
      </c>
      <c r="GR1242" s="223" t="s">
        <v>4</v>
      </c>
      <c r="GS1242" s="223" t="s">
        <v>4</v>
      </c>
      <c r="GT1242" s="223" t="s">
        <v>4</v>
      </c>
      <c r="GU1242" s="223" t="s">
        <v>4</v>
      </c>
      <c r="GV1242" s="223"/>
      <c r="GW1242" s="173"/>
      <c r="GX1242" s="223"/>
      <c r="GZ1242" s="257"/>
      <c r="HB1242" s="257"/>
    </row>
    <row r="1243" spans="1:210" s="171" customFormat="1" ht="15" x14ac:dyDescent="0.25">
      <c r="A1243" s="242"/>
      <c r="B1243" s="243"/>
      <c r="C1243" s="878" t="s">
        <v>992</v>
      </c>
      <c r="D1243" s="878"/>
      <c r="E1243" s="878"/>
      <c r="F1243" s="878"/>
      <c r="G1243" s="878"/>
      <c r="H1243" s="878"/>
      <c r="I1243" s="878"/>
      <c r="J1243" s="878"/>
      <c r="K1243" s="878"/>
      <c r="L1243" s="878"/>
      <c r="M1243" s="878"/>
      <c r="N1243" s="878"/>
      <c r="O1243" s="878"/>
      <c r="P1243" s="879"/>
      <c r="GO1243" s="212"/>
      <c r="GP1243" s="212"/>
      <c r="GQ1243" s="223"/>
      <c r="GR1243" s="223"/>
      <c r="GS1243" s="223"/>
      <c r="GT1243" s="223"/>
      <c r="GU1243" s="223"/>
      <c r="GV1243" s="223"/>
      <c r="GW1243" s="173"/>
      <c r="GX1243" s="223"/>
      <c r="GY1243" s="244" t="s">
        <v>992</v>
      </c>
      <c r="GZ1243" s="257"/>
      <c r="HB1243" s="257"/>
    </row>
    <row r="1244" spans="1:210" s="171" customFormat="1" ht="15" x14ac:dyDescent="0.25">
      <c r="A1244" s="224"/>
      <c r="B1244" s="225"/>
      <c r="C1244" s="874" t="s">
        <v>370</v>
      </c>
      <c r="D1244" s="874"/>
      <c r="E1244" s="874"/>
      <c r="F1244" s="874"/>
      <c r="G1244" s="874"/>
      <c r="H1244" s="216"/>
      <c r="I1244" s="217"/>
      <c r="J1244" s="217"/>
      <c r="K1244" s="217"/>
      <c r="L1244" s="220"/>
      <c r="M1244" s="217"/>
      <c r="N1244" s="226"/>
      <c r="O1244" s="217"/>
      <c r="P1244" s="227">
        <v>124173264.02</v>
      </c>
      <c r="Q1244" s="228"/>
      <c r="R1244" s="228"/>
      <c r="GO1244" s="212"/>
      <c r="GP1244" s="212"/>
      <c r="GQ1244" s="223"/>
      <c r="GR1244" s="223"/>
      <c r="GS1244" s="223"/>
      <c r="GT1244" s="223"/>
      <c r="GU1244" s="223"/>
      <c r="GV1244" s="223" t="s">
        <v>370</v>
      </c>
      <c r="GW1244" s="173"/>
      <c r="GX1244" s="223"/>
      <c r="GZ1244" s="257"/>
      <c r="HB1244" s="257"/>
    </row>
    <row r="1245" spans="1:210" s="171" customFormat="1" ht="15" x14ac:dyDescent="0.25">
      <c r="A1245" s="229"/>
      <c r="B1245" s="230"/>
      <c r="C1245" s="880" t="s">
        <v>371</v>
      </c>
      <c r="D1245" s="880"/>
      <c r="E1245" s="880"/>
      <c r="F1245" s="880"/>
      <c r="G1245" s="880"/>
      <c r="H1245" s="231"/>
      <c r="I1245" s="232"/>
      <c r="J1245" s="232"/>
      <c r="K1245" s="232"/>
      <c r="L1245" s="233"/>
      <c r="M1245" s="232"/>
      <c r="N1245" s="233"/>
      <c r="O1245" s="232"/>
      <c r="P1245" s="245">
        <v>18029429.27</v>
      </c>
      <c r="GO1245" s="212"/>
      <c r="GP1245" s="212"/>
      <c r="GQ1245" s="223"/>
      <c r="GR1245" s="223"/>
      <c r="GS1245" s="223"/>
      <c r="GT1245" s="223"/>
      <c r="GU1245" s="223"/>
      <c r="GV1245" s="223"/>
      <c r="GW1245" s="173" t="s">
        <v>371</v>
      </c>
      <c r="GX1245" s="223"/>
      <c r="GZ1245" s="257"/>
      <c r="HB1245" s="257"/>
    </row>
    <row r="1246" spans="1:210" s="171" customFormat="1" ht="15" x14ac:dyDescent="0.25">
      <c r="A1246" s="229"/>
      <c r="B1246" s="230" t="s">
        <v>628</v>
      </c>
      <c r="C1246" s="880" t="s">
        <v>629</v>
      </c>
      <c r="D1246" s="880"/>
      <c r="E1246" s="880"/>
      <c r="F1246" s="880"/>
      <c r="G1246" s="880"/>
      <c r="H1246" s="231" t="s">
        <v>374</v>
      </c>
      <c r="I1246" s="235">
        <v>94</v>
      </c>
      <c r="J1246" s="232"/>
      <c r="K1246" s="235">
        <v>94</v>
      </c>
      <c r="L1246" s="233"/>
      <c r="M1246" s="232"/>
      <c r="N1246" s="233"/>
      <c r="O1246" s="232"/>
      <c r="P1246" s="245">
        <v>16947663.510000002</v>
      </c>
      <c r="GO1246" s="212"/>
      <c r="GP1246" s="212"/>
      <c r="GQ1246" s="223"/>
      <c r="GR1246" s="223"/>
      <c r="GS1246" s="223"/>
      <c r="GT1246" s="223"/>
      <c r="GU1246" s="223"/>
      <c r="GV1246" s="223"/>
      <c r="GW1246" s="173" t="s">
        <v>629</v>
      </c>
      <c r="GX1246" s="223"/>
      <c r="GZ1246" s="257"/>
      <c r="HB1246" s="257"/>
    </row>
    <row r="1247" spans="1:210" s="171" customFormat="1" ht="15" x14ac:dyDescent="0.25">
      <c r="A1247" s="229"/>
      <c r="B1247" s="230" t="s">
        <v>630</v>
      </c>
      <c r="C1247" s="880" t="s">
        <v>631</v>
      </c>
      <c r="D1247" s="880"/>
      <c r="E1247" s="880"/>
      <c r="F1247" s="880"/>
      <c r="G1247" s="880"/>
      <c r="H1247" s="231" t="s">
        <v>374</v>
      </c>
      <c r="I1247" s="235">
        <v>52</v>
      </c>
      <c r="J1247" s="232"/>
      <c r="K1247" s="235">
        <v>52</v>
      </c>
      <c r="L1247" s="233"/>
      <c r="M1247" s="232"/>
      <c r="N1247" s="233"/>
      <c r="O1247" s="232"/>
      <c r="P1247" s="245">
        <v>9375303.2200000007</v>
      </c>
      <c r="GO1247" s="212"/>
      <c r="GP1247" s="212"/>
      <c r="GQ1247" s="223"/>
      <c r="GR1247" s="223"/>
      <c r="GS1247" s="223"/>
      <c r="GT1247" s="223"/>
      <c r="GU1247" s="223"/>
      <c r="GV1247" s="223"/>
      <c r="GW1247" s="173" t="s">
        <v>631</v>
      </c>
      <c r="GX1247" s="223"/>
      <c r="GZ1247" s="257"/>
      <c r="HB1247" s="257"/>
    </row>
    <row r="1248" spans="1:210" s="171" customFormat="1" ht="15" x14ac:dyDescent="0.25">
      <c r="A1248" s="236"/>
      <c r="B1248" s="237"/>
      <c r="C1248" s="874" t="s">
        <v>377</v>
      </c>
      <c r="D1248" s="874"/>
      <c r="E1248" s="874"/>
      <c r="F1248" s="874"/>
      <c r="G1248" s="874"/>
      <c r="H1248" s="216"/>
      <c r="I1248" s="217"/>
      <c r="J1248" s="217"/>
      <c r="K1248" s="217"/>
      <c r="L1248" s="220"/>
      <c r="M1248" s="217"/>
      <c r="N1248" s="226">
        <v>15100.45</v>
      </c>
      <c r="O1248" s="217"/>
      <c r="P1248" s="227">
        <v>150496230.75</v>
      </c>
      <c r="GO1248" s="212"/>
      <c r="GP1248" s="212"/>
      <c r="GQ1248" s="223"/>
      <c r="GR1248" s="223"/>
      <c r="GS1248" s="223"/>
      <c r="GT1248" s="223"/>
      <c r="GU1248" s="223"/>
      <c r="GV1248" s="223"/>
      <c r="GW1248" s="173"/>
      <c r="GX1248" s="223" t="s">
        <v>377</v>
      </c>
      <c r="GZ1248" s="257"/>
      <c r="HB1248" s="257"/>
    </row>
    <row r="1249" spans="1:210" s="171" customFormat="1" ht="15" x14ac:dyDescent="0.25">
      <c r="A1249" s="214" t="s">
        <v>993</v>
      </c>
      <c r="B1249" s="215" t="s">
        <v>632</v>
      </c>
      <c r="C1249" s="873" t="s">
        <v>633</v>
      </c>
      <c r="D1249" s="873"/>
      <c r="E1249" s="873"/>
      <c r="F1249" s="873"/>
      <c r="G1249" s="873"/>
      <c r="H1249" s="216" t="s">
        <v>614</v>
      </c>
      <c r="I1249" s="217">
        <v>-91.690327999999994</v>
      </c>
      <c r="J1249" s="218">
        <v>1</v>
      </c>
      <c r="K1249" s="301">
        <v>-91.690327999999994</v>
      </c>
      <c r="L1249" s="226">
        <v>14867.42</v>
      </c>
      <c r="M1249" s="219">
        <v>1.7</v>
      </c>
      <c r="N1249" s="240">
        <v>25274.61</v>
      </c>
      <c r="O1249" s="217"/>
      <c r="P1249" s="227">
        <v>-2317437.2799999998</v>
      </c>
      <c r="GO1249" s="212"/>
      <c r="GP1249" s="212"/>
      <c r="GQ1249" s="223" t="s">
        <v>633</v>
      </c>
      <c r="GR1249" s="223" t="s">
        <v>4</v>
      </c>
      <c r="GS1249" s="223" t="s">
        <v>4</v>
      </c>
      <c r="GT1249" s="223" t="s">
        <v>4</v>
      </c>
      <c r="GU1249" s="223" t="s">
        <v>4</v>
      </c>
      <c r="GV1249" s="223"/>
      <c r="GW1249" s="173"/>
      <c r="GX1249" s="223"/>
      <c r="GZ1249" s="257"/>
      <c r="HB1249" s="257"/>
    </row>
    <row r="1250" spans="1:210" s="171" customFormat="1" ht="15" x14ac:dyDescent="0.25">
      <c r="A1250" s="236"/>
      <c r="B1250" s="237"/>
      <c r="C1250" s="874" t="s">
        <v>377</v>
      </c>
      <c r="D1250" s="874"/>
      <c r="E1250" s="874"/>
      <c r="F1250" s="874"/>
      <c r="G1250" s="874"/>
      <c r="H1250" s="216"/>
      <c r="I1250" s="217"/>
      <c r="J1250" s="217"/>
      <c r="K1250" s="217"/>
      <c r="L1250" s="220"/>
      <c r="M1250" s="217"/>
      <c r="N1250" s="220"/>
      <c r="O1250" s="217"/>
      <c r="P1250" s="227">
        <v>-2317437.2799999998</v>
      </c>
      <c r="GO1250" s="212"/>
      <c r="GP1250" s="212"/>
      <c r="GQ1250" s="223"/>
      <c r="GR1250" s="223"/>
      <c r="GS1250" s="223"/>
      <c r="GT1250" s="223"/>
      <c r="GU1250" s="223"/>
      <c r="GV1250" s="223"/>
      <c r="GW1250" s="173"/>
      <c r="GX1250" s="223" t="s">
        <v>377</v>
      </c>
      <c r="GZ1250" s="257"/>
      <c r="HB1250" s="257"/>
    </row>
    <row r="1251" spans="1:210" s="171" customFormat="1" ht="15" x14ac:dyDescent="0.25">
      <c r="A1251" s="214" t="s">
        <v>994</v>
      </c>
      <c r="B1251" s="215" t="s">
        <v>634</v>
      </c>
      <c r="C1251" s="873" t="s">
        <v>635</v>
      </c>
      <c r="D1251" s="873"/>
      <c r="E1251" s="873"/>
      <c r="F1251" s="873"/>
      <c r="G1251" s="873"/>
      <c r="H1251" s="216" t="s">
        <v>369</v>
      </c>
      <c r="I1251" s="217">
        <v>-199.32679999999999</v>
      </c>
      <c r="J1251" s="218">
        <v>1</v>
      </c>
      <c r="K1251" s="298">
        <v>-199.32679999999999</v>
      </c>
      <c r="L1251" s="299">
        <v>35.71</v>
      </c>
      <c r="M1251" s="265">
        <v>0.51</v>
      </c>
      <c r="N1251" s="239">
        <v>18.21</v>
      </c>
      <c r="O1251" s="217"/>
      <c r="P1251" s="227">
        <v>-3629.74</v>
      </c>
      <c r="GO1251" s="212"/>
      <c r="GP1251" s="212"/>
      <c r="GQ1251" s="223" t="s">
        <v>635</v>
      </c>
      <c r="GR1251" s="223" t="s">
        <v>4</v>
      </c>
      <c r="GS1251" s="223" t="s">
        <v>4</v>
      </c>
      <c r="GT1251" s="223" t="s">
        <v>4</v>
      </c>
      <c r="GU1251" s="223" t="s">
        <v>4</v>
      </c>
      <c r="GV1251" s="223"/>
      <c r="GW1251" s="173"/>
      <c r="GX1251" s="223"/>
      <c r="GZ1251" s="257"/>
      <c r="HB1251" s="257"/>
    </row>
    <row r="1252" spans="1:210" s="171" customFormat="1" ht="15" x14ac:dyDescent="0.25">
      <c r="A1252" s="236"/>
      <c r="B1252" s="237"/>
      <c r="C1252" s="874" t="s">
        <v>377</v>
      </c>
      <c r="D1252" s="874"/>
      <c r="E1252" s="874"/>
      <c r="F1252" s="874"/>
      <c r="G1252" s="874"/>
      <c r="H1252" s="216"/>
      <c r="I1252" s="217"/>
      <c r="J1252" s="217"/>
      <c r="K1252" s="217"/>
      <c r="L1252" s="220"/>
      <c r="M1252" s="217"/>
      <c r="N1252" s="220"/>
      <c r="O1252" s="217"/>
      <c r="P1252" s="227">
        <v>-3629.74</v>
      </c>
      <c r="GO1252" s="212"/>
      <c r="GP1252" s="212"/>
      <c r="GQ1252" s="223"/>
      <c r="GR1252" s="223"/>
      <c r="GS1252" s="223"/>
      <c r="GT1252" s="223"/>
      <c r="GU1252" s="223"/>
      <c r="GV1252" s="223"/>
      <c r="GW1252" s="173"/>
      <c r="GX1252" s="223" t="s">
        <v>377</v>
      </c>
      <c r="GZ1252" s="257"/>
      <c r="HB1252" s="257"/>
    </row>
    <row r="1253" spans="1:210" s="171" customFormat="1" ht="22.5" x14ac:dyDescent="0.25">
      <c r="A1253" s="214" t="s">
        <v>995</v>
      </c>
      <c r="B1253" s="215" t="s">
        <v>636</v>
      </c>
      <c r="C1253" s="873" t="s">
        <v>637</v>
      </c>
      <c r="D1253" s="873"/>
      <c r="E1253" s="873"/>
      <c r="F1253" s="873"/>
      <c r="G1253" s="873"/>
      <c r="H1253" s="216" t="s">
        <v>386</v>
      </c>
      <c r="I1253" s="217">
        <v>-59.79804</v>
      </c>
      <c r="J1253" s="218">
        <v>1</v>
      </c>
      <c r="K1253" s="302">
        <v>-59.79804</v>
      </c>
      <c r="L1253" s="226">
        <v>4885.8500000000004</v>
      </c>
      <c r="M1253" s="265">
        <v>1.81</v>
      </c>
      <c r="N1253" s="240">
        <v>8843.39</v>
      </c>
      <c r="O1253" s="217"/>
      <c r="P1253" s="227">
        <v>-528817.39</v>
      </c>
      <c r="GO1253" s="212"/>
      <c r="GP1253" s="212"/>
      <c r="GQ1253" s="223" t="s">
        <v>637</v>
      </c>
      <c r="GR1253" s="223" t="s">
        <v>4</v>
      </c>
      <c r="GS1253" s="223" t="s">
        <v>4</v>
      </c>
      <c r="GT1253" s="223" t="s">
        <v>4</v>
      </c>
      <c r="GU1253" s="223" t="s">
        <v>4</v>
      </c>
      <c r="GV1253" s="223"/>
      <c r="GW1253" s="173"/>
      <c r="GX1253" s="223"/>
      <c r="GZ1253" s="257"/>
      <c r="HB1253" s="257"/>
    </row>
    <row r="1254" spans="1:210" s="171" customFormat="1" ht="15" x14ac:dyDescent="0.25">
      <c r="A1254" s="236"/>
      <c r="B1254" s="237"/>
      <c r="C1254" s="874" t="s">
        <v>377</v>
      </c>
      <c r="D1254" s="874"/>
      <c r="E1254" s="874"/>
      <c r="F1254" s="874"/>
      <c r="G1254" s="874"/>
      <c r="H1254" s="216"/>
      <c r="I1254" s="217"/>
      <c r="J1254" s="217"/>
      <c r="K1254" s="217"/>
      <c r="L1254" s="220"/>
      <c r="M1254" s="217"/>
      <c r="N1254" s="220"/>
      <c r="O1254" s="217"/>
      <c r="P1254" s="227">
        <v>-528817.39</v>
      </c>
      <c r="GO1254" s="212"/>
      <c r="GP1254" s="212"/>
      <c r="GQ1254" s="223"/>
      <c r="GR1254" s="223"/>
      <c r="GS1254" s="223"/>
      <c r="GT1254" s="223"/>
      <c r="GU1254" s="223"/>
      <c r="GV1254" s="223"/>
      <c r="GW1254" s="173"/>
      <c r="GX1254" s="223" t="s">
        <v>377</v>
      </c>
      <c r="GZ1254" s="257"/>
      <c r="HB1254" s="257"/>
    </row>
    <row r="1255" spans="1:210" s="171" customFormat="1" ht="22.5" x14ac:dyDescent="0.25">
      <c r="A1255" s="214" t="s">
        <v>996</v>
      </c>
      <c r="B1255" s="215" t="s">
        <v>638</v>
      </c>
      <c r="C1255" s="873" t="s">
        <v>639</v>
      </c>
      <c r="D1255" s="873"/>
      <c r="E1255" s="873"/>
      <c r="F1255" s="873"/>
      <c r="G1255" s="873"/>
      <c r="H1255" s="216" t="s">
        <v>640</v>
      </c>
      <c r="I1255" s="217">
        <v>-169.42778000000001</v>
      </c>
      <c r="J1255" s="218">
        <v>1</v>
      </c>
      <c r="K1255" s="302">
        <v>-169.42778000000001</v>
      </c>
      <c r="L1255" s="226">
        <v>3966.25</v>
      </c>
      <c r="M1255" s="265">
        <v>1.04</v>
      </c>
      <c r="N1255" s="240">
        <v>4124.8999999999996</v>
      </c>
      <c r="O1255" s="217"/>
      <c r="P1255" s="227">
        <v>-698872.65</v>
      </c>
      <c r="GO1255" s="212"/>
      <c r="GP1255" s="212"/>
      <c r="GQ1255" s="223" t="s">
        <v>639</v>
      </c>
      <c r="GR1255" s="223" t="s">
        <v>4</v>
      </c>
      <c r="GS1255" s="223" t="s">
        <v>4</v>
      </c>
      <c r="GT1255" s="223" t="s">
        <v>4</v>
      </c>
      <c r="GU1255" s="223" t="s">
        <v>4</v>
      </c>
      <c r="GV1255" s="223"/>
      <c r="GW1255" s="173"/>
      <c r="GX1255" s="223"/>
      <c r="GZ1255" s="257"/>
      <c r="HB1255" s="257"/>
    </row>
    <row r="1256" spans="1:210" s="171" customFormat="1" ht="15" x14ac:dyDescent="0.25">
      <c r="A1256" s="236"/>
      <c r="B1256" s="237"/>
      <c r="C1256" s="874" t="s">
        <v>377</v>
      </c>
      <c r="D1256" s="874"/>
      <c r="E1256" s="874"/>
      <c r="F1256" s="874"/>
      <c r="G1256" s="874"/>
      <c r="H1256" s="216"/>
      <c r="I1256" s="217"/>
      <c r="J1256" s="217"/>
      <c r="K1256" s="217"/>
      <c r="L1256" s="220"/>
      <c r="M1256" s="217"/>
      <c r="N1256" s="220"/>
      <c r="O1256" s="217"/>
      <c r="P1256" s="227">
        <v>-698872.65</v>
      </c>
      <c r="GO1256" s="212"/>
      <c r="GP1256" s="212"/>
      <c r="GQ1256" s="223"/>
      <c r="GR1256" s="223"/>
      <c r="GS1256" s="223"/>
      <c r="GT1256" s="223"/>
      <c r="GU1256" s="223"/>
      <c r="GV1256" s="223"/>
      <c r="GW1256" s="173"/>
      <c r="GX1256" s="223" t="s">
        <v>377</v>
      </c>
      <c r="GZ1256" s="257"/>
      <c r="HB1256" s="257"/>
    </row>
    <row r="1257" spans="1:210" s="171" customFormat="1" ht="22.5" x14ac:dyDescent="0.25">
      <c r="A1257" s="214" t="s">
        <v>997</v>
      </c>
      <c r="B1257" s="215" t="s">
        <v>641</v>
      </c>
      <c r="C1257" s="873" t="s">
        <v>642</v>
      </c>
      <c r="D1257" s="873"/>
      <c r="E1257" s="873"/>
      <c r="F1257" s="873"/>
      <c r="G1257" s="873"/>
      <c r="H1257" s="216" t="s">
        <v>611</v>
      </c>
      <c r="I1257" s="217">
        <v>-7873.4085999999998</v>
      </c>
      <c r="J1257" s="218">
        <v>1</v>
      </c>
      <c r="K1257" s="298">
        <v>-7873.4085999999998</v>
      </c>
      <c r="L1257" s="299">
        <v>88.7</v>
      </c>
      <c r="M1257" s="265">
        <v>1.34</v>
      </c>
      <c r="N1257" s="239">
        <v>118.86</v>
      </c>
      <c r="O1257" s="217"/>
      <c r="P1257" s="227">
        <v>-935833.35</v>
      </c>
      <c r="GO1257" s="212"/>
      <c r="GP1257" s="212"/>
      <c r="GQ1257" s="223" t="s">
        <v>642</v>
      </c>
      <c r="GR1257" s="223" t="s">
        <v>4</v>
      </c>
      <c r="GS1257" s="223" t="s">
        <v>4</v>
      </c>
      <c r="GT1257" s="223" t="s">
        <v>4</v>
      </c>
      <c r="GU1257" s="223" t="s">
        <v>4</v>
      </c>
      <c r="GV1257" s="223"/>
      <c r="GW1257" s="173"/>
      <c r="GX1257" s="223"/>
      <c r="GZ1257" s="257"/>
      <c r="HB1257" s="257"/>
    </row>
    <row r="1258" spans="1:210" s="171" customFormat="1" ht="15" x14ac:dyDescent="0.25">
      <c r="A1258" s="236"/>
      <c r="B1258" s="237"/>
      <c r="C1258" s="874" t="s">
        <v>377</v>
      </c>
      <c r="D1258" s="874"/>
      <c r="E1258" s="874"/>
      <c r="F1258" s="874"/>
      <c r="G1258" s="874"/>
      <c r="H1258" s="216"/>
      <c r="I1258" s="217"/>
      <c r="J1258" s="217"/>
      <c r="K1258" s="217"/>
      <c r="L1258" s="220"/>
      <c r="M1258" s="217"/>
      <c r="N1258" s="220"/>
      <c r="O1258" s="217"/>
      <c r="P1258" s="227">
        <v>-935833.35</v>
      </c>
      <c r="GO1258" s="212"/>
      <c r="GP1258" s="212"/>
      <c r="GQ1258" s="223"/>
      <c r="GR1258" s="223"/>
      <c r="GS1258" s="223"/>
      <c r="GT1258" s="223"/>
      <c r="GU1258" s="223"/>
      <c r="GV1258" s="223"/>
      <c r="GW1258" s="173"/>
      <c r="GX1258" s="223" t="s">
        <v>377</v>
      </c>
      <c r="GZ1258" s="257"/>
      <c r="HB1258" s="257"/>
    </row>
    <row r="1259" spans="1:210" s="171" customFormat="1" ht="15" x14ac:dyDescent="0.25">
      <c r="A1259" s="881" t="s">
        <v>998</v>
      </c>
      <c r="B1259" s="882"/>
      <c r="C1259" s="882"/>
      <c r="D1259" s="882"/>
      <c r="E1259" s="882"/>
      <c r="F1259" s="882"/>
      <c r="G1259" s="882"/>
      <c r="H1259" s="882"/>
      <c r="I1259" s="882"/>
      <c r="J1259" s="882"/>
      <c r="K1259" s="882"/>
      <c r="L1259" s="882"/>
      <c r="M1259" s="882"/>
      <c r="N1259" s="882"/>
      <c r="O1259" s="882"/>
      <c r="P1259" s="883"/>
      <c r="GO1259" s="212"/>
      <c r="GP1259" s="212" t="s">
        <v>998</v>
      </c>
      <c r="GQ1259" s="223"/>
      <c r="GR1259" s="223"/>
      <c r="GS1259" s="223"/>
      <c r="GT1259" s="223"/>
      <c r="GU1259" s="223"/>
      <c r="GV1259" s="223"/>
      <c r="GW1259" s="173"/>
      <c r="GX1259" s="223"/>
      <c r="GZ1259" s="257"/>
      <c r="HB1259" s="257"/>
    </row>
    <row r="1260" spans="1:210" s="171" customFormat="1" ht="15" x14ac:dyDescent="0.25">
      <c r="A1260" s="214" t="s">
        <v>999</v>
      </c>
      <c r="B1260" s="215" t="s">
        <v>646</v>
      </c>
      <c r="C1260" s="873" t="s">
        <v>647</v>
      </c>
      <c r="D1260" s="873"/>
      <c r="E1260" s="873"/>
      <c r="F1260" s="873"/>
      <c r="G1260" s="873"/>
      <c r="H1260" s="216" t="s">
        <v>386</v>
      </c>
      <c r="I1260" s="217">
        <v>190.26</v>
      </c>
      <c r="J1260" s="218">
        <v>1</v>
      </c>
      <c r="K1260" s="265">
        <v>190.26</v>
      </c>
      <c r="L1260" s="226">
        <v>5015.96</v>
      </c>
      <c r="M1260" s="265">
        <v>1.81</v>
      </c>
      <c r="N1260" s="240">
        <v>9078.89</v>
      </c>
      <c r="O1260" s="217"/>
      <c r="P1260" s="227">
        <v>1727349.61</v>
      </c>
      <c r="GO1260" s="212"/>
      <c r="GP1260" s="212"/>
      <c r="GQ1260" s="223" t="s">
        <v>647</v>
      </c>
      <c r="GR1260" s="223" t="s">
        <v>4</v>
      </c>
      <c r="GS1260" s="223" t="s">
        <v>4</v>
      </c>
      <c r="GT1260" s="223" t="s">
        <v>4</v>
      </c>
      <c r="GU1260" s="223" t="s">
        <v>4</v>
      </c>
      <c r="GV1260" s="223"/>
      <c r="GW1260" s="173"/>
      <c r="GX1260" s="223"/>
      <c r="GZ1260" s="257"/>
      <c r="HB1260" s="257"/>
    </row>
    <row r="1261" spans="1:210" s="171" customFormat="1" ht="15" x14ac:dyDescent="0.25">
      <c r="A1261" s="236"/>
      <c r="B1261" s="237"/>
      <c r="C1261" s="874" t="s">
        <v>377</v>
      </c>
      <c r="D1261" s="874"/>
      <c r="E1261" s="874"/>
      <c r="F1261" s="874"/>
      <c r="G1261" s="874"/>
      <c r="H1261" s="216"/>
      <c r="I1261" s="217"/>
      <c r="J1261" s="217"/>
      <c r="K1261" s="217"/>
      <c r="L1261" s="220"/>
      <c r="M1261" s="217"/>
      <c r="N1261" s="220"/>
      <c r="O1261" s="217"/>
      <c r="P1261" s="227">
        <v>1727349.61</v>
      </c>
      <c r="GO1261" s="212"/>
      <c r="GP1261" s="212"/>
      <c r="GQ1261" s="223"/>
      <c r="GR1261" s="223"/>
      <c r="GS1261" s="223"/>
      <c r="GT1261" s="223"/>
      <c r="GU1261" s="223"/>
      <c r="GV1261" s="223"/>
      <c r="GW1261" s="173"/>
      <c r="GX1261" s="223" t="s">
        <v>377</v>
      </c>
      <c r="GZ1261" s="257"/>
      <c r="HB1261" s="257"/>
    </row>
    <row r="1262" spans="1:210" s="171" customFormat="1" ht="15" x14ac:dyDescent="0.25">
      <c r="A1262" s="214" t="s">
        <v>1000</v>
      </c>
      <c r="B1262" s="215" t="s">
        <v>648</v>
      </c>
      <c r="C1262" s="873" t="s">
        <v>635</v>
      </c>
      <c r="D1262" s="873"/>
      <c r="E1262" s="873"/>
      <c r="F1262" s="873"/>
      <c r="G1262" s="873"/>
      <c r="H1262" s="216" t="s">
        <v>369</v>
      </c>
      <c r="I1262" s="217">
        <v>133.18199999999999</v>
      </c>
      <c r="J1262" s="218">
        <v>1</v>
      </c>
      <c r="K1262" s="241">
        <v>133.18199999999999</v>
      </c>
      <c r="L1262" s="299">
        <v>35.71</v>
      </c>
      <c r="M1262" s="265">
        <v>0.51</v>
      </c>
      <c r="N1262" s="239">
        <v>18.21</v>
      </c>
      <c r="O1262" s="217"/>
      <c r="P1262" s="227">
        <v>2425.2399999999998</v>
      </c>
      <c r="GO1262" s="212"/>
      <c r="GP1262" s="212"/>
      <c r="GQ1262" s="223" t="s">
        <v>635</v>
      </c>
      <c r="GR1262" s="223" t="s">
        <v>4</v>
      </c>
      <c r="GS1262" s="223" t="s">
        <v>4</v>
      </c>
      <c r="GT1262" s="223" t="s">
        <v>4</v>
      </c>
      <c r="GU1262" s="223" t="s">
        <v>4</v>
      </c>
      <c r="GV1262" s="223"/>
      <c r="GW1262" s="173"/>
      <c r="GX1262" s="223"/>
      <c r="GZ1262" s="257"/>
      <c r="HB1262" s="257"/>
    </row>
    <row r="1263" spans="1:210" s="171" customFormat="1" ht="15" x14ac:dyDescent="0.25">
      <c r="A1263" s="236"/>
      <c r="B1263" s="237"/>
      <c r="C1263" s="874" t="s">
        <v>377</v>
      </c>
      <c r="D1263" s="874"/>
      <c r="E1263" s="874"/>
      <c r="F1263" s="874"/>
      <c r="G1263" s="874"/>
      <c r="H1263" s="216"/>
      <c r="I1263" s="217"/>
      <c r="J1263" s="217"/>
      <c r="K1263" s="217"/>
      <c r="L1263" s="220"/>
      <c r="M1263" s="217"/>
      <c r="N1263" s="220"/>
      <c r="O1263" s="217"/>
      <c r="P1263" s="227">
        <v>2425.2399999999998</v>
      </c>
      <c r="GO1263" s="212"/>
      <c r="GP1263" s="212"/>
      <c r="GQ1263" s="223"/>
      <c r="GR1263" s="223"/>
      <c r="GS1263" s="223"/>
      <c r="GT1263" s="223"/>
      <c r="GU1263" s="223"/>
      <c r="GV1263" s="223"/>
      <c r="GW1263" s="173"/>
      <c r="GX1263" s="223" t="s">
        <v>377</v>
      </c>
      <c r="GZ1263" s="257"/>
      <c r="HB1263" s="257"/>
    </row>
    <row r="1264" spans="1:210" s="171" customFormat="1" ht="33.75" x14ac:dyDescent="0.25">
      <c r="A1264" s="214" t="s">
        <v>1001</v>
      </c>
      <c r="B1264" s="215" t="s">
        <v>1002</v>
      </c>
      <c r="C1264" s="873" t="s">
        <v>1003</v>
      </c>
      <c r="D1264" s="873"/>
      <c r="E1264" s="873"/>
      <c r="F1264" s="873"/>
      <c r="G1264" s="873"/>
      <c r="H1264" s="216" t="s">
        <v>978</v>
      </c>
      <c r="I1264" s="217">
        <v>2114</v>
      </c>
      <c r="J1264" s="218">
        <v>1</v>
      </c>
      <c r="K1264" s="218">
        <v>2114</v>
      </c>
      <c r="L1264" s="220"/>
      <c r="M1264" s="217"/>
      <c r="N1264" s="240">
        <v>2494.6999999999998</v>
      </c>
      <c r="O1264" s="217"/>
      <c r="P1264" s="227">
        <v>5273795.8</v>
      </c>
      <c r="GO1264" s="212"/>
      <c r="GP1264" s="212"/>
      <c r="GQ1264" s="223" t="s">
        <v>1003</v>
      </c>
      <c r="GR1264" s="223" t="s">
        <v>4</v>
      </c>
      <c r="GS1264" s="223" t="s">
        <v>4</v>
      </c>
      <c r="GT1264" s="223" t="s">
        <v>4</v>
      </c>
      <c r="GU1264" s="223" t="s">
        <v>4</v>
      </c>
      <c r="GV1264" s="223"/>
      <c r="GW1264" s="173"/>
      <c r="GX1264" s="223"/>
      <c r="GZ1264" s="257"/>
      <c r="HB1264" s="257"/>
    </row>
    <row r="1265" spans="1:210" s="171" customFormat="1" ht="15" x14ac:dyDescent="0.25">
      <c r="A1265" s="236"/>
      <c r="B1265" s="237"/>
      <c r="C1265" s="874" t="s">
        <v>377</v>
      </c>
      <c r="D1265" s="874"/>
      <c r="E1265" s="874"/>
      <c r="F1265" s="874"/>
      <c r="G1265" s="874"/>
      <c r="H1265" s="216"/>
      <c r="I1265" s="217"/>
      <c r="J1265" s="217"/>
      <c r="K1265" s="217"/>
      <c r="L1265" s="220"/>
      <c r="M1265" s="217"/>
      <c r="N1265" s="220"/>
      <c r="O1265" s="217"/>
      <c r="P1265" s="227">
        <v>5273795.8</v>
      </c>
      <c r="GO1265" s="212"/>
      <c r="GP1265" s="212"/>
      <c r="GQ1265" s="223"/>
      <c r="GR1265" s="223"/>
      <c r="GS1265" s="223"/>
      <c r="GT1265" s="223"/>
      <c r="GU1265" s="223"/>
      <c r="GV1265" s="223"/>
      <c r="GW1265" s="173"/>
      <c r="GX1265" s="223" t="s">
        <v>377</v>
      </c>
      <c r="GZ1265" s="257"/>
      <c r="HB1265" s="257"/>
    </row>
    <row r="1266" spans="1:210" s="171" customFormat="1" ht="33.75" x14ac:dyDescent="0.25">
      <c r="A1266" s="214" t="s">
        <v>1004</v>
      </c>
      <c r="B1266" s="215" t="s">
        <v>1005</v>
      </c>
      <c r="C1266" s="873" t="s">
        <v>652</v>
      </c>
      <c r="D1266" s="873"/>
      <c r="E1266" s="873"/>
      <c r="F1266" s="873"/>
      <c r="G1266" s="873"/>
      <c r="H1266" s="216" t="s">
        <v>614</v>
      </c>
      <c r="I1266" s="217">
        <v>302</v>
      </c>
      <c r="J1266" s="218">
        <v>1</v>
      </c>
      <c r="K1266" s="218">
        <v>302</v>
      </c>
      <c r="L1266" s="220"/>
      <c r="M1266" s="217"/>
      <c r="N1266" s="239">
        <v>977.99</v>
      </c>
      <c r="O1266" s="217"/>
      <c r="P1266" s="227">
        <v>295352.98</v>
      </c>
      <c r="GO1266" s="212"/>
      <c r="GP1266" s="212"/>
      <c r="GQ1266" s="223" t="s">
        <v>652</v>
      </c>
      <c r="GR1266" s="223" t="s">
        <v>4</v>
      </c>
      <c r="GS1266" s="223" t="s">
        <v>4</v>
      </c>
      <c r="GT1266" s="223" t="s">
        <v>4</v>
      </c>
      <c r="GU1266" s="223" t="s">
        <v>4</v>
      </c>
      <c r="GV1266" s="223"/>
      <c r="GW1266" s="173"/>
      <c r="GX1266" s="223"/>
      <c r="GZ1266" s="257"/>
      <c r="HB1266" s="257"/>
    </row>
    <row r="1267" spans="1:210" s="171" customFormat="1" ht="15" x14ac:dyDescent="0.25">
      <c r="A1267" s="236"/>
      <c r="B1267" s="237"/>
      <c r="C1267" s="874" t="s">
        <v>377</v>
      </c>
      <c r="D1267" s="874"/>
      <c r="E1267" s="874"/>
      <c r="F1267" s="874"/>
      <c r="G1267" s="874"/>
      <c r="H1267" s="216"/>
      <c r="I1267" s="217"/>
      <c r="J1267" s="217"/>
      <c r="K1267" s="217"/>
      <c r="L1267" s="220"/>
      <c r="M1267" s="217"/>
      <c r="N1267" s="220"/>
      <c r="O1267" s="217"/>
      <c r="P1267" s="227">
        <v>295352.98</v>
      </c>
      <c r="GO1267" s="212"/>
      <c r="GP1267" s="212"/>
      <c r="GQ1267" s="223"/>
      <c r="GR1267" s="223"/>
      <c r="GS1267" s="223"/>
      <c r="GT1267" s="223"/>
      <c r="GU1267" s="223"/>
      <c r="GV1267" s="223"/>
      <c r="GW1267" s="173"/>
      <c r="GX1267" s="223" t="s">
        <v>377</v>
      </c>
      <c r="GZ1267" s="257"/>
      <c r="HB1267" s="257"/>
    </row>
    <row r="1268" spans="1:210" s="171" customFormat="1" ht="22.5" x14ac:dyDescent="0.25">
      <c r="A1268" s="214" t="s">
        <v>1006</v>
      </c>
      <c r="B1268" s="215" t="s">
        <v>653</v>
      </c>
      <c r="C1268" s="873" t="s">
        <v>654</v>
      </c>
      <c r="D1268" s="873"/>
      <c r="E1268" s="873"/>
      <c r="F1268" s="873"/>
      <c r="G1268" s="873"/>
      <c r="H1268" s="216" t="s">
        <v>614</v>
      </c>
      <c r="I1268" s="217">
        <v>302</v>
      </c>
      <c r="J1268" s="218">
        <v>1</v>
      </c>
      <c r="K1268" s="218">
        <v>302</v>
      </c>
      <c r="L1268" s="220"/>
      <c r="M1268" s="217"/>
      <c r="N1268" s="239">
        <v>248.5</v>
      </c>
      <c r="O1268" s="217"/>
      <c r="P1268" s="227">
        <v>75047</v>
      </c>
      <c r="GO1268" s="212"/>
      <c r="GP1268" s="212"/>
      <c r="GQ1268" s="223" t="s">
        <v>654</v>
      </c>
      <c r="GR1268" s="223" t="s">
        <v>4</v>
      </c>
      <c r="GS1268" s="223" t="s">
        <v>4</v>
      </c>
      <c r="GT1268" s="223" t="s">
        <v>4</v>
      </c>
      <c r="GU1268" s="223" t="s">
        <v>4</v>
      </c>
      <c r="GV1268" s="223"/>
      <c r="GW1268" s="173"/>
      <c r="GX1268" s="223"/>
      <c r="GZ1268" s="257"/>
      <c r="HB1268" s="257"/>
    </row>
    <row r="1269" spans="1:210" s="171" customFormat="1" ht="15" x14ac:dyDescent="0.25">
      <c r="A1269" s="236"/>
      <c r="B1269" s="237"/>
      <c r="C1269" s="874" t="s">
        <v>377</v>
      </c>
      <c r="D1269" s="874"/>
      <c r="E1269" s="874"/>
      <c r="F1269" s="874"/>
      <c r="G1269" s="874"/>
      <c r="H1269" s="216"/>
      <c r="I1269" s="217"/>
      <c r="J1269" s="217"/>
      <c r="K1269" s="217"/>
      <c r="L1269" s="220"/>
      <c r="M1269" s="217"/>
      <c r="N1269" s="220"/>
      <c r="O1269" s="217"/>
      <c r="P1269" s="227">
        <v>75047</v>
      </c>
      <c r="GO1269" s="212"/>
      <c r="GP1269" s="212"/>
      <c r="GQ1269" s="223"/>
      <c r="GR1269" s="223"/>
      <c r="GS1269" s="223"/>
      <c r="GT1269" s="223"/>
      <c r="GU1269" s="223"/>
      <c r="GV1269" s="223"/>
      <c r="GW1269" s="173"/>
      <c r="GX1269" s="223" t="s">
        <v>377</v>
      </c>
      <c r="GZ1269" s="257"/>
      <c r="HB1269" s="257"/>
    </row>
    <row r="1270" spans="1:210" s="171" customFormat="1" ht="33.75" x14ac:dyDescent="0.25">
      <c r="A1270" s="214" t="s">
        <v>1007</v>
      </c>
      <c r="B1270" s="215" t="s">
        <v>1008</v>
      </c>
      <c r="C1270" s="873" t="s">
        <v>1009</v>
      </c>
      <c r="D1270" s="873"/>
      <c r="E1270" s="873"/>
      <c r="F1270" s="873"/>
      <c r="G1270" s="873"/>
      <c r="H1270" s="216" t="s">
        <v>978</v>
      </c>
      <c r="I1270" s="217">
        <v>302</v>
      </c>
      <c r="J1270" s="218">
        <v>1</v>
      </c>
      <c r="K1270" s="218">
        <v>302</v>
      </c>
      <c r="L1270" s="220"/>
      <c r="M1270" s="217"/>
      <c r="N1270" s="240">
        <v>1428.79</v>
      </c>
      <c r="O1270" s="217"/>
      <c r="P1270" s="227">
        <v>431494.58</v>
      </c>
      <c r="GO1270" s="212"/>
      <c r="GP1270" s="212"/>
      <c r="GQ1270" s="223" t="s">
        <v>1009</v>
      </c>
      <c r="GR1270" s="223" t="s">
        <v>4</v>
      </c>
      <c r="GS1270" s="223" t="s">
        <v>4</v>
      </c>
      <c r="GT1270" s="223" t="s">
        <v>4</v>
      </c>
      <c r="GU1270" s="223" t="s">
        <v>4</v>
      </c>
      <c r="GV1270" s="223"/>
      <c r="GW1270" s="173"/>
      <c r="GX1270" s="223"/>
      <c r="GZ1270" s="257"/>
      <c r="HB1270" s="257"/>
    </row>
    <row r="1271" spans="1:210" s="171" customFormat="1" ht="15" x14ac:dyDescent="0.25">
      <c r="A1271" s="236"/>
      <c r="B1271" s="237"/>
      <c r="C1271" s="874" t="s">
        <v>377</v>
      </c>
      <c r="D1271" s="874"/>
      <c r="E1271" s="874"/>
      <c r="F1271" s="874"/>
      <c r="G1271" s="874"/>
      <c r="H1271" s="216"/>
      <c r="I1271" s="217"/>
      <c r="J1271" s="217"/>
      <c r="K1271" s="217"/>
      <c r="L1271" s="220"/>
      <c r="M1271" s="217"/>
      <c r="N1271" s="220"/>
      <c r="O1271" s="217"/>
      <c r="P1271" s="227">
        <v>431494.58</v>
      </c>
      <c r="GO1271" s="212"/>
      <c r="GP1271" s="212"/>
      <c r="GQ1271" s="223"/>
      <c r="GR1271" s="223"/>
      <c r="GS1271" s="223"/>
      <c r="GT1271" s="223"/>
      <c r="GU1271" s="223"/>
      <c r="GV1271" s="223"/>
      <c r="GW1271" s="173"/>
      <c r="GX1271" s="223" t="s">
        <v>377</v>
      </c>
      <c r="GZ1271" s="257"/>
      <c r="HB1271" s="257"/>
    </row>
    <row r="1272" spans="1:210" s="171" customFormat="1" ht="33.75" x14ac:dyDescent="0.25">
      <c r="A1272" s="214" t="s">
        <v>1010</v>
      </c>
      <c r="B1272" s="215" t="s">
        <v>1011</v>
      </c>
      <c r="C1272" s="873" t="s">
        <v>1012</v>
      </c>
      <c r="D1272" s="873"/>
      <c r="E1272" s="873"/>
      <c r="F1272" s="873"/>
      <c r="G1272" s="873"/>
      <c r="H1272" s="216" t="s">
        <v>978</v>
      </c>
      <c r="I1272" s="217">
        <v>1812</v>
      </c>
      <c r="J1272" s="218">
        <v>1</v>
      </c>
      <c r="K1272" s="218">
        <v>1812</v>
      </c>
      <c r="L1272" s="220"/>
      <c r="M1272" s="217"/>
      <c r="N1272" s="239">
        <v>706.46</v>
      </c>
      <c r="O1272" s="217"/>
      <c r="P1272" s="227">
        <v>1280105.52</v>
      </c>
      <c r="GO1272" s="212"/>
      <c r="GP1272" s="212"/>
      <c r="GQ1272" s="223" t="s">
        <v>1012</v>
      </c>
      <c r="GR1272" s="223" t="s">
        <v>4</v>
      </c>
      <c r="GS1272" s="223" t="s">
        <v>4</v>
      </c>
      <c r="GT1272" s="223" t="s">
        <v>4</v>
      </c>
      <c r="GU1272" s="223" t="s">
        <v>4</v>
      </c>
      <c r="GV1272" s="223"/>
      <c r="GW1272" s="173"/>
      <c r="GX1272" s="223"/>
      <c r="GZ1272" s="257"/>
      <c r="HB1272" s="257"/>
    </row>
    <row r="1273" spans="1:210" s="171" customFormat="1" ht="15" x14ac:dyDescent="0.25">
      <c r="A1273" s="236"/>
      <c r="B1273" s="237"/>
      <c r="C1273" s="874" t="s">
        <v>377</v>
      </c>
      <c r="D1273" s="874"/>
      <c r="E1273" s="874"/>
      <c r="F1273" s="874"/>
      <c r="G1273" s="874"/>
      <c r="H1273" s="216"/>
      <c r="I1273" s="217"/>
      <c r="J1273" s="217"/>
      <c r="K1273" s="217"/>
      <c r="L1273" s="220"/>
      <c r="M1273" s="217"/>
      <c r="N1273" s="220"/>
      <c r="O1273" s="217"/>
      <c r="P1273" s="227">
        <v>1280105.52</v>
      </c>
      <c r="GO1273" s="212"/>
      <c r="GP1273" s="212"/>
      <c r="GQ1273" s="223"/>
      <c r="GR1273" s="223"/>
      <c r="GS1273" s="223"/>
      <c r="GT1273" s="223"/>
      <c r="GU1273" s="223"/>
      <c r="GV1273" s="223"/>
      <c r="GW1273" s="173"/>
      <c r="GX1273" s="223" t="s">
        <v>377</v>
      </c>
      <c r="GZ1273" s="257"/>
      <c r="HB1273" s="257"/>
    </row>
    <row r="1274" spans="1:210" s="171" customFormat="1" ht="33.75" x14ac:dyDescent="0.25">
      <c r="A1274" s="214" t="s">
        <v>1013</v>
      </c>
      <c r="B1274" s="215" t="s">
        <v>1014</v>
      </c>
      <c r="C1274" s="873" t="s">
        <v>1015</v>
      </c>
      <c r="D1274" s="873"/>
      <c r="E1274" s="873"/>
      <c r="F1274" s="873"/>
      <c r="G1274" s="873"/>
      <c r="H1274" s="216" t="s">
        <v>978</v>
      </c>
      <c r="I1274" s="217">
        <v>906</v>
      </c>
      <c r="J1274" s="218">
        <v>1</v>
      </c>
      <c r="K1274" s="218">
        <v>906</v>
      </c>
      <c r="L1274" s="220"/>
      <c r="M1274" s="217"/>
      <c r="N1274" s="239">
        <v>270.52</v>
      </c>
      <c r="O1274" s="217"/>
      <c r="P1274" s="227">
        <v>245091.12</v>
      </c>
      <c r="GO1274" s="212"/>
      <c r="GP1274" s="212"/>
      <c r="GQ1274" s="223" t="s">
        <v>1015</v>
      </c>
      <c r="GR1274" s="223" t="s">
        <v>4</v>
      </c>
      <c r="GS1274" s="223" t="s">
        <v>4</v>
      </c>
      <c r="GT1274" s="223" t="s">
        <v>4</v>
      </c>
      <c r="GU1274" s="223" t="s">
        <v>4</v>
      </c>
      <c r="GV1274" s="223"/>
      <c r="GW1274" s="173"/>
      <c r="GX1274" s="223"/>
      <c r="GZ1274" s="257"/>
      <c r="HB1274" s="257"/>
    </row>
    <row r="1275" spans="1:210" s="171" customFormat="1" ht="15" x14ac:dyDescent="0.25">
      <c r="A1275" s="236"/>
      <c r="B1275" s="237"/>
      <c r="C1275" s="874" t="s">
        <v>377</v>
      </c>
      <c r="D1275" s="874"/>
      <c r="E1275" s="874"/>
      <c r="F1275" s="874"/>
      <c r="G1275" s="874"/>
      <c r="H1275" s="216"/>
      <c r="I1275" s="217"/>
      <c r="J1275" s="217"/>
      <c r="K1275" s="217"/>
      <c r="L1275" s="220"/>
      <c r="M1275" s="217"/>
      <c r="N1275" s="220"/>
      <c r="O1275" s="217"/>
      <c r="P1275" s="227">
        <v>245091.12</v>
      </c>
      <c r="GO1275" s="212"/>
      <c r="GP1275" s="212"/>
      <c r="GQ1275" s="223"/>
      <c r="GR1275" s="223"/>
      <c r="GS1275" s="223"/>
      <c r="GT1275" s="223"/>
      <c r="GU1275" s="223"/>
      <c r="GV1275" s="223"/>
      <c r="GW1275" s="173"/>
      <c r="GX1275" s="223" t="s">
        <v>377</v>
      </c>
      <c r="GZ1275" s="257"/>
      <c r="HB1275" s="257"/>
    </row>
    <row r="1276" spans="1:210" s="171" customFormat="1" ht="33.75" x14ac:dyDescent="0.25">
      <c r="A1276" s="214" t="s">
        <v>1016</v>
      </c>
      <c r="B1276" s="215" t="s">
        <v>1017</v>
      </c>
      <c r="C1276" s="873" t="s">
        <v>1018</v>
      </c>
      <c r="D1276" s="873"/>
      <c r="E1276" s="873"/>
      <c r="F1276" s="873"/>
      <c r="G1276" s="873"/>
      <c r="H1276" s="216" t="s">
        <v>978</v>
      </c>
      <c r="I1276" s="217">
        <v>302</v>
      </c>
      <c r="J1276" s="218">
        <v>1</v>
      </c>
      <c r="K1276" s="218">
        <v>302</v>
      </c>
      <c r="L1276" s="220"/>
      <c r="M1276" s="217"/>
      <c r="N1276" s="240">
        <v>3760.45</v>
      </c>
      <c r="O1276" s="217"/>
      <c r="P1276" s="227">
        <v>1135655.8999999999</v>
      </c>
      <c r="GO1276" s="212"/>
      <c r="GP1276" s="212"/>
      <c r="GQ1276" s="223" t="s">
        <v>1018</v>
      </c>
      <c r="GR1276" s="223" t="s">
        <v>4</v>
      </c>
      <c r="GS1276" s="223" t="s">
        <v>4</v>
      </c>
      <c r="GT1276" s="223" t="s">
        <v>4</v>
      </c>
      <c r="GU1276" s="223" t="s">
        <v>4</v>
      </c>
      <c r="GV1276" s="223"/>
      <c r="GW1276" s="173"/>
      <c r="GX1276" s="223"/>
      <c r="GZ1276" s="257"/>
      <c r="HB1276" s="257"/>
    </row>
    <row r="1277" spans="1:210" s="171" customFormat="1" ht="15" x14ac:dyDescent="0.25">
      <c r="A1277" s="236"/>
      <c r="B1277" s="237"/>
      <c r="C1277" s="874" t="s">
        <v>377</v>
      </c>
      <c r="D1277" s="874"/>
      <c r="E1277" s="874"/>
      <c r="F1277" s="874"/>
      <c r="G1277" s="874"/>
      <c r="H1277" s="216"/>
      <c r="I1277" s="217"/>
      <c r="J1277" s="217"/>
      <c r="K1277" s="217"/>
      <c r="L1277" s="220"/>
      <c r="M1277" s="217"/>
      <c r="N1277" s="220"/>
      <c r="O1277" s="217"/>
      <c r="P1277" s="227">
        <v>1135655.8999999999</v>
      </c>
      <c r="GO1277" s="212"/>
      <c r="GP1277" s="212"/>
      <c r="GQ1277" s="223"/>
      <c r="GR1277" s="223"/>
      <c r="GS1277" s="223"/>
      <c r="GT1277" s="223"/>
      <c r="GU1277" s="223"/>
      <c r="GV1277" s="223"/>
      <c r="GW1277" s="173"/>
      <c r="GX1277" s="223" t="s">
        <v>377</v>
      </c>
      <c r="GZ1277" s="257"/>
      <c r="HB1277" s="257"/>
    </row>
    <row r="1278" spans="1:210" s="171" customFormat="1" ht="33.75" x14ac:dyDescent="0.25">
      <c r="A1278" s="214" t="s">
        <v>1019</v>
      </c>
      <c r="B1278" s="215" t="s">
        <v>663</v>
      </c>
      <c r="C1278" s="873" t="s">
        <v>664</v>
      </c>
      <c r="D1278" s="873"/>
      <c r="E1278" s="873"/>
      <c r="F1278" s="873"/>
      <c r="G1278" s="873"/>
      <c r="H1278" s="216" t="s">
        <v>607</v>
      </c>
      <c r="I1278" s="217">
        <v>0.78520000000000001</v>
      </c>
      <c r="J1278" s="218">
        <v>1</v>
      </c>
      <c r="K1278" s="298">
        <v>0.78520000000000001</v>
      </c>
      <c r="L1278" s="220"/>
      <c r="M1278" s="217"/>
      <c r="N1278" s="221"/>
      <c r="O1278" s="217"/>
      <c r="P1278" s="222"/>
      <c r="GO1278" s="212"/>
      <c r="GP1278" s="212"/>
      <c r="GQ1278" s="223" t="s">
        <v>664</v>
      </c>
      <c r="GR1278" s="223" t="s">
        <v>4</v>
      </c>
      <c r="GS1278" s="223" t="s">
        <v>4</v>
      </c>
      <c r="GT1278" s="223" t="s">
        <v>4</v>
      </c>
      <c r="GU1278" s="223" t="s">
        <v>4</v>
      </c>
      <c r="GV1278" s="223"/>
      <c r="GW1278" s="173"/>
      <c r="GX1278" s="223"/>
      <c r="GZ1278" s="257"/>
      <c r="HB1278" s="257"/>
    </row>
    <row r="1279" spans="1:210" s="171" customFormat="1" ht="15" x14ac:dyDescent="0.25">
      <c r="A1279" s="242"/>
      <c r="B1279" s="243"/>
      <c r="C1279" s="878" t="s">
        <v>1020</v>
      </c>
      <c r="D1279" s="878"/>
      <c r="E1279" s="878"/>
      <c r="F1279" s="878"/>
      <c r="G1279" s="878"/>
      <c r="H1279" s="878"/>
      <c r="I1279" s="878"/>
      <c r="J1279" s="878"/>
      <c r="K1279" s="878"/>
      <c r="L1279" s="878"/>
      <c r="M1279" s="878"/>
      <c r="N1279" s="878"/>
      <c r="O1279" s="878"/>
      <c r="P1279" s="879"/>
      <c r="GO1279" s="212"/>
      <c r="GP1279" s="212"/>
      <c r="GQ1279" s="223"/>
      <c r="GR1279" s="223"/>
      <c r="GS1279" s="223"/>
      <c r="GT1279" s="223"/>
      <c r="GU1279" s="223"/>
      <c r="GV1279" s="223"/>
      <c r="GW1279" s="173"/>
      <c r="GX1279" s="223"/>
      <c r="GY1279" s="244" t="s">
        <v>1020</v>
      </c>
      <c r="GZ1279" s="257"/>
      <c r="HB1279" s="257"/>
    </row>
    <row r="1280" spans="1:210" s="171" customFormat="1" ht="15" x14ac:dyDescent="0.25">
      <c r="A1280" s="224"/>
      <c r="B1280" s="225"/>
      <c r="C1280" s="874" t="s">
        <v>370</v>
      </c>
      <c r="D1280" s="874"/>
      <c r="E1280" s="874"/>
      <c r="F1280" s="874"/>
      <c r="G1280" s="874"/>
      <c r="H1280" s="216"/>
      <c r="I1280" s="217"/>
      <c r="J1280" s="217"/>
      <c r="K1280" s="217"/>
      <c r="L1280" s="220"/>
      <c r="M1280" s="217"/>
      <c r="N1280" s="226"/>
      <c r="O1280" s="217"/>
      <c r="P1280" s="227">
        <v>18949.27</v>
      </c>
      <c r="Q1280" s="228"/>
      <c r="R1280" s="228"/>
      <c r="GO1280" s="212"/>
      <c r="GP1280" s="212"/>
      <c r="GQ1280" s="223"/>
      <c r="GR1280" s="223"/>
      <c r="GS1280" s="223"/>
      <c r="GT1280" s="223"/>
      <c r="GU1280" s="223"/>
      <c r="GV1280" s="223" t="s">
        <v>370</v>
      </c>
      <c r="GW1280" s="173"/>
      <c r="GX1280" s="223"/>
      <c r="GZ1280" s="257"/>
      <c r="HB1280" s="257"/>
    </row>
    <row r="1281" spans="1:210" s="171" customFormat="1" ht="15" x14ac:dyDescent="0.25">
      <c r="A1281" s="229"/>
      <c r="B1281" s="230"/>
      <c r="C1281" s="880" t="s">
        <v>371</v>
      </c>
      <c r="D1281" s="880"/>
      <c r="E1281" s="880"/>
      <c r="F1281" s="880"/>
      <c r="G1281" s="880"/>
      <c r="H1281" s="231"/>
      <c r="I1281" s="232"/>
      <c r="J1281" s="232"/>
      <c r="K1281" s="232"/>
      <c r="L1281" s="233"/>
      <c r="M1281" s="232"/>
      <c r="N1281" s="233"/>
      <c r="O1281" s="232"/>
      <c r="P1281" s="234">
        <v>848.21</v>
      </c>
      <c r="GO1281" s="212"/>
      <c r="GP1281" s="212"/>
      <c r="GQ1281" s="223"/>
      <c r="GR1281" s="223"/>
      <c r="GS1281" s="223"/>
      <c r="GT1281" s="223"/>
      <c r="GU1281" s="223"/>
      <c r="GV1281" s="223"/>
      <c r="GW1281" s="173" t="s">
        <v>371</v>
      </c>
      <c r="GX1281" s="223"/>
      <c r="GZ1281" s="257"/>
      <c r="HB1281" s="257"/>
    </row>
    <row r="1282" spans="1:210" s="171" customFormat="1" ht="22.5" x14ac:dyDescent="0.25">
      <c r="A1282" s="229"/>
      <c r="B1282" s="230" t="s">
        <v>666</v>
      </c>
      <c r="C1282" s="880" t="s">
        <v>667</v>
      </c>
      <c r="D1282" s="880"/>
      <c r="E1282" s="880"/>
      <c r="F1282" s="880"/>
      <c r="G1282" s="880"/>
      <c r="H1282" s="231" t="s">
        <v>374</v>
      </c>
      <c r="I1282" s="235">
        <v>94</v>
      </c>
      <c r="J1282" s="232"/>
      <c r="K1282" s="235">
        <v>94</v>
      </c>
      <c r="L1282" s="233"/>
      <c r="M1282" s="232"/>
      <c r="N1282" s="233"/>
      <c r="O1282" s="232"/>
      <c r="P1282" s="234">
        <v>797.32</v>
      </c>
      <c r="GO1282" s="212"/>
      <c r="GP1282" s="212"/>
      <c r="GQ1282" s="223"/>
      <c r="GR1282" s="223"/>
      <c r="GS1282" s="223"/>
      <c r="GT1282" s="223"/>
      <c r="GU1282" s="223"/>
      <c r="GV1282" s="223"/>
      <c r="GW1282" s="173" t="s">
        <v>667</v>
      </c>
      <c r="GX1282" s="223"/>
      <c r="GZ1282" s="257"/>
      <c r="HB1282" s="257"/>
    </row>
    <row r="1283" spans="1:210" s="171" customFormat="1" ht="22.5" x14ac:dyDescent="0.25">
      <c r="A1283" s="229"/>
      <c r="B1283" s="230" t="s">
        <v>668</v>
      </c>
      <c r="C1283" s="880" t="s">
        <v>669</v>
      </c>
      <c r="D1283" s="880"/>
      <c r="E1283" s="880"/>
      <c r="F1283" s="880"/>
      <c r="G1283" s="880"/>
      <c r="H1283" s="231" t="s">
        <v>374</v>
      </c>
      <c r="I1283" s="235">
        <v>51</v>
      </c>
      <c r="J1283" s="232"/>
      <c r="K1283" s="235">
        <v>51</v>
      </c>
      <c r="L1283" s="233"/>
      <c r="M1283" s="232"/>
      <c r="N1283" s="233"/>
      <c r="O1283" s="232"/>
      <c r="P1283" s="234">
        <v>432.59</v>
      </c>
      <c r="GO1283" s="212"/>
      <c r="GP1283" s="212"/>
      <c r="GQ1283" s="223"/>
      <c r="GR1283" s="223"/>
      <c r="GS1283" s="223"/>
      <c r="GT1283" s="223"/>
      <c r="GU1283" s="223"/>
      <c r="GV1283" s="223"/>
      <c r="GW1283" s="173" t="s">
        <v>669</v>
      </c>
      <c r="GX1283" s="223"/>
      <c r="GZ1283" s="257"/>
      <c r="HB1283" s="257"/>
    </row>
    <row r="1284" spans="1:210" s="171" customFormat="1" ht="15" x14ac:dyDescent="0.25">
      <c r="A1284" s="236"/>
      <c r="B1284" s="237"/>
      <c r="C1284" s="874" t="s">
        <v>377</v>
      </c>
      <c r="D1284" s="874"/>
      <c r="E1284" s="874"/>
      <c r="F1284" s="874"/>
      <c r="G1284" s="874"/>
      <c r="H1284" s="216"/>
      <c r="I1284" s="217"/>
      <c r="J1284" s="217"/>
      <c r="K1284" s="217"/>
      <c r="L1284" s="220"/>
      <c r="M1284" s="217"/>
      <c r="N1284" s="226">
        <v>25699.41</v>
      </c>
      <c r="O1284" s="217"/>
      <c r="P1284" s="227">
        <v>20179.18</v>
      </c>
      <c r="GO1284" s="212"/>
      <c r="GP1284" s="212"/>
      <c r="GQ1284" s="223"/>
      <c r="GR1284" s="223"/>
      <c r="GS1284" s="223"/>
      <c r="GT1284" s="223"/>
      <c r="GU1284" s="223"/>
      <c r="GV1284" s="223"/>
      <c r="GW1284" s="173"/>
      <c r="GX1284" s="223" t="s">
        <v>377</v>
      </c>
      <c r="GZ1284" s="257"/>
      <c r="HB1284" s="257"/>
    </row>
    <row r="1285" spans="1:210" s="171" customFormat="1" ht="33.75" x14ac:dyDescent="0.25">
      <c r="A1285" s="214" t="s">
        <v>1021</v>
      </c>
      <c r="B1285" s="215" t="s">
        <v>670</v>
      </c>
      <c r="C1285" s="873" t="s">
        <v>671</v>
      </c>
      <c r="D1285" s="873"/>
      <c r="E1285" s="873"/>
      <c r="F1285" s="873"/>
      <c r="G1285" s="873"/>
      <c r="H1285" s="216" t="s">
        <v>672</v>
      </c>
      <c r="I1285" s="217">
        <v>-25.67604</v>
      </c>
      <c r="J1285" s="218">
        <v>1</v>
      </c>
      <c r="K1285" s="302">
        <v>-25.67604</v>
      </c>
      <c r="L1285" s="299">
        <v>537.96</v>
      </c>
      <c r="M1285" s="219">
        <v>1.3</v>
      </c>
      <c r="N1285" s="239">
        <v>699.35</v>
      </c>
      <c r="O1285" s="217"/>
      <c r="P1285" s="227">
        <v>-17956.54</v>
      </c>
      <c r="GO1285" s="212"/>
      <c r="GP1285" s="212"/>
      <c r="GQ1285" s="223" t="s">
        <v>671</v>
      </c>
      <c r="GR1285" s="223" t="s">
        <v>4</v>
      </c>
      <c r="GS1285" s="223" t="s">
        <v>4</v>
      </c>
      <c r="GT1285" s="223" t="s">
        <v>4</v>
      </c>
      <c r="GU1285" s="223" t="s">
        <v>4</v>
      </c>
      <c r="GV1285" s="223"/>
      <c r="GW1285" s="173"/>
      <c r="GX1285" s="223"/>
      <c r="GZ1285" s="257"/>
      <c r="HB1285" s="257"/>
    </row>
    <row r="1286" spans="1:210" s="171" customFormat="1" ht="15" x14ac:dyDescent="0.25">
      <c r="A1286" s="236"/>
      <c r="B1286" s="237"/>
      <c r="C1286" s="874" t="s">
        <v>377</v>
      </c>
      <c r="D1286" s="874"/>
      <c r="E1286" s="874"/>
      <c r="F1286" s="874"/>
      <c r="G1286" s="874"/>
      <c r="H1286" s="216"/>
      <c r="I1286" s="217"/>
      <c r="J1286" s="217"/>
      <c r="K1286" s="217"/>
      <c r="L1286" s="220"/>
      <c r="M1286" s="217"/>
      <c r="N1286" s="220"/>
      <c r="O1286" s="217"/>
      <c r="P1286" s="227">
        <v>-17956.54</v>
      </c>
      <c r="GO1286" s="212"/>
      <c r="GP1286" s="212"/>
      <c r="GQ1286" s="223"/>
      <c r="GR1286" s="223"/>
      <c r="GS1286" s="223"/>
      <c r="GT1286" s="223"/>
      <c r="GU1286" s="223"/>
      <c r="GV1286" s="223"/>
      <c r="GW1286" s="173"/>
      <c r="GX1286" s="223" t="s">
        <v>377</v>
      </c>
      <c r="GZ1286" s="257"/>
      <c r="HB1286" s="257"/>
    </row>
    <row r="1287" spans="1:210" s="171" customFormat="1" ht="33.75" x14ac:dyDescent="0.25">
      <c r="A1287" s="214" t="s">
        <v>1022</v>
      </c>
      <c r="B1287" s="215" t="s">
        <v>673</v>
      </c>
      <c r="C1287" s="873" t="s">
        <v>674</v>
      </c>
      <c r="D1287" s="873"/>
      <c r="E1287" s="873"/>
      <c r="F1287" s="873"/>
      <c r="G1287" s="873"/>
      <c r="H1287" s="216" t="s">
        <v>672</v>
      </c>
      <c r="I1287" s="217">
        <v>47.11</v>
      </c>
      <c r="J1287" s="218">
        <v>1</v>
      </c>
      <c r="K1287" s="265">
        <v>47.11</v>
      </c>
      <c r="L1287" s="299">
        <v>323.43</v>
      </c>
      <c r="M1287" s="265">
        <v>1.85</v>
      </c>
      <c r="N1287" s="239">
        <v>598.35</v>
      </c>
      <c r="O1287" s="217"/>
      <c r="P1287" s="227">
        <v>28188.27</v>
      </c>
      <c r="GO1287" s="212"/>
      <c r="GP1287" s="212"/>
      <c r="GQ1287" s="223" t="s">
        <v>674</v>
      </c>
      <c r="GR1287" s="223" t="s">
        <v>4</v>
      </c>
      <c r="GS1287" s="223" t="s">
        <v>4</v>
      </c>
      <c r="GT1287" s="223" t="s">
        <v>4</v>
      </c>
      <c r="GU1287" s="223" t="s">
        <v>4</v>
      </c>
      <c r="GV1287" s="223"/>
      <c r="GW1287" s="173"/>
      <c r="GX1287" s="223"/>
      <c r="GZ1287" s="257"/>
      <c r="HB1287" s="257"/>
    </row>
    <row r="1288" spans="1:210" s="171" customFormat="1" ht="15" x14ac:dyDescent="0.25">
      <c r="A1288" s="236"/>
      <c r="B1288" s="237"/>
      <c r="C1288" s="874" t="s">
        <v>377</v>
      </c>
      <c r="D1288" s="874"/>
      <c r="E1288" s="874"/>
      <c r="F1288" s="874"/>
      <c r="G1288" s="874"/>
      <c r="H1288" s="216"/>
      <c r="I1288" s="217"/>
      <c r="J1288" s="217"/>
      <c r="K1288" s="217"/>
      <c r="L1288" s="220"/>
      <c r="M1288" s="217"/>
      <c r="N1288" s="220"/>
      <c r="O1288" s="217"/>
      <c r="P1288" s="227">
        <v>28188.27</v>
      </c>
      <c r="GO1288" s="212"/>
      <c r="GP1288" s="212"/>
      <c r="GQ1288" s="223"/>
      <c r="GR1288" s="223"/>
      <c r="GS1288" s="223"/>
      <c r="GT1288" s="223"/>
      <c r="GU1288" s="223"/>
      <c r="GV1288" s="223"/>
      <c r="GW1288" s="173"/>
      <c r="GX1288" s="223" t="s">
        <v>377</v>
      </c>
      <c r="GZ1288" s="257"/>
      <c r="HB1288" s="257"/>
    </row>
    <row r="1289" spans="1:210" s="171" customFormat="1" ht="15" x14ac:dyDescent="0.25">
      <c r="A1289" s="881" t="s">
        <v>1023</v>
      </c>
      <c r="B1289" s="882"/>
      <c r="C1289" s="882"/>
      <c r="D1289" s="882"/>
      <c r="E1289" s="882"/>
      <c r="F1289" s="882"/>
      <c r="G1289" s="882"/>
      <c r="H1289" s="882"/>
      <c r="I1289" s="882"/>
      <c r="J1289" s="882"/>
      <c r="K1289" s="882"/>
      <c r="L1289" s="882"/>
      <c r="M1289" s="882"/>
      <c r="N1289" s="882"/>
      <c r="O1289" s="882"/>
      <c r="P1289" s="883"/>
      <c r="GO1289" s="212"/>
      <c r="GP1289" s="212" t="s">
        <v>1023</v>
      </c>
      <c r="GQ1289" s="223"/>
      <c r="GR1289" s="223"/>
      <c r="GS1289" s="223"/>
      <c r="GT1289" s="223"/>
      <c r="GU1289" s="223"/>
      <c r="GV1289" s="223"/>
      <c r="GW1289" s="173"/>
      <c r="GX1289" s="223"/>
      <c r="GZ1289" s="257"/>
      <c r="HB1289" s="257"/>
    </row>
    <row r="1290" spans="1:210" s="171" customFormat="1" ht="15" x14ac:dyDescent="0.25">
      <c r="A1290" s="214" t="s">
        <v>1024</v>
      </c>
      <c r="B1290" s="215" t="s">
        <v>646</v>
      </c>
      <c r="C1290" s="873" t="s">
        <v>647</v>
      </c>
      <c r="D1290" s="873"/>
      <c r="E1290" s="873"/>
      <c r="F1290" s="873"/>
      <c r="G1290" s="873"/>
      <c r="H1290" s="216" t="s">
        <v>386</v>
      </c>
      <c r="I1290" s="217">
        <v>128.8707</v>
      </c>
      <c r="J1290" s="218">
        <v>1</v>
      </c>
      <c r="K1290" s="298">
        <v>128.8707</v>
      </c>
      <c r="L1290" s="226">
        <v>5015.96</v>
      </c>
      <c r="M1290" s="265">
        <v>1.81</v>
      </c>
      <c r="N1290" s="240">
        <v>9078.89</v>
      </c>
      <c r="O1290" s="217"/>
      <c r="P1290" s="227">
        <v>1170002.9099999999</v>
      </c>
      <c r="GO1290" s="212"/>
      <c r="GP1290" s="212"/>
      <c r="GQ1290" s="223" t="s">
        <v>647</v>
      </c>
      <c r="GR1290" s="223" t="s">
        <v>4</v>
      </c>
      <c r="GS1290" s="223" t="s">
        <v>4</v>
      </c>
      <c r="GT1290" s="223" t="s">
        <v>4</v>
      </c>
      <c r="GU1290" s="223" t="s">
        <v>4</v>
      </c>
      <c r="GV1290" s="223"/>
      <c r="GW1290" s="173"/>
      <c r="GX1290" s="223"/>
      <c r="GZ1290" s="257"/>
      <c r="HB1290" s="257"/>
    </row>
    <row r="1291" spans="1:210" s="171" customFormat="1" ht="15" x14ac:dyDescent="0.25">
      <c r="A1291" s="236"/>
      <c r="B1291" s="237"/>
      <c r="C1291" s="874" t="s">
        <v>377</v>
      </c>
      <c r="D1291" s="874"/>
      <c r="E1291" s="874"/>
      <c r="F1291" s="874"/>
      <c r="G1291" s="874"/>
      <c r="H1291" s="216"/>
      <c r="I1291" s="217"/>
      <c r="J1291" s="217"/>
      <c r="K1291" s="217"/>
      <c r="L1291" s="220"/>
      <c r="M1291" s="217"/>
      <c r="N1291" s="220"/>
      <c r="O1291" s="217"/>
      <c r="P1291" s="227">
        <v>1170002.9099999999</v>
      </c>
      <c r="GO1291" s="212"/>
      <c r="GP1291" s="212"/>
      <c r="GQ1291" s="223"/>
      <c r="GR1291" s="223"/>
      <c r="GS1291" s="223"/>
      <c r="GT1291" s="223"/>
      <c r="GU1291" s="223"/>
      <c r="GV1291" s="223"/>
      <c r="GW1291" s="173"/>
      <c r="GX1291" s="223" t="s">
        <v>377</v>
      </c>
      <c r="GZ1291" s="257"/>
      <c r="HB1291" s="257"/>
    </row>
    <row r="1292" spans="1:210" s="171" customFormat="1" ht="15" x14ac:dyDescent="0.25">
      <c r="A1292" s="214" t="s">
        <v>1025</v>
      </c>
      <c r="B1292" s="215" t="s">
        <v>648</v>
      </c>
      <c r="C1292" s="873" t="s">
        <v>635</v>
      </c>
      <c r="D1292" s="873"/>
      <c r="E1292" s="873"/>
      <c r="F1292" s="873"/>
      <c r="G1292" s="873"/>
      <c r="H1292" s="216" t="s">
        <v>369</v>
      </c>
      <c r="I1292" s="217">
        <v>90.209490000000002</v>
      </c>
      <c r="J1292" s="218">
        <v>1</v>
      </c>
      <c r="K1292" s="302">
        <v>90.209490000000002</v>
      </c>
      <c r="L1292" s="299">
        <v>35.71</v>
      </c>
      <c r="M1292" s="265">
        <v>0.51</v>
      </c>
      <c r="N1292" s="239">
        <v>18.21</v>
      </c>
      <c r="O1292" s="217"/>
      <c r="P1292" s="227">
        <v>1642.71</v>
      </c>
      <c r="GO1292" s="212"/>
      <c r="GP1292" s="212"/>
      <c r="GQ1292" s="223" t="s">
        <v>635</v>
      </c>
      <c r="GR1292" s="223" t="s">
        <v>4</v>
      </c>
      <c r="GS1292" s="223" t="s">
        <v>4</v>
      </c>
      <c r="GT1292" s="223" t="s">
        <v>4</v>
      </c>
      <c r="GU1292" s="223" t="s">
        <v>4</v>
      </c>
      <c r="GV1292" s="223"/>
      <c r="GW1292" s="173"/>
      <c r="GX1292" s="223"/>
      <c r="GZ1292" s="257"/>
      <c r="HB1292" s="257"/>
    </row>
    <row r="1293" spans="1:210" s="171" customFormat="1" ht="15" x14ac:dyDescent="0.25">
      <c r="A1293" s="236"/>
      <c r="B1293" s="237"/>
      <c r="C1293" s="874" t="s">
        <v>377</v>
      </c>
      <c r="D1293" s="874"/>
      <c r="E1293" s="874"/>
      <c r="F1293" s="874"/>
      <c r="G1293" s="874"/>
      <c r="H1293" s="216"/>
      <c r="I1293" s="217"/>
      <c r="J1293" s="217"/>
      <c r="K1293" s="217"/>
      <c r="L1293" s="220"/>
      <c r="M1293" s="217"/>
      <c r="N1293" s="220"/>
      <c r="O1293" s="217"/>
      <c r="P1293" s="227">
        <v>1642.71</v>
      </c>
      <c r="GO1293" s="212"/>
      <c r="GP1293" s="212"/>
      <c r="GQ1293" s="223"/>
      <c r="GR1293" s="223"/>
      <c r="GS1293" s="223"/>
      <c r="GT1293" s="223"/>
      <c r="GU1293" s="223"/>
      <c r="GV1293" s="223"/>
      <c r="GW1293" s="173"/>
      <c r="GX1293" s="223" t="s">
        <v>377</v>
      </c>
      <c r="GZ1293" s="257"/>
      <c r="HB1293" s="257"/>
    </row>
    <row r="1294" spans="1:210" s="171" customFormat="1" ht="22.5" x14ac:dyDescent="0.25">
      <c r="A1294" s="214" t="s">
        <v>1026</v>
      </c>
      <c r="B1294" s="215" t="s">
        <v>649</v>
      </c>
      <c r="C1294" s="873" t="s">
        <v>650</v>
      </c>
      <c r="D1294" s="873"/>
      <c r="E1294" s="873"/>
      <c r="F1294" s="873"/>
      <c r="G1294" s="873"/>
      <c r="H1294" s="216" t="s">
        <v>614</v>
      </c>
      <c r="I1294" s="217">
        <v>1526</v>
      </c>
      <c r="J1294" s="218">
        <v>1</v>
      </c>
      <c r="K1294" s="218">
        <v>1526</v>
      </c>
      <c r="L1294" s="220"/>
      <c r="M1294" s="217"/>
      <c r="N1294" s="240">
        <v>1009.33</v>
      </c>
      <c r="O1294" s="217"/>
      <c r="P1294" s="227">
        <v>1540237.58</v>
      </c>
      <c r="GO1294" s="212"/>
      <c r="GP1294" s="212"/>
      <c r="GQ1294" s="223" t="s">
        <v>650</v>
      </c>
      <c r="GR1294" s="223" t="s">
        <v>4</v>
      </c>
      <c r="GS1294" s="223" t="s">
        <v>4</v>
      </c>
      <c r="GT1294" s="223" t="s">
        <v>4</v>
      </c>
      <c r="GU1294" s="223" t="s">
        <v>4</v>
      </c>
      <c r="GV1294" s="223"/>
      <c r="GW1294" s="173"/>
      <c r="GX1294" s="223"/>
      <c r="GZ1294" s="257"/>
      <c r="HB1294" s="257"/>
    </row>
    <row r="1295" spans="1:210" s="171" customFormat="1" ht="15" x14ac:dyDescent="0.25">
      <c r="A1295" s="236"/>
      <c r="B1295" s="237"/>
      <c r="C1295" s="874" t="s">
        <v>377</v>
      </c>
      <c r="D1295" s="874"/>
      <c r="E1295" s="874"/>
      <c r="F1295" s="874"/>
      <c r="G1295" s="874"/>
      <c r="H1295" s="216"/>
      <c r="I1295" s="217"/>
      <c r="J1295" s="217"/>
      <c r="K1295" s="217"/>
      <c r="L1295" s="220"/>
      <c r="M1295" s="217"/>
      <c r="N1295" s="220"/>
      <c r="O1295" s="217"/>
      <c r="P1295" s="227">
        <v>1540237.58</v>
      </c>
      <c r="GO1295" s="212"/>
      <c r="GP1295" s="212"/>
      <c r="GQ1295" s="223"/>
      <c r="GR1295" s="223"/>
      <c r="GS1295" s="223"/>
      <c r="GT1295" s="223"/>
      <c r="GU1295" s="223"/>
      <c r="GV1295" s="223"/>
      <c r="GW1295" s="173"/>
      <c r="GX1295" s="223" t="s">
        <v>377</v>
      </c>
      <c r="GZ1295" s="257"/>
      <c r="HB1295" s="257"/>
    </row>
    <row r="1296" spans="1:210" s="171" customFormat="1" ht="22.5" x14ac:dyDescent="0.25">
      <c r="A1296" s="214" t="s">
        <v>1027</v>
      </c>
      <c r="B1296" s="215" t="s">
        <v>651</v>
      </c>
      <c r="C1296" s="873" t="s">
        <v>652</v>
      </c>
      <c r="D1296" s="873"/>
      <c r="E1296" s="873"/>
      <c r="F1296" s="873"/>
      <c r="G1296" s="873"/>
      <c r="H1296" s="216" t="s">
        <v>614</v>
      </c>
      <c r="I1296" s="217">
        <v>218</v>
      </c>
      <c r="J1296" s="218">
        <v>1</v>
      </c>
      <c r="K1296" s="218">
        <v>218</v>
      </c>
      <c r="L1296" s="220"/>
      <c r="M1296" s="217"/>
      <c r="N1296" s="239">
        <v>782.49</v>
      </c>
      <c r="O1296" s="217"/>
      <c r="P1296" s="227">
        <v>170582.82</v>
      </c>
      <c r="GO1296" s="212"/>
      <c r="GP1296" s="212"/>
      <c r="GQ1296" s="223" t="s">
        <v>652</v>
      </c>
      <c r="GR1296" s="223" t="s">
        <v>4</v>
      </c>
      <c r="GS1296" s="223" t="s">
        <v>4</v>
      </c>
      <c r="GT1296" s="223" t="s">
        <v>4</v>
      </c>
      <c r="GU1296" s="223" t="s">
        <v>4</v>
      </c>
      <c r="GV1296" s="223"/>
      <c r="GW1296" s="173"/>
      <c r="GX1296" s="223"/>
      <c r="GZ1296" s="257"/>
      <c r="HB1296" s="257"/>
    </row>
    <row r="1297" spans="1:210" s="171" customFormat="1" ht="15" x14ac:dyDescent="0.25">
      <c r="A1297" s="236"/>
      <c r="B1297" s="237"/>
      <c r="C1297" s="874" t="s">
        <v>377</v>
      </c>
      <c r="D1297" s="874"/>
      <c r="E1297" s="874"/>
      <c r="F1297" s="874"/>
      <c r="G1297" s="874"/>
      <c r="H1297" s="216"/>
      <c r="I1297" s="217"/>
      <c r="J1297" s="217"/>
      <c r="K1297" s="217"/>
      <c r="L1297" s="220"/>
      <c r="M1297" s="217"/>
      <c r="N1297" s="220"/>
      <c r="O1297" s="217"/>
      <c r="P1297" s="227">
        <v>170582.82</v>
      </c>
      <c r="GO1297" s="212"/>
      <c r="GP1297" s="212"/>
      <c r="GQ1297" s="223"/>
      <c r="GR1297" s="223"/>
      <c r="GS1297" s="223"/>
      <c r="GT1297" s="223"/>
      <c r="GU1297" s="223"/>
      <c r="GV1297" s="223"/>
      <c r="GW1297" s="173"/>
      <c r="GX1297" s="223" t="s">
        <v>377</v>
      </c>
      <c r="GZ1297" s="257"/>
      <c r="HB1297" s="257"/>
    </row>
    <row r="1298" spans="1:210" s="171" customFormat="1" ht="22.5" x14ac:dyDescent="0.25">
      <c r="A1298" s="214" t="s">
        <v>1028</v>
      </c>
      <c r="B1298" s="215" t="s">
        <v>653</v>
      </c>
      <c r="C1298" s="873" t="s">
        <v>654</v>
      </c>
      <c r="D1298" s="873"/>
      <c r="E1298" s="873"/>
      <c r="F1298" s="873"/>
      <c r="G1298" s="873"/>
      <c r="H1298" s="216" t="s">
        <v>614</v>
      </c>
      <c r="I1298" s="217">
        <v>218</v>
      </c>
      <c r="J1298" s="218">
        <v>1</v>
      </c>
      <c r="K1298" s="218">
        <v>218</v>
      </c>
      <c r="L1298" s="220"/>
      <c r="M1298" s="217"/>
      <c r="N1298" s="239">
        <v>248.5</v>
      </c>
      <c r="O1298" s="217"/>
      <c r="P1298" s="227">
        <v>54173</v>
      </c>
      <c r="GO1298" s="212"/>
      <c r="GP1298" s="212"/>
      <c r="GQ1298" s="223" t="s">
        <v>654</v>
      </c>
      <c r="GR1298" s="223" t="s">
        <v>4</v>
      </c>
      <c r="GS1298" s="223" t="s">
        <v>4</v>
      </c>
      <c r="GT1298" s="223" t="s">
        <v>4</v>
      </c>
      <c r="GU1298" s="223" t="s">
        <v>4</v>
      </c>
      <c r="GV1298" s="223"/>
      <c r="GW1298" s="173"/>
      <c r="GX1298" s="223"/>
      <c r="GZ1298" s="257"/>
      <c r="HB1298" s="257"/>
    </row>
    <row r="1299" spans="1:210" s="171" customFormat="1" ht="15" x14ac:dyDescent="0.25">
      <c r="A1299" s="236"/>
      <c r="B1299" s="237"/>
      <c r="C1299" s="874" t="s">
        <v>377</v>
      </c>
      <c r="D1299" s="874"/>
      <c r="E1299" s="874"/>
      <c r="F1299" s="874"/>
      <c r="G1299" s="874"/>
      <c r="H1299" s="216"/>
      <c r="I1299" s="217"/>
      <c r="J1299" s="217"/>
      <c r="K1299" s="217"/>
      <c r="L1299" s="220"/>
      <c r="M1299" s="217"/>
      <c r="N1299" s="220"/>
      <c r="O1299" s="217"/>
      <c r="P1299" s="227">
        <v>54173</v>
      </c>
      <c r="GO1299" s="212"/>
      <c r="GP1299" s="212"/>
      <c r="GQ1299" s="223"/>
      <c r="GR1299" s="223"/>
      <c r="GS1299" s="223"/>
      <c r="GT1299" s="223"/>
      <c r="GU1299" s="223"/>
      <c r="GV1299" s="223"/>
      <c r="GW1299" s="173"/>
      <c r="GX1299" s="223" t="s">
        <v>377</v>
      </c>
      <c r="GZ1299" s="257"/>
      <c r="HB1299" s="257"/>
    </row>
    <row r="1300" spans="1:210" s="171" customFormat="1" ht="22.5" x14ac:dyDescent="0.25">
      <c r="A1300" s="214" t="s">
        <v>1029</v>
      </c>
      <c r="B1300" s="215" t="s">
        <v>655</v>
      </c>
      <c r="C1300" s="873" t="s">
        <v>656</v>
      </c>
      <c r="D1300" s="873"/>
      <c r="E1300" s="873"/>
      <c r="F1300" s="873"/>
      <c r="G1300" s="873"/>
      <c r="H1300" s="216" t="s">
        <v>614</v>
      </c>
      <c r="I1300" s="217">
        <v>218</v>
      </c>
      <c r="J1300" s="218">
        <v>1</v>
      </c>
      <c r="K1300" s="218">
        <v>218</v>
      </c>
      <c r="L1300" s="220"/>
      <c r="M1300" s="217"/>
      <c r="N1300" s="240">
        <v>1216.55</v>
      </c>
      <c r="O1300" s="217"/>
      <c r="P1300" s="227">
        <v>265207.90000000002</v>
      </c>
      <c r="GO1300" s="212"/>
      <c r="GP1300" s="212"/>
      <c r="GQ1300" s="223" t="s">
        <v>656</v>
      </c>
      <c r="GR1300" s="223" t="s">
        <v>4</v>
      </c>
      <c r="GS1300" s="223" t="s">
        <v>4</v>
      </c>
      <c r="GT1300" s="223" t="s">
        <v>4</v>
      </c>
      <c r="GU1300" s="223" t="s">
        <v>4</v>
      </c>
      <c r="GV1300" s="223"/>
      <c r="GW1300" s="173"/>
      <c r="GX1300" s="223"/>
      <c r="GZ1300" s="257"/>
      <c r="HB1300" s="257"/>
    </row>
    <row r="1301" spans="1:210" s="171" customFormat="1" ht="15" x14ac:dyDescent="0.25">
      <c r="A1301" s="236"/>
      <c r="B1301" s="237"/>
      <c r="C1301" s="874" t="s">
        <v>377</v>
      </c>
      <c r="D1301" s="874"/>
      <c r="E1301" s="874"/>
      <c r="F1301" s="874"/>
      <c r="G1301" s="874"/>
      <c r="H1301" s="216"/>
      <c r="I1301" s="217"/>
      <c r="J1301" s="217"/>
      <c r="K1301" s="217"/>
      <c r="L1301" s="220"/>
      <c r="M1301" s="217"/>
      <c r="N1301" s="220"/>
      <c r="O1301" s="217"/>
      <c r="P1301" s="227">
        <v>265207.90000000002</v>
      </c>
      <c r="GO1301" s="212"/>
      <c r="GP1301" s="212"/>
      <c r="GQ1301" s="223"/>
      <c r="GR1301" s="223"/>
      <c r="GS1301" s="223"/>
      <c r="GT1301" s="223"/>
      <c r="GU1301" s="223"/>
      <c r="GV1301" s="223"/>
      <c r="GW1301" s="173"/>
      <c r="GX1301" s="223" t="s">
        <v>377</v>
      </c>
      <c r="GZ1301" s="257"/>
      <c r="HB1301" s="257"/>
    </row>
    <row r="1302" spans="1:210" s="171" customFormat="1" ht="22.5" x14ac:dyDescent="0.25">
      <c r="A1302" s="214" t="s">
        <v>1030</v>
      </c>
      <c r="B1302" s="215" t="s">
        <v>657</v>
      </c>
      <c r="C1302" s="873" t="s">
        <v>658</v>
      </c>
      <c r="D1302" s="873"/>
      <c r="E1302" s="873"/>
      <c r="F1302" s="873"/>
      <c r="G1302" s="873"/>
      <c r="H1302" s="216" t="s">
        <v>614</v>
      </c>
      <c r="I1302" s="217">
        <v>1308</v>
      </c>
      <c r="J1302" s="218">
        <v>1</v>
      </c>
      <c r="K1302" s="218">
        <v>1308</v>
      </c>
      <c r="L1302" s="220"/>
      <c r="M1302" s="217"/>
      <c r="N1302" s="239">
        <v>325.60000000000002</v>
      </c>
      <c r="O1302" s="217"/>
      <c r="P1302" s="227">
        <v>425884.8</v>
      </c>
      <c r="GO1302" s="212"/>
      <c r="GP1302" s="212"/>
      <c r="GQ1302" s="223" t="s">
        <v>658</v>
      </c>
      <c r="GR1302" s="223" t="s">
        <v>4</v>
      </c>
      <c r="GS1302" s="223" t="s">
        <v>4</v>
      </c>
      <c r="GT1302" s="223" t="s">
        <v>4</v>
      </c>
      <c r="GU1302" s="223" t="s">
        <v>4</v>
      </c>
      <c r="GV1302" s="223"/>
      <c r="GW1302" s="173"/>
      <c r="GX1302" s="223"/>
      <c r="GZ1302" s="257"/>
      <c r="HB1302" s="257"/>
    </row>
    <row r="1303" spans="1:210" s="171" customFormat="1" ht="15" x14ac:dyDescent="0.25">
      <c r="A1303" s="236"/>
      <c r="B1303" s="237"/>
      <c r="C1303" s="874" t="s">
        <v>377</v>
      </c>
      <c r="D1303" s="874"/>
      <c r="E1303" s="874"/>
      <c r="F1303" s="874"/>
      <c r="G1303" s="874"/>
      <c r="H1303" s="216"/>
      <c r="I1303" s="217"/>
      <c r="J1303" s="217"/>
      <c r="K1303" s="217"/>
      <c r="L1303" s="220"/>
      <c r="M1303" s="217"/>
      <c r="N1303" s="220"/>
      <c r="O1303" s="217"/>
      <c r="P1303" s="227">
        <v>425884.8</v>
      </c>
      <c r="GO1303" s="212"/>
      <c r="GP1303" s="212"/>
      <c r="GQ1303" s="223"/>
      <c r="GR1303" s="223"/>
      <c r="GS1303" s="223"/>
      <c r="GT1303" s="223"/>
      <c r="GU1303" s="223"/>
      <c r="GV1303" s="223"/>
      <c r="GW1303" s="173"/>
      <c r="GX1303" s="223" t="s">
        <v>377</v>
      </c>
      <c r="GZ1303" s="257"/>
      <c r="HB1303" s="257"/>
    </row>
    <row r="1304" spans="1:210" s="171" customFormat="1" ht="22.5" x14ac:dyDescent="0.25">
      <c r="A1304" s="214" t="s">
        <v>1031</v>
      </c>
      <c r="B1304" s="215" t="s">
        <v>659</v>
      </c>
      <c r="C1304" s="873" t="s">
        <v>660</v>
      </c>
      <c r="D1304" s="873"/>
      <c r="E1304" s="873"/>
      <c r="F1304" s="873"/>
      <c r="G1304" s="873"/>
      <c r="H1304" s="216" t="s">
        <v>614</v>
      </c>
      <c r="I1304" s="217">
        <v>654</v>
      </c>
      <c r="J1304" s="218">
        <v>1</v>
      </c>
      <c r="K1304" s="218">
        <v>654</v>
      </c>
      <c r="L1304" s="220"/>
      <c r="M1304" s="217"/>
      <c r="N1304" s="239">
        <v>221.25</v>
      </c>
      <c r="O1304" s="217"/>
      <c r="P1304" s="227">
        <v>144697.5</v>
      </c>
      <c r="GO1304" s="212"/>
      <c r="GP1304" s="212"/>
      <c r="GQ1304" s="223" t="s">
        <v>660</v>
      </c>
      <c r="GR1304" s="223" t="s">
        <v>4</v>
      </c>
      <c r="GS1304" s="223" t="s">
        <v>4</v>
      </c>
      <c r="GT1304" s="223" t="s">
        <v>4</v>
      </c>
      <c r="GU1304" s="223" t="s">
        <v>4</v>
      </c>
      <c r="GV1304" s="223"/>
      <c r="GW1304" s="173"/>
      <c r="GX1304" s="223"/>
      <c r="GZ1304" s="257"/>
      <c r="HB1304" s="257"/>
    </row>
    <row r="1305" spans="1:210" s="171" customFormat="1" ht="15" x14ac:dyDescent="0.25">
      <c r="A1305" s="236"/>
      <c r="B1305" s="237"/>
      <c r="C1305" s="874" t="s">
        <v>377</v>
      </c>
      <c r="D1305" s="874"/>
      <c r="E1305" s="874"/>
      <c r="F1305" s="874"/>
      <c r="G1305" s="874"/>
      <c r="H1305" s="216"/>
      <c r="I1305" s="217"/>
      <c r="J1305" s="217"/>
      <c r="K1305" s="217"/>
      <c r="L1305" s="220"/>
      <c r="M1305" s="217"/>
      <c r="N1305" s="220"/>
      <c r="O1305" s="217"/>
      <c r="P1305" s="227">
        <v>144697.5</v>
      </c>
      <c r="GO1305" s="212"/>
      <c r="GP1305" s="212"/>
      <c r="GQ1305" s="223"/>
      <c r="GR1305" s="223"/>
      <c r="GS1305" s="223"/>
      <c r="GT1305" s="223"/>
      <c r="GU1305" s="223"/>
      <c r="GV1305" s="223"/>
      <c r="GW1305" s="173"/>
      <c r="GX1305" s="223" t="s">
        <v>377</v>
      </c>
      <c r="GZ1305" s="257"/>
      <c r="HB1305" s="257"/>
    </row>
    <row r="1306" spans="1:210" s="171" customFormat="1" ht="22.5" x14ac:dyDescent="0.25">
      <c r="A1306" s="214" t="s">
        <v>1032</v>
      </c>
      <c r="B1306" s="215" t="s">
        <v>661</v>
      </c>
      <c r="C1306" s="873" t="s">
        <v>662</v>
      </c>
      <c r="D1306" s="873"/>
      <c r="E1306" s="873"/>
      <c r="F1306" s="873"/>
      <c r="G1306" s="873"/>
      <c r="H1306" s="216" t="s">
        <v>614</v>
      </c>
      <c r="I1306" s="217">
        <v>218</v>
      </c>
      <c r="J1306" s="218">
        <v>1</v>
      </c>
      <c r="K1306" s="218">
        <v>218</v>
      </c>
      <c r="L1306" s="220"/>
      <c r="M1306" s="217"/>
      <c r="N1306" s="240">
        <v>1022.44</v>
      </c>
      <c r="O1306" s="217"/>
      <c r="P1306" s="227">
        <v>222891.92</v>
      </c>
      <c r="GO1306" s="212"/>
      <c r="GP1306" s="212"/>
      <c r="GQ1306" s="223" t="s">
        <v>662</v>
      </c>
      <c r="GR1306" s="223" t="s">
        <v>4</v>
      </c>
      <c r="GS1306" s="223" t="s">
        <v>4</v>
      </c>
      <c r="GT1306" s="223" t="s">
        <v>4</v>
      </c>
      <c r="GU1306" s="223" t="s">
        <v>4</v>
      </c>
      <c r="GV1306" s="223"/>
      <c r="GW1306" s="173"/>
      <c r="GX1306" s="223"/>
      <c r="GZ1306" s="257"/>
      <c r="HB1306" s="257"/>
    </row>
    <row r="1307" spans="1:210" s="171" customFormat="1" ht="15" x14ac:dyDescent="0.25">
      <c r="A1307" s="236"/>
      <c r="B1307" s="237"/>
      <c r="C1307" s="874" t="s">
        <v>377</v>
      </c>
      <c r="D1307" s="874"/>
      <c r="E1307" s="874"/>
      <c r="F1307" s="874"/>
      <c r="G1307" s="874"/>
      <c r="H1307" s="216"/>
      <c r="I1307" s="217"/>
      <c r="J1307" s="217"/>
      <c r="K1307" s="217"/>
      <c r="L1307" s="220"/>
      <c r="M1307" s="217"/>
      <c r="N1307" s="220"/>
      <c r="O1307" s="217"/>
      <c r="P1307" s="227">
        <v>222891.92</v>
      </c>
      <c r="GO1307" s="212"/>
      <c r="GP1307" s="212"/>
      <c r="GQ1307" s="223"/>
      <c r="GR1307" s="223"/>
      <c r="GS1307" s="223"/>
      <c r="GT1307" s="223"/>
      <c r="GU1307" s="223"/>
      <c r="GV1307" s="223"/>
      <c r="GW1307" s="173"/>
      <c r="GX1307" s="223" t="s">
        <v>377</v>
      </c>
      <c r="GZ1307" s="257"/>
      <c r="HB1307" s="257"/>
    </row>
    <row r="1308" spans="1:210" s="171" customFormat="1" ht="33.75" x14ac:dyDescent="0.25">
      <c r="A1308" s="214" t="s">
        <v>1033</v>
      </c>
      <c r="B1308" s="215" t="s">
        <v>663</v>
      </c>
      <c r="C1308" s="873" t="s">
        <v>664</v>
      </c>
      <c r="D1308" s="873"/>
      <c r="E1308" s="873"/>
      <c r="F1308" s="873"/>
      <c r="G1308" s="873"/>
      <c r="H1308" s="216" t="s">
        <v>607</v>
      </c>
      <c r="I1308" s="217">
        <v>0.56679999999999997</v>
      </c>
      <c r="J1308" s="218">
        <v>1</v>
      </c>
      <c r="K1308" s="298">
        <v>0.56679999999999997</v>
      </c>
      <c r="L1308" s="220"/>
      <c r="M1308" s="217"/>
      <c r="N1308" s="221"/>
      <c r="O1308" s="217"/>
      <c r="P1308" s="222"/>
      <c r="GO1308" s="212"/>
      <c r="GP1308" s="212"/>
      <c r="GQ1308" s="223" t="s">
        <v>664</v>
      </c>
      <c r="GR1308" s="223" t="s">
        <v>4</v>
      </c>
      <c r="GS1308" s="223" t="s">
        <v>4</v>
      </c>
      <c r="GT1308" s="223" t="s">
        <v>4</v>
      </c>
      <c r="GU1308" s="223" t="s">
        <v>4</v>
      </c>
      <c r="GV1308" s="223"/>
      <c r="GW1308" s="173"/>
      <c r="GX1308" s="223"/>
      <c r="GZ1308" s="257"/>
      <c r="HB1308" s="257"/>
    </row>
    <row r="1309" spans="1:210" s="171" customFormat="1" ht="15" x14ac:dyDescent="0.25">
      <c r="A1309" s="242"/>
      <c r="B1309" s="243"/>
      <c r="C1309" s="878" t="s">
        <v>1034</v>
      </c>
      <c r="D1309" s="878"/>
      <c r="E1309" s="878"/>
      <c r="F1309" s="878"/>
      <c r="G1309" s="878"/>
      <c r="H1309" s="878"/>
      <c r="I1309" s="878"/>
      <c r="J1309" s="878"/>
      <c r="K1309" s="878"/>
      <c r="L1309" s="878"/>
      <c r="M1309" s="878"/>
      <c r="N1309" s="878"/>
      <c r="O1309" s="878"/>
      <c r="P1309" s="879"/>
      <c r="GO1309" s="212"/>
      <c r="GP1309" s="212"/>
      <c r="GQ1309" s="223"/>
      <c r="GR1309" s="223"/>
      <c r="GS1309" s="223"/>
      <c r="GT1309" s="223"/>
      <c r="GU1309" s="223"/>
      <c r="GV1309" s="223"/>
      <c r="GW1309" s="173"/>
      <c r="GX1309" s="223"/>
      <c r="GY1309" s="244" t="s">
        <v>1034</v>
      </c>
      <c r="GZ1309" s="257"/>
      <c r="HB1309" s="257"/>
    </row>
    <row r="1310" spans="1:210" s="171" customFormat="1" ht="15" x14ac:dyDescent="0.25">
      <c r="A1310" s="224"/>
      <c r="B1310" s="225"/>
      <c r="C1310" s="874" t="s">
        <v>370</v>
      </c>
      <c r="D1310" s="874"/>
      <c r="E1310" s="874"/>
      <c r="F1310" s="874"/>
      <c r="G1310" s="874"/>
      <c r="H1310" s="216"/>
      <c r="I1310" s="217"/>
      <c r="J1310" s="217"/>
      <c r="K1310" s="217"/>
      <c r="L1310" s="220"/>
      <c r="M1310" s="217"/>
      <c r="N1310" s="226"/>
      <c r="O1310" s="217"/>
      <c r="P1310" s="227">
        <v>13678.61</v>
      </c>
      <c r="Q1310" s="228"/>
      <c r="R1310" s="228"/>
      <c r="GO1310" s="212"/>
      <c r="GP1310" s="212"/>
      <c r="GQ1310" s="223"/>
      <c r="GR1310" s="223"/>
      <c r="GS1310" s="223"/>
      <c r="GT1310" s="223"/>
      <c r="GU1310" s="223"/>
      <c r="GV1310" s="223" t="s">
        <v>370</v>
      </c>
      <c r="GW1310" s="173"/>
      <c r="GX1310" s="223"/>
      <c r="GZ1310" s="257"/>
      <c r="HB1310" s="257"/>
    </row>
    <row r="1311" spans="1:210" s="171" customFormat="1" ht="15" x14ac:dyDescent="0.25">
      <c r="A1311" s="229"/>
      <c r="B1311" s="230"/>
      <c r="C1311" s="880" t="s">
        <v>371</v>
      </c>
      <c r="D1311" s="880"/>
      <c r="E1311" s="880"/>
      <c r="F1311" s="880"/>
      <c r="G1311" s="880"/>
      <c r="H1311" s="231"/>
      <c r="I1311" s="232"/>
      <c r="J1311" s="232"/>
      <c r="K1311" s="232"/>
      <c r="L1311" s="233"/>
      <c r="M1311" s="232"/>
      <c r="N1311" s="233"/>
      <c r="O1311" s="232"/>
      <c r="P1311" s="234">
        <v>612.29</v>
      </c>
      <c r="GO1311" s="212"/>
      <c r="GP1311" s="212"/>
      <c r="GQ1311" s="223"/>
      <c r="GR1311" s="223"/>
      <c r="GS1311" s="223"/>
      <c r="GT1311" s="223"/>
      <c r="GU1311" s="223"/>
      <c r="GV1311" s="223"/>
      <c r="GW1311" s="173" t="s">
        <v>371</v>
      </c>
      <c r="GX1311" s="223"/>
      <c r="GZ1311" s="257"/>
      <c r="HB1311" s="257"/>
    </row>
    <row r="1312" spans="1:210" s="171" customFormat="1" ht="22.5" x14ac:dyDescent="0.25">
      <c r="A1312" s="229"/>
      <c r="B1312" s="230" t="s">
        <v>666</v>
      </c>
      <c r="C1312" s="880" t="s">
        <v>667</v>
      </c>
      <c r="D1312" s="880"/>
      <c r="E1312" s="880"/>
      <c r="F1312" s="880"/>
      <c r="G1312" s="880"/>
      <c r="H1312" s="231" t="s">
        <v>374</v>
      </c>
      <c r="I1312" s="235">
        <v>94</v>
      </c>
      <c r="J1312" s="232"/>
      <c r="K1312" s="235">
        <v>94</v>
      </c>
      <c r="L1312" s="233"/>
      <c r="M1312" s="232"/>
      <c r="N1312" s="233"/>
      <c r="O1312" s="232"/>
      <c r="P1312" s="234">
        <v>575.54999999999995</v>
      </c>
      <c r="GO1312" s="212"/>
      <c r="GP1312" s="212"/>
      <c r="GQ1312" s="223"/>
      <c r="GR1312" s="223"/>
      <c r="GS1312" s="223"/>
      <c r="GT1312" s="223"/>
      <c r="GU1312" s="223"/>
      <c r="GV1312" s="223"/>
      <c r="GW1312" s="173" t="s">
        <v>667</v>
      </c>
      <c r="GX1312" s="223"/>
      <c r="GZ1312" s="257"/>
      <c r="HB1312" s="257"/>
    </row>
    <row r="1313" spans="1:210" s="171" customFormat="1" ht="22.5" x14ac:dyDescent="0.25">
      <c r="A1313" s="229"/>
      <c r="B1313" s="230" t="s">
        <v>668</v>
      </c>
      <c r="C1313" s="880" t="s">
        <v>669</v>
      </c>
      <c r="D1313" s="880"/>
      <c r="E1313" s="880"/>
      <c r="F1313" s="880"/>
      <c r="G1313" s="880"/>
      <c r="H1313" s="231" t="s">
        <v>374</v>
      </c>
      <c r="I1313" s="235">
        <v>51</v>
      </c>
      <c r="J1313" s="232"/>
      <c r="K1313" s="235">
        <v>51</v>
      </c>
      <c r="L1313" s="233"/>
      <c r="M1313" s="232"/>
      <c r="N1313" s="233"/>
      <c r="O1313" s="232"/>
      <c r="P1313" s="234">
        <v>312.27</v>
      </c>
      <c r="GO1313" s="212"/>
      <c r="GP1313" s="212"/>
      <c r="GQ1313" s="223"/>
      <c r="GR1313" s="223"/>
      <c r="GS1313" s="223"/>
      <c r="GT1313" s="223"/>
      <c r="GU1313" s="223"/>
      <c r="GV1313" s="223"/>
      <c r="GW1313" s="173" t="s">
        <v>669</v>
      </c>
      <c r="GX1313" s="223"/>
      <c r="GZ1313" s="257"/>
      <c r="HB1313" s="257"/>
    </row>
    <row r="1314" spans="1:210" s="171" customFormat="1" ht="15" x14ac:dyDescent="0.25">
      <c r="A1314" s="236"/>
      <c r="B1314" s="237"/>
      <c r="C1314" s="874" t="s">
        <v>377</v>
      </c>
      <c r="D1314" s="874"/>
      <c r="E1314" s="874"/>
      <c r="F1314" s="874"/>
      <c r="G1314" s="874"/>
      <c r="H1314" s="216"/>
      <c r="I1314" s="217"/>
      <c r="J1314" s="217"/>
      <c r="K1314" s="217"/>
      <c r="L1314" s="220"/>
      <c r="M1314" s="217"/>
      <c r="N1314" s="226">
        <v>25699.42</v>
      </c>
      <c r="O1314" s="217"/>
      <c r="P1314" s="227">
        <v>14566.43</v>
      </c>
      <c r="GO1314" s="212"/>
      <c r="GP1314" s="212"/>
      <c r="GQ1314" s="223"/>
      <c r="GR1314" s="223"/>
      <c r="GS1314" s="223"/>
      <c r="GT1314" s="223"/>
      <c r="GU1314" s="223"/>
      <c r="GV1314" s="223"/>
      <c r="GW1314" s="173"/>
      <c r="GX1314" s="223" t="s">
        <v>377</v>
      </c>
      <c r="GZ1314" s="257"/>
      <c r="HB1314" s="257"/>
    </row>
    <row r="1315" spans="1:210" s="171" customFormat="1" ht="33.75" x14ac:dyDescent="0.25">
      <c r="A1315" s="214" t="s">
        <v>1035</v>
      </c>
      <c r="B1315" s="215" t="s">
        <v>670</v>
      </c>
      <c r="C1315" s="873" t="s">
        <v>671</v>
      </c>
      <c r="D1315" s="873"/>
      <c r="E1315" s="873"/>
      <c r="F1315" s="873"/>
      <c r="G1315" s="873"/>
      <c r="H1315" s="216" t="s">
        <v>672</v>
      </c>
      <c r="I1315" s="217">
        <v>-18.53436</v>
      </c>
      <c r="J1315" s="218">
        <v>1</v>
      </c>
      <c r="K1315" s="302">
        <v>-18.53436</v>
      </c>
      <c r="L1315" s="299">
        <v>537.96</v>
      </c>
      <c r="M1315" s="219">
        <v>1.3</v>
      </c>
      <c r="N1315" s="239">
        <v>699.35</v>
      </c>
      <c r="O1315" s="217"/>
      <c r="P1315" s="227">
        <v>-12962</v>
      </c>
      <c r="GO1315" s="212"/>
      <c r="GP1315" s="212"/>
      <c r="GQ1315" s="223" t="s">
        <v>671</v>
      </c>
      <c r="GR1315" s="223" t="s">
        <v>4</v>
      </c>
      <c r="GS1315" s="223" t="s">
        <v>4</v>
      </c>
      <c r="GT1315" s="223" t="s">
        <v>4</v>
      </c>
      <c r="GU1315" s="223" t="s">
        <v>4</v>
      </c>
      <c r="GV1315" s="223"/>
      <c r="GW1315" s="173"/>
      <c r="GX1315" s="223"/>
      <c r="GZ1315" s="257"/>
      <c r="HB1315" s="257"/>
    </row>
    <row r="1316" spans="1:210" s="171" customFormat="1" ht="15" x14ac:dyDescent="0.25">
      <c r="A1316" s="236"/>
      <c r="B1316" s="237"/>
      <c r="C1316" s="874" t="s">
        <v>377</v>
      </c>
      <c r="D1316" s="874"/>
      <c r="E1316" s="874"/>
      <c r="F1316" s="874"/>
      <c r="G1316" s="874"/>
      <c r="H1316" s="216"/>
      <c r="I1316" s="217"/>
      <c r="J1316" s="217"/>
      <c r="K1316" s="217"/>
      <c r="L1316" s="220"/>
      <c r="M1316" s="217"/>
      <c r="N1316" s="220"/>
      <c r="O1316" s="217"/>
      <c r="P1316" s="227">
        <v>-12962</v>
      </c>
      <c r="GO1316" s="212"/>
      <c r="GP1316" s="212"/>
      <c r="GQ1316" s="223"/>
      <c r="GR1316" s="223"/>
      <c r="GS1316" s="223"/>
      <c r="GT1316" s="223"/>
      <c r="GU1316" s="223"/>
      <c r="GV1316" s="223"/>
      <c r="GW1316" s="173"/>
      <c r="GX1316" s="223" t="s">
        <v>377</v>
      </c>
      <c r="GZ1316" s="257"/>
      <c r="HB1316" s="257"/>
    </row>
    <row r="1317" spans="1:210" s="171" customFormat="1" ht="33.75" x14ac:dyDescent="0.25">
      <c r="A1317" s="214" t="s">
        <v>1036</v>
      </c>
      <c r="B1317" s="215" t="s">
        <v>673</v>
      </c>
      <c r="C1317" s="873" t="s">
        <v>674</v>
      </c>
      <c r="D1317" s="873"/>
      <c r="E1317" s="873"/>
      <c r="F1317" s="873"/>
      <c r="G1317" s="873"/>
      <c r="H1317" s="216" t="s">
        <v>672</v>
      </c>
      <c r="I1317" s="217">
        <v>34.01</v>
      </c>
      <c r="J1317" s="218">
        <v>1</v>
      </c>
      <c r="K1317" s="265">
        <v>34.01</v>
      </c>
      <c r="L1317" s="299">
        <v>323.43</v>
      </c>
      <c r="M1317" s="265">
        <v>1.85</v>
      </c>
      <c r="N1317" s="239">
        <v>598.35</v>
      </c>
      <c r="O1317" s="217"/>
      <c r="P1317" s="227">
        <v>20349.88</v>
      </c>
      <c r="GO1317" s="212"/>
      <c r="GP1317" s="212"/>
      <c r="GQ1317" s="223" t="s">
        <v>674</v>
      </c>
      <c r="GR1317" s="223" t="s">
        <v>4</v>
      </c>
      <c r="GS1317" s="223" t="s">
        <v>4</v>
      </c>
      <c r="GT1317" s="223" t="s">
        <v>4</v>
      </c>
      <c r="GU1317" s="223" t="s">
        <v>4</v>
      </c>
      <c r="GV1317" s="223"/>
      <c r="GW1317" s="173"/>
      <c r="GX1317" s="223"/>
      <c r="GZ1317" s="257"/>
      <c r="HB1317" s="257"/>
    </row>
    <row r="1318" spans="1:210" s="171" customFormat="1" ht="15" x14ac:dyDescent="0.25">
      <c r="A1318" s="236"/>
      <c r="B1318" s="237"/>
      <c r="C1318" s="874" t="s">
        <v>377</v>
      </c>
      <c r="D1318" s="874"/>
      <c r="E1318" s="874"/>
      <c r="F1318" s="874"/>
      <c r="G1318" s="874"/>
      <c r="H1318" s="216"/>
      <c r="I1318" s="217"/>
      <c r="J1318" s="217"/>
      <c r="K1318" s="217"/>
      <c r="L1318" s="220"/>
      <c r="M1318" s="217"/>
      <c r="N1318" s="220"/>
      <c r="O1318" s="217"/>
      <c r="P1318" s="227">
        <v>20349.88</v>
      </c>
      <c r="GO1318" s="212"/>
      <c r="GP1318" s="212"/>
      <c r="GQ1318" s="223"/>
      <c r="GR1318" s="223"/>
      <c r="GS1318" s="223"/>
      <c r="GT1318" s="223"/>
      <c r="GU1318" s="223"/>
      <c r="GV1318" s="223"/>
      <c r="GW1318" s="173"/>
      <c r="GX1318" s="223" t="s">
        <v>377</v>
      </c>
      <c r="GZ1318" s="257"/>
      <c r="HB1318" s="257"/>
    </row>
    <row r="1319" spans="1:210" s="171" customFormat="1" ht="15" x14ac:dyDescent="0.25">
      <c r="A1319" s="881" t="s">
        <v>1037</v>
      </c>
      <c r="B1319" s="882"/>
      <c r="C1319" s="882"/>
      <c r="D1319" s="882"/>
      <c r="E1319" s="882"/>
      <c r="F1319" s="882"/>
      <c r="G1319" s="882"/>
      <c r="H1319" s="882"/>
      <c r="I1319" s="882"/>
      <c r="J1319" s="882"/>
      <c r="K1319" s="882"/>
      <c r="L1319" s="882"/>
      <c r="M1319" s="882"/>
      <c r="N1319" s="882"/>
      <c r="O1319" s="882"/>
      <c r="P1319" s="883"/>
      <c r="GO1319" s="212"/>
      <c r="GP1319" s="212" t="s">
        <v>1037</v>
      </c>
      <c r="GQ1319" s="223"/>
      <c r="GR1319" s="223"/>
      <c r="GS1319" s="223"/>
      <c r="GT1319" s="223"/>
      <c r="GU1319" s="223"/>
      <c r="GV1319" s="223"/>
      <c r="GW1319" s="173"/>
      <c r="GX1319" s="223"/>
      <c r="GZ1319" s="257"/>
      <c r="HB1319" s="257"/>
    </row>
    <row r="1320" spans="1:210" s="171" customFormat="1" ht="15" x14ac:dyDescent="0.25">
      <c r="A1320" s="214" t="s">
        <v>1038</v>
      </c>
      <c r="B1320" s="215" t="s">
        <v>646</v>
      </c>
      <c r="C1320" s="873" t="s">
        <v>647</v>
      </c>
      <c r="D1320" s="873"/>
      <c r="E1320" s="873"/>
      <c r="F1320" s="873"/>
      <c r="G1320" s="873"/>
      <c r="H1320" s="216" t="s">
        <v>386</v>
      </c>
      <c r="I1320" s="217">
        <v>179.42</v>
      </c>
      <c r="J1320" s="218">
        <v>1</v>
      </c>
      <c r="K1320" s="265">
        <v>179.42</v>
      </c>
      <c r="L1320" s="226">
        <v>5015.96</v>
      </c>
      <c r="M1320" s="265">
        <v>1.81</v>
      </c>
      <c r="N1320" s="240">
        <v>9078.89</v>
      </c>
      <c r="O1320" s="217"/>
      <c r="P1320" s="227">
        <v>1628934.44</v>
      </c>
      <c r="GO1320" s="212"/>
      <c r="GP1320" s="212"/>
      <c r="GQ1320" s="223" t="s">
        <v>647</v>
      </c>
      <c r="GR1320" s="223" t="s">
        <v>4</v>
      </c>
      <c r="GS1320" s="223" t="s">
        <v>4</v>
      </c>
      <c r="GT1320" s="223" t="s">
        <v>4</v>
      </c>
      <c r="GU1320" s="223" t="s">
        <v>4</v>
      </c>
      <c r="GV1320" s="223"/>
      <c r="GW1320" s="173"/>
      <c r="GX1320" s="223"/>
      <c r="GZ1320" s="257"/>
      <c r="HB1320" s="257"/>
    </row>
    <row r="1321" spans="1:210" s="171" customFormat="1" ht="15" x14ac:dyDescent="0.25">
      <c r="A1321" s="236"/>
      <c r="B1321" s="237"/>
      <c r="C1321" s="874" t="s">
        <v>377</v>
      </c>
      <c r="D1321" s="874"/>
      <c r="E1321" s="874"/>
      <c r="F1321" s="874"/>
      <c r="G1321" s="874"/>
      <c r="H1321" s="216"/>
      <c r="I1321" s="217"/>
      <c r="J1321" s="217"/>
      <c r="K1321" s="217"/>
      <c r="L1321" s="220"/>
      <c r="M1321" s="217"/>
      <c r="N1321" s="220"/>
      <c r="O1321" s="217"/>
      <c r="P1321" s="227">
        <v>1628934.44</v>
      </c>
      <c r="GO1321" s="212"/>
      <c r="GP1321" s="212"/>
      <c r="GQ1321" s="223"/>
      <c r="GR1321" s="223"/>
      <c r="GS1321" s="223"/>
      <c r="GT1321" s="223"/>
      <c r="GU1321" s="223"/>
      <c r="GV1321" s="223"/>
      <c r="GW1321" s="173"/>
      <c r="GX1321" s="223" t="s">
        <v>377</v>
      </c>
      <c r="GZ1321" s="257"/>
      <c r="HB1321" s="257"/>
    </row>
    <row r="1322" spans="1:210" s="171" customFormat="1" ht="15" x14ac:dyDescent="0.25">
      <c r="A1322" s="214" t="s">
        <v>1039</v>
      </c>
      <c r="B1322" s="215" t="s">
        <v>648</v>
      </c>
      <c r="C1322" s="873" t="s">
        <v>635</v>
      </c>
      <c r="D1322" s="873"/>
      <c r="E1322" s="873"/>
      <c r="F1322" s="873"/>
      <c r="G1322" s="873"/>
      <c r="H1322" s="216" t="s">
        <v>369</v>
      </c>
      <c r="I1322" s="217">
        <v>125.6</v>
      </c>
      <c r="J1322" s="218">
        <v>1</v>
      </c>
      <c r="K1322" s="219">
        <v>125.6</v>
      </c>
      <c r="L1322" s="299">
        <v>35.71</v>
      </c>
      <c r="M1322" s="265">
        <v>0.51</v>
      </c>
      <c r="N1322" s="239">
        <v>18.21</v>
      </c>
      <c r="O1322" s="217"/>
      <c r="P1322" s="227">
        <v>2287.1799999999998</v>
      </c>
      <c r="GO1322" s="212"/>
      <c r="GP1322" s="212"/>
      <c r="GQ1322" s="223" t="s">
        <v>635</v>
      </c>
      <c r="GR1322" s="223" t="s">
        <v>4</v>
      </c>
      <c r="GS1322" s="223" t="s">
        <v>4</v>
      </c>
      <c r="GT1322" s="223" t="s">
        <v>4</v>
      </c>
      <c r="GU1322" s="223" t="s">
        <v>4</v>
      </c>
      <c r="GV1322" s="223"/>
      <c r="GW1322" s="173"/>
      <c r="GX1322" s="223"/>
      <c r="GZ1322" s="257"/>
      <c r="HB1322" s="257"/>
    </row>
    <row r="1323" spans="1:210" s="171" customFormat="1" ht="15" x14ac:dyDescent="0.25">
      <c r="A1323" s="236"/>
      <c r="B1323" s="237"/>
      <c r="C1323" s="874" t="s">
        <v>377</v>
      </c>
      <c r="D1323" s="874"/>
      <c r="E1323" s="874"/>
      <c r="F1323" s="874"/>
      <c r="G1323" s="874"/>
      <c r="H1323" s="216"/>
      <c r="I1323" s="217"/>
      <c r="J1323" s="217"/>
      <c r="K1323" s="217"/>
      <c r="L1323" s="220"/>
      <c r="M1323" s="217"/>
      <c r="N1323" s="220"/>
      <c r="O1323" s="217"/>
      <c r="P1323" s="227">
        <v>2287.1799999999998</v>
      </c>
      <c r="GO1323" s="212"/>
      <c r="GP1323" s="212"/>
      <c r="GQ1323" s="223"/>
      <c r="GR1323" s="223"/>
      <c r="GS1323" s="223"/>
      <c r="GT1323" s="223"/>
      <c r="GU1323" s="223"/>
      <c r="GV1323" s="223"/>
      <c r="GW1323" s="173"/>
      <c r="GX1323" s="223" t="s">
        <v>377</v>
      </c>
      <c r="GZ1323" s="257"/>
      <c r="HB1323" s="257"/>
    </row>
    <row r="1324" spans="1:210" s="171" customFormat="1" ht="22.5" x14ac:dyDescent="0.25">
      <c r="A1324" s="214" t="s">
        <v>1040</v>
      </c>
      <c r="B1324" s="215" t="s">
        <v>649</v>
      </c>
      <c r="C1324" s="873" t="s">
        <v>650</v>
      </c>
      <c r="D1324" s="873"/>
      <c r="E1324" s="873"/>
      <c r="F1324" s="873"/>
      <c r="G1324" s="873"/>
      <c r="H1324" s="216" t="s">
        <v>614</v>
      </c>
      <c r="I1324" s="217">
        <v>2136</v>
      </c>
      <c r="J1324" s="218">
        <v>1</v>
      </c>
      <c r="K1324" s="218">
        <v>2136</v>
      </c>
      <c r="L1324" s="220"/>
      <c r="M1324" s="217"/>
      <c r="N1324" s="240">
        <v>1009.33</v>
      </c>
      <c r="O1324" s="217"/>
      <c r="P1324" s="227">
        <v>2155928.88</v>
      </c>
      <c r="GO1324" s="212"/>
      <c r="GP1324" s="212"/>
      <c r="GQ1324" s="223" t="s">
        <v>650</v>
      </c>
      <c r="GR1324" s="223" t="s">
        <v>4</v>
      </c>
      <c r="GS1324" s="223" t="s">
        <v>4</v>
      </c>
      <c r="GT1324" s="223" t="s">
        <v>4</v>
      </c>
      <c r="GU1324" s="223" t="s">
        <v>4</v>
      </c>
      <c r="GV1324" s="223"/>
      <c r="GW1324" s="173"/>
      <c r="GX1324" s="223"/>
      <c r="GZ1324" s="257"/>
      <c r="HB1324" s="257"/>
    </row>
    <row r="1325" spans="1:210" s="171" customFormat="1" ht="15" x14ac:dyDescent="0.25">
      <c r="A1325" s="236"/>
      <c r="B1325" s="237"/>
      <c r="C1325" s="874" t="s">
        <v>377</v>
      </c>
      <c r="D1325" s="874"/>
      <c r="E1325" s="874"/>
      <c r="F1325" s="874"/>
      <c r="G1325" s="874"/>
      <c r="H1325" s="216"/>
      <c r="I1325" s="217"/>
      <c r="J1325" s="217"/>
      <c r="K1325" s="217"/>
      <c r="L1325" s="220"/>
      <c r="M1325" s="217"/>
      <c r="N1325" s="220"/>
      <c r="O1325" s="217"/>
      <c r="P1325" s="227">
        <v>2155928.88</v>
      </c>
      <c r="GO1325" s="212"/>
      <c r="GP1325" s="212"/>
      <c r="GQ1325" s="223"/>
      <c r="GR1325" s="223"/>
      <c r="GS1325" s="223"/>
      <c r="GT1325" s="223"/>
      <c r="GU1325" s="223"/>
      <c r="GV1325" s="223"/>
      <c r="GW1325" s="173"/>
      <c r="GX1325" s="223" t="s">
        <v>377</v>
      </c>
      <c r="GZ1325" s="257"/>
      <c r="HB1325" s="257"/>
    </row>
    <row r="1326" spans="1:210" s="171" customFormat="1" ht="22.5" x14ac:dyDescent="0.25">
      <c r="A1326" s="214" t="s">
        <v>1041</v>
      </c>
      <c r="B1326" s="215" t="s">
        <v>651</v>
      </c>
      <c r="C1326" s="873" t="s">
        <v>652</v>
      </c>
      <c r="D1326" s="873"/>
      <c r="E1326" s="873"/>
      <c r="F1326" s="873"/>
      <c r="G1326" s="873"/>
      <c r="H1326" s="216" t="s">
        <v>614</v>
      </c>
      <c r="I1326" s="217">
        <v>356</v>
      </c>
      <c r="J1326" s="218">
        <v>1</v>
      </c>
      <c r="K1326" s="218">
        <v>356</v>
      </c>
      <c r="L1326" s="220"/>
      <c r="M1326" s="217"/>
      <c r="N1326" s="239">
        <v>782.49</v>
      </c>
      <c r="O1326" s="217"/>
      <c r="P1326" s="227">
        <v>278566.44</v>
      </c>
      <c r="GO1326" s="212"/>
      <c r="GP1326" s="212"/>
      <c r="GQ1326" s="223" t="s">
        <v>652</v>
      </c>
      <c r="GR1326" s="223" t="s">
        <v>4</v>
      </c>
      <c r="GS1326" s="223" t="s">
        <v>4</v>
      </c>
      <c r="GT1326" s="223" t="s">
        <v>4</v>
      </c>
      <c r="GU1326" s="223" t="s">
        <v>4</v>
      </c>
      <c r="GV1326" s="223"/>
      <c r="GW1326" s="173"/>
      <c r="GX1326" s="223"/>
      <c r="GZ1326" s="257"/>
      <c r="HB1326" s="257"/>
    </row>
    <row r="1327" spans="1:210" s="171" customFormat="1" ht="15" x14ac:dyDescent="0.25">
      <c r="A1327" s="236"/>
      <c r="B1327" s="237"/>
      <c r="C1327" s="874" t="s">
        <v>377</v>
      </c>
      <c r="D1327" s="874"/>
      <c r="E1327" s="874"/>
      <c r="F1327" s="874"/>
      <c r="G1327" s="874"/>
      <c r="H1327" s="216"/>
      <c r="I1327" s="217"/>
      <c r="J1327" s="217"/>
      <c r="K1327" s="217"/>
      <c r="L1327" s="220"/>
      <c r="M1327" s="217"/>
      <c r="N1327" s="220"/>
      <c r="O1327" s="217"/>
      <c r="P1327" s="227">
        <v>278566.44</v>
      </c>
      <c r="GO1327" s="212"/>
      <c r="GP1327" s="212"/>
      <c r="GQ1327" s="223"/>
      <c r="GR1327" s="223"/>
      <c r="GS1327" s="223"/>
      <c r="GT1327" s="223"/>
      <c r="GU1327" s="223"/>
      <c r="GV1327" s="223"/>
      <c r="GW1327" s="173"/>
      <c r="GX1327" s="223" t="s">
        <v>377</v>
      </c>
      <c r="GZ1327" s="257"/>
      <c r="HB1327" s="257"/>
    </row>
    <row r="1328" spans="1:210" s="171" customFormat="1" ht="22.5" x14ac:dyDescent="0.25">
      <c r="A1328" s="214" t="s">
        <v>1042</v>
      </c>
      <c r="B1328" s="215" t="s">
        <v>653</v>
      </c>
      <c r="C1328" s="873" t="s">
        <v>654</v>
      </c>
      <c r="D1328" s="873"/>
      <c r="E1328" s="873"/>
      <c r="F1328" s="873"/>
      <c r="G1328" s="873"/>
      <c r="H1328" s="216" t="s">
        <v>614</v>
      </c>
      <c r="I1328" s="217">
        <v>356</v>
      </c>
      <c r="J1328" s="218">
        <v>1</v>
      </c>
      <c r="K1328" s="218">
        <v>356</v>
      </c>
      <c r="L1328" s="220"/>
      <c r="M1328" s="217"/>
      <c r="N1328" s="239">
        <v>248.5</v>
      </c>
      <c r="O1328" s="217"/>
      <c r="P1328" s="227">
        <v>88466</v>
      </c>
      <c r="GO1328" s="212"/>
      <c r="GP1328" s="212"/>
      <c r="GQ1328" s="223" t="s">
        <v>654</v>
      </c>
      <c r="GR1328" s="223" t="s">
        <v>4</v>
      </c>
      <c r="GS1328" s="223" t="s">
        <v>4</v>
      </c>
      <c r="GT1328" s="223" t="s">
        <v>4</v>
      </c>
      <c r="GU1328" s="223" t="s">
        <v>4</v>
      </c>
      <c r="GV1328" s="223"/>
      <c r="GW1328" s="173"/>
      <c r="GX1328" s="223"/>
      <c r="GZ1328" s="257"/>
      <c r="HB1328" s="257"/>
    </row>
    <row r="1329" spans="1:210" s="171" customFormat="1" ht="15" x14ac:dyDescent="0.25">
      <c r="A1329" s="236"/>
      <c r="B1329" s="237"/>
      <c r="C1329" s="874" t="s">
        <v>377</v>
      </c>
      <c r="D1329" s="874"/>
      <c r="E1329" s="874"/>
      <c r="F1329" s="874"/>
      <c r="G1329" s="874"/>
      <c r="H1329" s="216"/>
      <c r="I1329" s="217"/>
      <c r="J1329" s="217"/>
      <c r="K1329" s="217"/>
      <c r="L1329" s="220"/>
      <c r="M1329" s="217"/>
      <c r="N1329" s="220"/>
      <c r="O1329" s="217"/>
      <c r="P1329" s="227">
        <v>88466</v>
      </c>
      <c r="GO1329" s="212"/>
      <c r="GP1329" s="212"/>
      <c r="GQ1329" s="223"/>
      <c r="GR1329" s="223"/>
      <c r="GS1329" s="223"/>
      <c r="GT1329" s="223"/>
      <c r="GU1329" s="223"/>
      <c r="GV1329" s="223"/>
      <c r="GW1329" s="173"/>
      <c r="GX1329" s="223" t="s">
        <v>377</v>
      </c>
      <c r="GZ1329" s="257"/>
      <c r="HB1329" s="257"/>
    </row>
    <row r="1330" spans="1:210" s="171" customFormat="1" ht="22.5" x14ac:dyDescent="0.25">
      <c r="A1330" s="214" t="s">
        <v>1043</v>
      </c>
      <c r="B1330" s="215" t="s">
        <v>655</v>
      </c>
      <c r="C1330" s="873" t="s">
        <v>656</v>
      </c>
      <c r="D1330" s="873"/>
      <c r="E1330" s="873"/>
      <c r="F1330" s="873"/>
      <c r="G1330" s="873"/>
      <c r="H1330" s="216" t="s">
        <v>614</v>
      </c>
      <c r="I1330" s="217">
        <v>356</v>
      </c>
      <c r="J1330" s="218">
        <v>1</v>
      </c>
      <c r="K1330" s="218">
        <v>356</v>
      </c>
      <c r="L1330" s="220"/>
      <c r="M1330" s="217"/>
      <c r="N1330" s="240">
        <v>1216.55</v>
      </c>
      <c r="O1330" s="217"/>
      <c r="P1330" s="227">
        <v>433091.8</v>
      </c>
      <c r="GO1330" s="212"/>
      <c r="GP1330" s="212"/>
      <c r="GQ1330" s="223" t="s">
        <v>656</v>
      </c>
      <c r="GR1330" s="223" t="s">
        <v>4</v>
      </c>
      <c r="GS1330" s="223" t="s">
        <v>4</v>
      </c>
      <c r="GT1330" s="223" t="s">
        <v>4</v>
      </c>
      <c r="GU1330" s="223" t="s">
        <v>4</v>
      </c>
      <c r="GV1330" s="223"/>
      <c r="GW1330" s="173"/>
      <c r="GX1330" s="223"/>
      <c r="GZ1330" s="257"/>
      <c r="HB1330" s="257"/>
    </row>
    <row r="1331" spans="1:210" s="171" customFormat="1" ht="15" x14ac:dyDescent="0.25">
      <c r="A1331" s="236"/>
      <c r="B1331" s="237"/>
      <c r="C1331" s="874" t="s">
        <v>377</v>
      </c>
      <c r="D1331" s="874"/>
      <c r="E1331" s="874"/>
      <c r="F1331" s="874"/>
      <c r="G1331" s="874"/>
      <c r="H1331" s="216"/>
      <c r="I1331" s="217"/>
      <c r="J1331" s="217"/>
      <c r="K1331" s="217"/>
      <c r="L1331" s="220"/>
      <c r="M1331" s="217"/>
      <c r="N1331" s="220"/>
      <c r="O1331" s="217"/>
      <c r="P1331" s="227">
        <v>433091.8</v>
      </c>
      <c r="GO1331" s="212"/>
      <c r="GP1331" s="212"/>
      <c r="GQ1331" s="223"/>
      <c r="GR1331" s="223"/>
      <c r="GS1331" s="223"/>
      <c r="GT1331" s="223"/>
      <c r="GU1331" s="223"/>
      <c r="GV1331" s="223"/>
      <c r="GW1331" s="173"/>
      <c r="GX1331" s="223" t="s">
        <v>377</v>
      </c>
      <c r="GZ1331" s="257"/>
      <c r="HB1331" s="257"/>
    </row>
    <row r="1332" spans="1:210" s="171" customFormat="1" ht="22.5" x14ac:dyDescent="0.25">
      <c r="A1332" s="214" t="s">
        <v>1044</v>
      </c>
      <c r="B1332" s="215" t="s">
        <v>657</v>
      </c>
      <c r="C1332" s="873" t="s">
        <v>658</v>
      </c>
      <c r="D1332" s="873"/>
      <c r="E1332" s="873"/>
      <c r="F1332" s="873"/>
      <c r="G1332" s="873"/>
      <c r="H1332" s="216" t="s">
        <v>614</v>
      </c>
      <c r="I1332" s="217">
        <v>1780</v>
      </c>
      <c r="J1332" s="218">
        <v>1</v>
      </c>
      <c r="K1332" s="218">
        <v>1780</v>
      </c>
      <c r="L1332" s="220"/>
      <c r="M1332" s="217"/>
      <c r="N1332" s="239">
        <v>325.60000000000002</v>
      </c>
      <c r="O1332" s="217"/>
      <c r="P1332" s="227">
        <v>579568</v>
      </c>
      <c r="GO1332" s="212"/>
      <c r="GP1332" s="212"/>
      <c r="GQ1332" s="223" t="s">
        <v>658</v>
      </c>
      <c r="GR1332" s="223" t="s">
        <v>4</v>
      </c>
      <c r="GS1332" s="223" t="s">
        <v>4</v>
      </c>
      <c r="GT1332" s="223" t="s">
        <v>4</v>
      </c>
      <c r="GU1332" s="223" t="s">
        <v>4</v>
      </c>
      <c r="GV1332" s="223"/>
      <c r="GW1332" s="173"/>
      <c r="GX1332" s="223"/>
      <c r="GZ1332" s="257"/>
      <c r="HB1332" s="257"/>
    </row>
    <row r="1333" spans="1:210" s="171" customFormat="1" ht="15" x14ac:dyDescent="0.25">
      <c r="A1333" s="236"/>
      <c r="B1333" s="237"/>
      <c r="C1333" s="874" t="s">
        <v>377</v>
      </c>
      <c r="D1333" s="874"/>
      <c r="E1333" s="874"/>
      <c r="F1333" s="874"/>
      <c r="G1333" s="874"/>
      <c r="H1333" s="216"/>
      <c r="I1333" s="217"/>
      <c r="J1333" s="217"/>
      <c r="K1333" s="217"/>
      <c r="L1333" s="220"/>
      <c r="M1333" s="217"/>
      <c r="N1333" s="220"/>
      <c r="O1333" s="217"/>
      <c r="P1333" s="227">
        <v>579568</v>
      </c>
      <c r="GO1333" s="212"/>
      <c r="GP1333" s="212"/>
      <c r="GQ1333" s="223"/>
      <c r="GR1333" s="223"/>
      <c r="GS1333" s="223"/>
      <c r="GT1333" s="223"/>
      <c r="GU1333" s="223"/>
      <c r="GV1333" s="223"/>
      <c r="GW1333" s="173"/>
      <c r="GX1333" s="223" t="s">
        <v>377</v>
      </c>
      <c r="GZ1333" s="257"/>
      <c r="HB1333" s="257"/>
    </row>
    <row r="1334" spans="1:210" s="171" customFormat="1" ht="22.5" x14ac:dyDescent="0.25">
      <c r="A1334" s="214" t="s">
        <v>1045</v>
      </c>
      <c r="B1334" s="215" t="s">
        <v>659</v>
      </c>
      <c r="C1334" s="873" t="s">
        <v>660</v>
      </c>
      <c r="D1334" s="873"/>
      <c r="E1334" s="873"/>
      <c r="F1334" s="873"/>
      <c r="G1334" s="873"/>
      <c r="H1334" s="216" t="s">
        <v>614</v>
      </c>
      <c r="I1334" s="217">
        <v>712</v>
      </c>
      <c r="J1334" s="218">
        <v>1</v>
      </c>
      <c r="K1334" s="218">
        <v>712</v>
      </c>
      <c r="L1334" s="220"/>
      <c r="M1334" s="217"/>
      <c r="N1334" s="239">
        <v>221.25</v>
      </c>
      <c r="O1334" s="217"/>
      <c r="P1334" s="227">
        <v>157530</v>
      </c>
      <c r="GO1334" s="212"/>
      <c r="GP1334" s="212"/>
      <c r="GQ1334" s="223" t="s">
        <v>660</v>
      </c>
      <c r="GR1334" s="223" t="s">
        <v>4</v>
      </c>
      <c r="GS1334" s="223" t="s">
        <v>4</v>
      </c>
      <c r="GT1334" s="223" t="s">
        <v>4</v>
      </c>
      <c r="GU1334" s="223" t="s">
        <v>4</v>
      </c>
      <c r="GV1334" s="223"/>
      <c r="GW1334" s="173"/>
      <c r="GX1334" s="223"/>
      <c r="GZ1334" s="257"/>
      <c r="HB1334" s="257"/>
    </row>
    <row r="1335" spans="1:210" s="171" customFormat="1" ht="15" x14ac:dyDescent="0.25">
      <c r="A1335" s="236"/>
      <c r="B1335" s="237"/>
      <c r="C1335" s="874" t="s">
        <v>377</v>
      </c>
      <c r="D1335" s="874"/>
      <c r="E1335" s="874"/>
      <c r="F1335" s="874"/>
      <c r="G1335" s="874"/>
      <c r="H1335" s="216"/>
      <c r="I1335" s="217"/>
      <c r="J1335" s="217"/>
      <c r="K1335" s="217"/>
      <c r="L1335" s="220"/>
      <c r="M1335" s="217"/>
      <c r="N1335" s="220"/>
      <c r="O1335" s="217"/>
      <c r="P1335" s="227">
        <v>157530</v>
      </c>
      <c r="GO1335" s="212"/>
      <c r="GP1335" s="212"/>
      <c r="GQ1335" s="223"/>
      <c r="GR1335" s="223"/>
      <c r="GS1335" s="223"/>
      <c r="GT1335" s="223"/>
      <c r="GU1335" s="223"/>
      <c r="GV1335" s="223"/>
      <c r="GW1335" s="173"/>
      <c r="GX1335" s="223" t="s">
        <v>377</v>
      </c>
      <c r="GZ1335" s="257"/>
      <c r="HB1335" s="257"/>
    </row>
    <row r="1336" spans="1:210" s="171" customFormat="1" ht="22.5" x14ac:dyDescent="0.25">
      <c r="A1336" s="214" t="s">
        <v>1046</v>
      </c>
      <c r="B1336" s="215" t="s">
        <v>661</v>
      </c>
      <c r="C1336" s="873" t="s">
        <v>662</v>
      </c>
      <c r="D1336" s="873"/>
      <c r="E1336" s="873"/>
      <c r="F1336" s="873"/>
      <c r="G1336" s="873"/>
      <c r="H1336" s="216" t="s">
        <v>614</v>
      </c>
      <c r="I1336" s="217">
        <v>356</v>
      </c>
      <c r="J1336" s="218">
        <v>1</v>
      </c>
      <c r="K1336" s="218">
        <v>356</v>
      </c>
      <c r="L1336" s="220"/>
      <c r="M1336" s="217"/>
      <c r="N1336" s="240">
        <v>1022.44</v>
      </c>
      <c r="O1336" s="217"/>
      <c r="P1336" s="227">
        <v>363988.64</v>
      </c>
      <c r="GO1336" s="212"/>
      <c r="GP1336" s="212"/>
      <c r="GQ1336" s="223" t="s">
        <v>662</v>
      </c>
      <c r="GR1336" s="223" t="s">
        <v>4</v>
      </c>
      <c r="GS1336" s="223" t="s">
        <v>4</v>
      </c>
      <c r="GT1336" s="223" t="s">
        <v>4</v>
      </c>
      <c r="GU1336" s="223" t="s">
        <v>4</v>
      </c>
      <c r="GV1336" s="223"/>
      <c r="GW1336" s="173"/>
      <c r="GX1336" s="223"/>
      <c r="GZ1336" s="257"/>
      <c r="HB1336" s="257"/>
    </row>
    <row r="1337" spans="1:210" s="171" customFormat="1" ht="15" x14ac:dyDescent="0.25">
      <c r="A1337" s="236"/>
      <c r="B1337" s="237"/>
      <c r="C1337" s="874" t="s">
        <v>377</v>
      </c>
      <c r="D1337" s="874"/>
      <c r="E1337" s="874"/>
      <c r="F1337" s="874"/>
      <c r="G1337" s="874"/>
      <c r="H1337" s="216"/>
      <c r="I1337" s="217"/>
      <c r="J1337" s="217"/>
      <c r="K1337" s="217"/>
      <c r="L1337" s="220"/>
      <c r="M1337" s="217"/>
      <c r="N1337" s="220"/>
      <c r="O1337" s="217"/>
      <c r="P1337" s="227">
        <v>363988.64</v>
      </c>
      <c r="GO1337" s="212"/>
      <c r="GP1337" s="212"/>
      <c r="GQ1337" s="223"/>
      <c r="GR1337" s="223"/>
      <c r="GS1337" s="223"/>
      <c r="GT1337" s="223"/>
      <c r="GU1337" s="223"/>
      <c r="GV1337" s="223"/>
      <c r="GW1337" s="173"/>
      <c r="GX1337" s="223" t="s">
        <v>377</v>
      </c>
      <c r="GZ1337" s="257"/>
      <c r="HB1337" s="257"/>
    </row>
    <row r="1338" spans="1:210" s="171" customFormat="1" ht="33.75" x14ac:dyDescent="0.25">
      <c r="A1338" s="214" t="s">
        <v>1047</v>
      </c>
      <c r="B1338" s="215" t="s">
        <v>663</v>
      </c>
      <c r="C1338" s="873" t="s">
        <v>664</v>
      </c>
      <c r="D1338" s="873"/>
      <c r="E1338" s="873"/>
      <c r="F1338" s="873"/>
      <c r="G1338" s="873"/>
      <c r="H1338" s="216" t="s">
        <v>607</v>
      </c>
      <c r="I1338" s="217">
        <v>0.92559999999999998</v>
      </c>
      <c r="J1338" s="218">
        <v>1</v>
      </c>
      <c r="K1338" s="298">
        <v>0.92559999999999998</v>
      </c>
      <c r="L1338" s="220"/>
      <c r="M1338" s="217"/>
      <c r="N1338" s="221"/>
      <c r="O1338" s="217"/>
      <c r="P1338" s="222"/>
      <c r="GO1338" s="212"/>
      <c r="GP1338" s="212"/>
      <c r="GQ1338" s="223" t="s">
        <v>664</v>
      </c>
      <c r="GR1338" s="223" t="s">
        <v>4</v>
      </c>
      <c r="GS1338" s="223" t="s">
        <v>4</v>
      </c>
      <c r="GT1338" s="223" t="s">
        <v>4</v>
      </c>
      <c r="GU1338" s="223" t="s">
        <v>4</v>
      </c>
      <c r="GV1338" s="223"/>
      <c r="GW1338" s="173"/>
      <c r="GX1338" s="223"/>
      <c r="GZ1338" s="257"/>
      <c r="HB1338" s="257"/>
    </row>
    <row r="1339" spans="1:210" s="171" customFormat="1" ht="15" x14ac:dyDescent="0.25">
      <c r="A1339" s="242"/>
      <c r="B1339" s="243"/>
      <c r="C1339" s="878" t="s">
        <v>1048</v>
      </c>
      <c r="D1339" s="878"/>
      <c r="E1339" s="878"/>
      <c r="F1339" s="878"/>
      <c r="G1339" s="878"/>
      <c r="H1339" s="878"/>
      <c r="I1339" s="878"/>
      <c r="J1339" s="878"/>
      <c r="K1339" s="878"/>
      <c r="L1339" s="878"/>
      <c r="M1339" s="878"/>
      <c r="N1339" s="878"/>
      <c r="O1339" s="878"/>
      <c r="P1339" s="879"/>
      <c r="GO1339" s="212"/>
      <c r="GP1339" s="212"/>
      <c r="GQ1339" s="223"/>
      <c r="GR1339" s="223"/>
      <c r="GS1339" s="223"/>
      <c r="GT1339" s="223"/>
      <c r="GU1339" s="223"/>
      <c r="GV1339" s="223"/>
      <c r="GW1339" s="173"/>
      <c r="GX1339" s="223"/>
      <c r="GY1339" s="244" t="s">
        <v>1048</v>
      </c>
      <c r="GZ1339" s="257"/>
      <c r="HB1339" s="257"/>
    </row>
    <row r="1340" spans="1:210" s="171" customFormat="1" ht="15" x14ac:dyDescent="0.25">
      <c r="A1340" s="224"/>
      <c r="B1340" s="225"/>
      <c r="C1340" s="874" t="s">
        <v>370</v>
      </c>
      <c r="D1340" s="874"/>
      <c r="E1340" s="874"/>
      <c r="F1340" s="874"/>
      <c r="G1340" s="874"/>
      <c r="H1340" s="216"/>
      <c r="I1340" s="217"/>
      <c r="J1340" s="217"/>
      <c r="K1340" s="217"/>
      <c r="L1340" s="220"/>
      <c r="M1340" s="217"/>
      <c r="N1340" s="226"/>
      <c r="O1340" s="217"/>
      <c r="P1340" s="227">
        <v>22337.55</v>
      </c>
      <c r="Q1340" s="228"/>
      <c r="R1340" s="228"/>
      <c r="GO1340" s="212"/>
      <c r="GP1340" s="212"/>
      <c r="GQ1340" s="223"/>
      <c r="GR1340" s="223"/>
      <c r="GS1340" s="223"/>
      <c r="GT1340" s="223"/>
      <c r="GU1340" s="223"/>
      <c r="GV1340" s="223" t="s">
        <v>370</v>
      </c>
      <c r="GW1340" s="173"/>
      <c r="GX1340" s="223"/>
      <c r="GZ1340" s="257"/>
      <c r="HB1340" s="257"/>
    </row>
    <row r="1341" spans="1:210" s="171" customFormat="1" ht="15" x14ac:dyDescent="0.25">
      <c r="A1341" s="229"/>
      <c r="B1341" s="230"/>
      <c r="C1341" s="880" t="s">
        <v>371</v>
      </c>
      <c r="D1341" s="880"/>
      <c r="E1341" s="880"/>
      <c r="F1341" s="880"/>
      <c r="G1341" s="880"/>
      <c r="H1341" s="231"/>
      <c r="I1341" s="232"/>
      <c r="J1341" s="232"/>
      <c r="K1341" s="232"/>
      <c r="L1341" s="233"/>
      <c r="M1341" s="232"/>
      <c r="N1341" s="233"/>
      <c r="O1341" s="232"/>
      <c r="P1341" s="234">
        <v>999.89</v>
      </c>
      <c r="GO1341" s="212"/>
      <c r="GP1341" s="212"/>
      <c r="GQ1341" s="223"/>
      <c r="GR1341" s="223"/>
      <c r="GS1341" s="223"/>
      <c r="GT1341" s="223"/>
      <c r="GU1341" s="223"/>
      <c r="GV1341" s="223"/>
      <c r="GW1341" s="173" t="s">
        <v>371</v>
      </c>
      <c r="GX1341" s="223"/>
      <c r="GZ1341" s="257"/>
      <c r="HB1341" s="257"/>
    </row>
    <row r="1342" spans="1:210" s="171" customFormat="1" ht="22.5" x14ac:dyDescent="0.25">
      <c r="A1342" s="229"/>
      <c r="B1342" s="230" t="s">
        <v>666</v>
      </c>
      <c r="C1342" s="880" t="s">
        <v>667</v>
      </c>
      <c r="D1342" s="880"/>
      <c r="E1342" s="880"/>
      <c r="F1342" s="880"/>
      <c r="G1342" s="880"/>
      <c r="H1342" s="231" t="s">
        <v>374</v>
      </c>
      <c r="I1342" s="235">
        <v>94</v>
      </c>
      <c r="J1342" s="232"/>
      <c r="K1342" s="235">
        <v>94</v>
      </c>
      <c r="L1342" s="233"/>
      <c r="M1342" s="232"/>
      <c r="N1342" s="233"/>
      <c r="O1342" s="232"/>
      <c r="P1342" s="234">
        <v>939.9</v>
      </c>
      <c r="GO1342" s="212"/>
      <c r="GP1342" s="212"/>
      <c r="GQ1342" s="223"/>
      <c r="GR1342" s="223"/>
      <c r="GS1342" s="223"/>
      <c r="GT1342" s="223"/>
      <c r="GU1342" s="223"/>
      <c r="GV1342" s="223"/>
      <c r="GW1342" s="173" t="s">
        <v>667</v>
      </c>
      <c r="GX1342" s="223"/>
      <c r="GZ1342" s="257"/>
      <c r="HB1342" s="257"/>
    </row>
    <row r="1343" spans="1:210" s="171" customFormat="1" ht="22.5" x14ac:dyDescent="0.25">
      <c r="A1343" s="229"/>
      <c r="B1343" s="230" t="s">
        <v>668</v>
      </c>
      <c r="C1343" s="880" t="s">
        <v>669</v>
      </c>
      <c r="D1343" s="880"/>
      <c r="E1343" s="880"/>
      <c r="F1343" s="880"/>
      <c r="G1343" s="880"/>
      <c r="H1343" s="231" t="s">
        <v>374</v>
      </c>
      <c r="I1343" s="235">
        <v>51</v>
      </c>
      <c r="J1343" s="232"/>
      <c r="K1343" s="235">
        <v>51</v>
      </c>
      <c r="L1343" s="233"/>
      <c r="M1343" s="232"/>
      <c r="N1343" s="233"/>
      <c r="O1343" s="232"/>
      <c r="P1343" s="234">
        <v>509.94</v>
      </c>
      <c r="GO1343" s="212"/>
      <c r="GP1343" s="212"/>
      <c r="GQ1343" s="223"/>
      <c r="GR1343" s="223"/>
      <c r="GS1343" s="223"/>
      <c r="GT1343" s="223"/>
      <c r="GU1343" s="223"/>
      <c r="GV1343" s="223"/>
      <c r="GW1343" s="173" t="s">
        <v>669</v>
      </c>
      <c r="GX1343" s="223"/>
      <c r="GZ1343" s="257"/>
      <c r="HB1343" s="257"/>
    </row>
    <row r="1344" spans="1:210" s="171" customFormat="1" ht="15" x14ac:dyDescent="0.25">
      <c r="A1344" s="236"/>
      <c r="B1344" s="237"/>
      <c r="C1344" s="874" t="s">
        <v>377</v>
      </c>
      <c r="D1344" s="874"/>
      <c r="E1344" s="874"/>
      <c r="F1344" s="874"/>
      <c r="G1344" s="874"/>
      <c r="H1344" s="216"/>
      <c r="I1344" s="217"/>
      <c r="J1344" s="217"/>
      <c r="K1344" s="217"/>
      <c r="L1344" s="220"/>
      <c r="M1344" s="217"/>
      <c r="N1344" s="226">
        <v>25699.43</v>
      </c>
      <c r="O1344" s="217"/>
      <c r="P1344" s="227">
        <v>23787.39</v>
      </c>
      <c r="GO1344" s="212"/>
      <c r="GP1344" s="212"/>
      <c r="GQ1344" s="223"/>
      <c r="GR1344" s="223"/>
      <c r="GS1344" s="223"/>
      <c r="GT1344" s="223"/>
      <c r="GU1344" s="223"/>
      <c r="GV1344" s="223"/>
      <c r="GW1344" s="173"/>
      <c r="GX1344" s="223" t="s">
        <v>377</v>
      </c>
      <c r="GZ1344" s="257"/>
      <c r="HB1344" s="257"/>
    </row>
    <row r="1345" spans="1:210" s="171" customFormat="1" ht="33.75" x14ac:dyDescent="0.25">
      <c r="A1345" s="214" t="s">
        <v>1049</v>
      </c>
      <c r="B1345" s="215" t="s">
        <v>670</v>
      </c>
      <c r="C1345" s="873" t="s">
        <v>671</v>
      </c>
      <c r="D1345" s="873"/>
      <c r="E1345" s="873"/>
      <c r="F1345" s="873"/>
      <c r="G1345" s="873"/>
      <c r="H1345" s="216" t="s">
        <v>672</v>
      </c>
      <c r="I1345" s="217">
        <v>-30.267119999999998</v>
      </c>
      <c r="J1345" s="218">
        <v>1</v>
      </c>
      <c r="K1345" s="302">
        <v>-30.267119999999998</v>
      </c>
      <c r="L1345" s="299">
        <v>537.96</v>
      </c>
      <c r="M1345" s="219">
        <v>1.3</v>
      </c>
      <c r="N1345" s="239">
        <v>699.35</v>
      </c>
      <c r="O1345" s="217"/>
      <c r="P1345" s="227">
        <v>-21167.31</v>
      </c>
      <c r="GO1345" s="212"/>
      <c r="GP1345" s="212"/>
      <c r="GQ1345" s="223" t="s">
        <v>671</v>
      </c>
      <c r="GR1345" s="223" t="s">
        <v>4</v>
      </c>
      <c r="GS1345" s="223" t="s">
        <v>4</v>
      </c>
      <c r="GT1345" s="223" t="s">
        <v>4</v>
      </c>
      <c r="GU1345" s="223" t="s">
        <v>4</v>
      </c>
      <c r="GV1345" s="223"/>
      <c r="GW1345" s="173"/>
      <c r="GX1345" s="223"/>
      <c r="GZ1345" s="257"/>
      <c r="HB1345" s="257"/>
    </row>
    <row r="1346" spans="1:210" s="171" customFormat="1" ht="15" x14ac:dyDescent="0.25">
      <c r="A1346" s="236"/>
      <c r="B1346" s="237"/>
      <c r="C1346" s="874" t="s">
        <v>377</v>
      </c>
      <c r="D1346" s="874"/>
      <c r="E1346" s="874"/>
      <c r="F1346" s="874"/>
      <c r="G1346" s="874"/>
      <c r="H1346" s="216"/>
      <c r="I1346" s="217"/>
      <c r="J1346" s="217"/>
      <c r="K1346" s="217"/>
      <c r="L1346" s="220"/>
      <c r="M1346" s="217"/>
      <c r="N1346" s="220"/>
      <c r="O1346" s="217"/>
      <c r="P1346" s="227">
        <v>-21167.31</v>
      </c>
      <c r="GO1346" s="212"/>
      <c r="GP1346" s="212"/>
      <c r="GQ1346" s="223"/>
      <c r="GR1346" s="223"/>
      <c r="GS1346" s="223"/>
      <c r="GT1346" s="223"/>
      <c r="GU1346" s="223"/>
      <c r="GV1346" s="223"/>
      <c r="GW1346" s="173"/>
      <c r="GX1346" s="223" t="s">
        <v>377</v>
      </c>
      <c r="GZ1346" s="257"/>
      <c r="HB1346" s="257"/>
    </row>
    <row r="1347" spans="1:210" s="171" customFormat="1" ht="33.75" x14ac:dyDescent="0.25">
      <c r="A1347" s="214" t="s">
        <v>1050</v>
      </c>
      <c r="B1347" s="215" t="s">
        <v>673</v>
      </c>
      <c r="C1347" s="873" t="s">
        <v>674</v>
      </c>
      <c r="D1347" s="873"/>
      <c r="E1347" s="873"/>
      <c r="F1347" s="873"/>
      <c r="G1347" s="873"/>
      <c r="H1347" s="216" t="s">
        <v>672</v>
      </c>
      <c r="I1347" s="217">
        <v>55.54</v>
      </c>
      <c r="J1347" s="218">
        <v>1</v>
      </c>
      <c r="K1347" s="265">
        <v>55.54</v>
      </c>
      <c r="L1347" s="299">
        <v>323.43</v>
      </c>
      <c r="M1347" s="265">
        <v>1.85</v>
      </c>
      <c r="N1347" s="239">
        <v>598.35</v>
      </c>
      <c r="O1347" s="217"/>
      <c r="P1347" s="227">
        <v>33232.36</v>
      </c>
      <c r="GO1347" s="212"/>
      <c r="GP1347" s="212"/>
      <c r="GQ1347" s="223" t="s">
        <v>674</v>
      </c>
      <c r="GR1347" s="223" t="s">
        <v>4</v>
      </c>
      <c r="GS1347" s="223" t="s">
        <v>4</v>
      </c>
      <c r="GT1347" s="223" t="s">
        <v>4</v>
      </c>
      <c r="GU1347" s="223" t="s">
        <v>4</v>
      </c>
      <c r="GV1347" s="223"/>
      <c r="GW1347" s="173"/>
      <c r="GX1347" s="223"/>
      <c r="GZ1347" s="257"/>
      <c r="HB1347" s="257"/>
    </row>
    <row r="1348" spans="1:210" s="171" customFormat="1" ht="15" x14ac:dyDescent="0.25">
      <c r="A1348" s="236"/>
      <c r="B1348" s="237"/>
      <c r="C1348" s="874" t="s">
        <v>377</v>
      </c>
      <c r="D1348" s="874"/>
      <c r="E1348" s="874"/>
      <c r="F1348" s="874"/>
      <c r="G1348" s="874"/>
      <c r="H1348" s="216"/>
      <c r="I1348" s="217"/>
      <c r="J1348" s="217"/>
      <c r="K1348" s="217"/>
      <c r="L1348" s="220"/>
      <c r="M1348" s="217"/>
      <c r="N1348" s="220"/>
      <c r="O1348" s="217"/>
      <c r="P1348" s="227">
        <v>33232.36</v>
      </c>
      <c r="GO1348" s="212"/>
      <c r="GP1348" s="212"/>
      <c r="GQ1348" s="223"/>
      <c r="GR1348" s="223"/>
      <c r="GS1348" s="223"/>
      <c r="GT1348" s="223"/>
      <c r="GU1348" s="223"/>
      <c r="GV1348" s="223"/>
      <c r="GW1348" s="173"/>
      <c r="GX1348" s="223" t="s">
        <v>377</v>
      </c>
      <c r="GZ1348" s="257"/>
      <c r="HB1348" s="257"/>
    </row>
    <row r="1349" spans="1:210" s="171" customFormat="1" ht="15" x14ac:dyDescent="0.25">
      <c r="A1349" s="881" t="s">
        <v>1051</v>
      </c>
      <c r="B1349" s="882"/>
      <c r="C1349" s="882"/>
      <c r="D1349" s="882"/>
      <c r="E1349" s="882"/>
      <c r="F1349" s="882"/>
      <c r="G1349" s="882"/>
      <c r="H1349" s="882"/>
      <c r="I1349" s="882"/>
      <c r="J1349" s="882"/>
      <c r="K1349" s="882"/>
      <c r="L1349" s="882"/>
      <c r="M1349" s="882"/>
      <c r="N1349" s="882"/>
      <c r="O1349" s="882"/>
      <c r="P1349" s="883"/>
      <c r="GO1349" s="212"/>
      <c r="GP1349" s="212" t="s">
        <v>1051</v>
      </c>
      <c r="GQ1349" s="223"/>
      <c r="GR1349" s="223"/>
      <c r="GS1349" s="223"/>
      <c r="GT1349" s="223"/>
      <c r="GU1349" s="223"/>
      <c r="GV1349" s="223"/>
      <c r="GW1349" s="173"/>
      <c r="GX1349" s="223"/>
      <c r="GZ1349" s="257"/>
      <c r="HB1349" s="257"/>
    </row>
    <row r="1350" spans="1:210" s="171" customFormat="1" ht="15" x14ac:dyDescent="0.25">
      <c r="A1350" s="214" t="s">
        <v>1052</v>
      </c>
      <c r="B1350" s="215" t="s">
        <v>646</v>
      </c>
      <c r="C1350" s="873" t="s">
        <v>647</v>
      </c>
      <c r="D1350" s="873"/>
      <c r="E1350" s="873"/>
      <c r="F1350" s="873"/>
      <c r="G1350" s="873"/>
      <c r="H1350" s="216" t="s">
        <v>386</v>
      </c>
      <c r="I1350" s="217">
        <v>71.819999999999993</v>
      </c>
      <c r="J1350" s="218">
        <v>1</v>
      </c>
      <c r="K1350" s="265">
        <v>71.819999999999993</v>
      </c>
      <c r="L1350" s="226">
        <v>5015.96</v>
      </c>
      <c r="M1350" s="265">
        <v>1.81</v>
      </c>
      <c r="N1350" s="240">
        <v>9078.89</v>
      </c>
      <c r="O1350" s="217"/>
      <c r="P1350" s="227">
        <v>652045.88</v>
      </c>
      <c r="GO1350" s="212"/>
      <c r="GP1350" s="212"/>
      <c r="GQ1350" s="223" t="s">
        <v>647</v>
      </c>
      <c r="GR1350" s="223" t="s">
        <v>4</v>
      </c>
      <c r="GS1350" s="223" t="s">
        <v>4</v>
      </c>
      <c r="GT1350" s="223" t="s">
        <v>4</v>
      </c>
      <c r="GU1350" s="223" t="s">
        <v>4</v>
      </c>
      <c r="GV1350" s="223"/>
      <c r="GW1350" s="173"/>
      <c r="GX1350" s="223"/>
      <c r="GZ1350" s="257"/>
      <c r="HB1350" s="257"/>
    </row>
    <row r="1351" spans="1:210" s="171" customFormat="1" ht="15" x14ac:dyDescent="0.25">
      <c r="A1351" s="236"/>
      <c r="B1351" s="237"/>
      <c r="C1351" s="874" t="s">
        <v>377</v>
      </c>
      <c r="D1351" s="874"/>
      <c r="E1351" s="874"/>
      <c r="F1351" s="874"/>
      <c r="G1351" s="874"/>
      <c r="H1351" s="216"/>
      <c r="I1351" s="217"/>
      <c r="J1351" s="217"/>
      <c r="K1351" s="217"/>
      <c r="L1351" s="220"/>
      <c r="M1351" s="217"/>
      <c r="N1351" s="220"/>
      <c r="O1351" s="217"/>
      <c r="P1351" s="227">
        <v>652045.88</v>
      </c>
      <c r="GO1351" s="212"/>
      <c r="GP1351" s="212"/>
      <c r="GQ1351" s="223"/>
      <c r="GR1351" s="223"/>
      <c r="GS1351" s="223"/>
      <c r="GT1351" s="223"/>
      <c r="GU1351" s="223"/>
      <c r="GV1351" s="223"/>
      <c r="GW1351" s="173"/>
      <c r="GX1351" s="223" t="s">
        <v>377</v>
      </c>
      <c r="GZ1351" s="257"/>
      <c r="HB1351" s="257"/>
    </row>
    <row r="1352" spans="1:210" s="171" customFormat="1" ht="15" x14ac:dyDescent="0.25">
      <c r="A1352" s="214" t="s">
        <v>1053</v>
      </c>
      <c r="B1352" s="215" t="s">
        <v>648</v>
      </c>
      <c r="C1352" s="873" t="s">
        <v>635</v>
      </c>
      <c r="D1352" s="873"/>
      <c r="E1352" s="873"/>
      <c r="F1352" s="873"/>
      <c r="G1352" s="873"/>
      <c r="H1352" s="216" t="s">
        <v>369</v>
      </c>
      <c r="I1352" s="217">
        <v>50.27</v>
      </c>
      <c r="J1352" s="218">
        <v>1</v>
      </c>
      <c r="K1352" s="265">
        <v>50.27</v>
      </c>
      <c r="L1352" s="299">
        <v>35.71</v>
      </c>
      <c r="M1352" s="265">
        <v>0.51</v>
      </c>
      <c r="N1352" s="239">
        <v>18.21</v>
      </c>
      <c r="O1352" s="217"/>
      <c r="P1352" s="238">
        <v>915.42</v>
      </c>
      <c r="GO1352" s="212"/>
      <c r="GP1352" s="212"/>
      <c r="GQ1352" s="223" t="s">
        <v>635</v>
      </c>
      <c r="GR1352" s="223" t="s">
        <v>4</v>
      </c>
      <c r="GS1352" s="223" t="s">
        <v>4</v>
      </c>
      <c r="GT1352" s="223" t="s">
        <v>4</v>
      </c>
      <c r="GU1352" s="223" t="s">
        <v>4</v>
      </c>
      <c r="GV1352" s="223"/>
      <c r="GW1352" s="173"/>
      <c r="GX1352" s="223"/>
      <c r="GZ1352" s="257"/>
      <c r="HB1352" s="257"/>
    </row>
    <row r="1353" spans="1:210" s="171" customFormat="1" ht="15" x14ac:dyDescent="0.25">
      <c r="A1353" s="236"/>
      <c r="B1353" s="237"/>
      <c r="C1353" s="874" t="s">
        <v>377</v>
      </c>
      <c r="D1353" s="874"/>
      <c r="E1353" s="874"/>
      <c r="F1353" s="874"/>
      <c r="G1353" s="874"/>
      <c r="H1353" s="216"/>
      <c r="I1353" s="217"/>
      <c r="J1353" s="217"/>
      <c r="K1353" s="217"/>
      <c r="L1353" s="220"/>
      <c r="M1353" s="217"/>
      <c r="N1353" s="220"/>
      <c r="O1353" s="217"/>
      <c r="P1353" s="238">
        <v>915.42</v>
      </c>
      <c r="GO1353" s="212"/>
      <c r="GP1353" s="212"/>
      <c r="GQ1353" s="223"/>
      <c r="GR1353" s="223"/>
      <c r="GS1353" s="223"/>
      <c r="GT1353" s="223"/>
      <c r="GU1353" s="223"/>
      <c r="GV1353" s="223"/>
      <c r="GW1353" s="173"/>
      <c r="GX1353" s="223" t="s">
        <v>377</v>
      </c>
      <c r="GZ1353" s="257"/>
      <c r="HB1353" s="257"/>
    </row>
    <row r="1354" spans="1:210" s="171" customFormat="1" ht="22.5" x14ac:dyDescent="0.25">
      <c r="A1354" s="214" t="s">
        <v>1054</v>
      </c>
      <c r="B1354" s="215" t="s">
        <v>649</v>
      </c>
      <c r="C1354" s="873" t="s">
        <v>650</v>
      </c>
      <c r="D1354" s="873"/>
      <c r="E1354" s="873"/>
      <c r="F1354" s="873"/>
      <c r="G1354" s="873"/>
      <c r="H1354" s="216" t="s">
        <v>614</v>
      </c>
      <c r="I1354" s="217">
        <v>855</v>
      </c>
      <c r="J1354" s="218">
        <v>1</v>
      </c>
      <c r="K1354" s="218">
        <v>855</v>
      </c>
      <c r="L1354" s="220"/>
      <c r="M1354" s="217"/>
      <c r="N1354" s="240">
        <v>1009.33</v>
      </c>
      <c r="O1354" s="217"/>
      <c r="P1354" s="227">
        <v>862977.15</v>
      </c>
      <c r="GO1354" s="212"/>
      <c r="GP1354" s="212"/>
      <c r="GQ1354" s="223" t="s">
        <v>650</v>
      </c>
      <c r="GR1354" s="223" t="s">
        <v>4</v>
      </c>
      <c r="GS1354" s="223" t="s">
        <v>4</v>
      </c>
      <c r="GT1354" s="223" t="s">
        <v>4</v>
      </c>
      <c r="GU1354" s="223" t="s">
        <v>4</v>
      </c>
      <c r="GV1354" s="223"/>
      <c r="GW1354" s="173"/>
      <c r="GX1354" s="223"/>
      <c r="GZ1354" s="257"/>
      <c r="HB1354" s="257"/>
    </row>
    <row r="1355" spans="1:210" s="171" customFormat="1" ht="15" x14ac:dyDescent="0.25">
      <c r="A1355" s="236"/>
      <c r="B1355" s="237"/>
      <c r="C1355" s="874" t="s">
        <v>377</v>
      </c>
      <c r="D1355" s="874"/>
      <c r="E1355" s="874"/>
      <c r="F1355" s="874"/>
      <c r="G1355" s="874"/>
      <c r="H1355" s="216"/>
      <c r="I1355" s="217"/>
      <c r="J1355" s="217"/>
      <c r="K1355" s="217"/>
      <c r="L1355" s="220"/>
      <c r="M1355" s="217"/>
      <c r="N1355" s="220"/>
      <c r="O1355" s="217"/>
      <c r="P1355" s="227">
        <v>862977.15</v>
      </c>
      <c r="GO1355" s="212"/>
      <c r="GP1355" s="212"/>
      <c r="GQ1355" s="223"/>
      <c r="GR1355" s="223"/>
      <c r="GS1355" s="223"/>
      <c r="GT1355" s="223"/>
      <c r="GU1355" s="223"/>
      <c r="GV1355" s="223"/>
      <c r="GW1355" s="173"/>
      <c r="GX1355" s="223" t="s">
        <v>377</v>
      </c>
      <c r="GZ1355" s="257"/>
      <c r="HB1355" s="257"/>
    </row>
    <row r="1356" spans="1:210" s="171" customFormat="1" ht="22.5" x14ac:dyDescent="0.25">
      <c r="A1356" s="214" t="s">
        <v>1055</v>
      </c>
      <c r="B1356" s="215" t="s">
        <v>651</v>
      </c>
      <c r="C1356" s="873" t="s">
        <v>652</v>
      </c>
      <c r="D1356" s="873"/>
      <c r="E1356" s="873"/>
      <c r="F1356" s="873"/>
      <c r="G1356" s="873"/>
      <c r="H1356" s="216" t="s">
        <v>614</v>
      </c>
      <c r="I1356" s="217">
        <v>285</v>
      </c>
      <c r="J1356" s="218">
        <v>1</v>
      </c>
      <c r="K1356" s="218">
        <v>285</v>
      </c>
      <c r="L1356" s="220"/>
      <c r="M1356" s="217"/>
      <c r="N1356" s="239">
        <v>782.49</v>
      </c>
      <c r="O1356" s="217"/>
      <c r="P1356" s="227">
        <v>223009.65</v>
      </c>
      <c r="GO1356" s="212"/>
      <c r="GP1356" s="212"/>
      <c r="GQ1356" s="223" t="s">
        <v>652</v>
      </c>
      <c r="GR1356" s="223" t="s">
        <v>4</v>
      </c>
      <c r="GS1356" s="223" t="s">
        <v>4</v>
      </c>
      <c r="GT1356" s="223" t="s">
        <v>4</v>
      </c>
      <c r="GU1356" s="223" t="s">
        <v>4</v>
      </c>
      <c r="GV1356" s="223"/>
      <c r="GW1356" s="173"/>
      <c r="GX1356" s="223"/>
      <c r="GZ1356" s="257"/>
      <c r="HB1356" s="257"/>
    </row>
    <row r="1357" spans="1:210" s="171" customFormat="1" ht="15" x14ac:dyDescent="0.25">
      <c r="A1357" s="236"/>
      <c r="B1357" s="237"/>
      <c r="C1357" s="874" t="s">
        <v>377</v>
      </c>
      <c r="D1357" s="874"/>
      <c r="E1357" s="874"/>
      <c r="F1357" s="874"/>
      <c r="G1357" s="874"/>
      <c r="H1357" s="216"/>
      <c r="I1357" s="217"/>
      <c r="J1357" s="217"/>
      <c r="K1357" s="217"/>
      <c r="L1357" s="220"/>
      <c r="M1357" s="217"/>
      <c r="N1357" s="220"/>
      <c r="O1357" s="217"/>
      <c r="P1357" s="227">
        <v>223009.65</v>
      </c>
      <c r="GO1357" s="212"/>
      <c r="GP1357" s="212"/>
      <c r="GQ1357" s="223"/>
      <c r="GR1357" s="223"/>
      <c r="GS1357" s="223"/>
      <c r="GT1357" s="223"/>
      <c r="GU1357" s="223"/>
      <c r="GV1357" s="223"/>
      <c r="GW1357" s="173"/>
      <c r="GX1357" s="223" t="s">
        <v>377</v>
      </c>
      <c r="GZ1357" s="257"/>
      <c r="HB1357" s="257"/>
    </row>
    <row r="1358" spans="1:210" s="171" customFormat="1" ht="22.5" x14ac:dyDescent="0.25">
      <c r="A1358" s="214" t="s">
        <v>1056</v>
      </c>
      <c r="B1358" s="215" t="s">
        <v>653</v>
      </c>
      <c r="C1358" s="873" t="s">
        <v>654</v>
      </c>
      <c r="D1358" s="873"/>
      <c r="E1358" s="873"/>
      <c r="F1358" s="873"/>
      <c r="G1358" s="873"/>
      <c r="H1358" s="216" t="s">
        <v>614</v>
      </c>
      <c r="I1358" s="217">
        <v>285</v>
      </c>
      <c r="J1358" s="218">
        <v>1</v>
      </c>
      <c r="K1358" s="218">
        <v>285</v>
      </c>
      <c r="L1358" s="220"/>
      <c r="M1358" s="217"/>
      <c r="N1358" s="239">
        <v>248.5</v>
      </c>
      <c r="O1358" s="217"/>
      <c r="P1358" s="227">
        <v>70822.5</v>
      </c>
      <c r="GO1358" s="212"/>
      <c r="GP1358" s="212"/>
      <c r="GQ1358" s="223" t="s">
        <v>654</v>
      </c>
      <c r="GR1358" s="223" t="s">
        <v>4</v>
      </c>
      <c r="GS1358" s="223" t="s">
        <v>4</v>
      </c>
      <c r="GT1358" s="223" t="s">
        <v>4</v>
      </c>
      <c r="GU1358" s="223" t="s">
        <v>4</v>
      </c>
      <c r="GV1358" s="223"/>
      <c r="GW1358" s="173"/>
      <c r="GX1358" s="223"/>
      <c r="GZ1358" s="257"/>
      <c r="HB1358" s="257"/>
    </row>
    <row r="1359" spans="1:210" s="171" customFormat="1" ht="15" x14ac:dyDescent="0.25">
      <c r="A1359" s="236"/>
      <c r="B1359" s="237"/>
      <c r="C1359" s="874" t="s">
        <v>377</v>
      </c>
      <c r="D1359" s="874"/>
      <c r="E1359" s="874"/>
      <c r="F1359" s="874"/>
      <c r="G1359" s="874"/>
      <c r="H1359" s="216"/>
      <c r="I1359" s="217"/>
      <c r="J1359" s="217"/>
      <c r="K1359" s="217"/>
      <c r="L1359" s="220"/>
      <c r="M1359" s="217"/>
      <c r="N1359" s="220"/>
      <c r="O1359" s="217"/>
      <c r="P1359" s="227">
        <v>70822.5</v>
      </c>
      <c r="GO1359" s="212"/>
      <c r="GP1359" s="212"/>
      <c r="GQ1359" s="223"/>
      <c r="GR1359" s="223"/>
      <c r="GS1359" s="223"/>
      <c r="GT1359" s="223"/>
      <c r="GU1359" s="223"/>
      <c r="GV1359" s="223"/>
      <c r="GW1359" s="173"/>
      <c r="GX1359" s="223" t="s">
        <v>377</v>
      </c>
      <c r="GZ1359" s="257"/>
      <c r="HB1359" s="257"/>
    </row>
    <row r="1360" spans="1:210" s="171" customFormat="1" ht="22.5" x14ac:dyDescent="0.25">
      <c r="A1360" s="214" t="s">
        <v>1057</v>
      </c>
      <c r="B1360" s="215" t="s">
        <v>655</v>
      </c>
      <c r="C1360" s="873" t="s">
        <v>656</v>
      </c>
      <c r="D1360" s="873"/>
      <c r="E1360" s="873"/>
      <c r="F1360" s="873"/>
      <c r="G1360" s="873"/>
      <c r="H1360" s="216" t="s">
        <v>614</v>
      </c>
      <c r="I1360" s="217">
        <v>285</v>
      </c>
      <c r="J1360" s="218">
        <v>1</v>
      </c>
      <c r="K1360" s="218">
        <v>285</v>
      </c>
      <c r="L1360" s="220"/>
      <c r="M1360" s="217"/>
      <c r="N1360" s="240">
        <v>1216.55</v>
      </c>
      <c r="O1360" s="217"/>
      <c r="P1360" s="227">
        <v>346716.75</v>
      </c>
      <c r="GO1360" s="212"/>
      <c r="GP1360" s="212"/>
      <c r="GQ1360" s="223" t="s">
        <v>656</v>
      </c>
      <c r="GR1360" s="223" t="s">
        <v>4</v>
      </c>
      <c r="GS1360" s="223" t="s">
        <v>4</v>
      </c>
      <c r="GT1360" s="223" t="s">
        <v>4</v>
      </c>
      <c r="GU1360" s="223" t="s">
        <v>4</v>
      </c>
      <c r="GV1360" s="223"/>
      <c r="GW1360" s="173"/>
      <c r="GX1360" s="223"/>
      <c r="GZ1360" s="257"/>
      <c r="HB1360" s="257"/>
    </row>
    <row r="1361" spans="1:210" s="171" customFormat="1" ht="15" x14ac:dyDescent="0.25">
      <c r="A1361" s="236"/>
      <c r="B1361" s="237"/>
      <c r="C1361" s="874" t="s">
        <v>377</v>
      </c>
      <c r="D1361" s="874"/>
      <c r="E1361" s="874"/>
      <c r="F1361" s="874"/>
      <c r="G1361" s="874"/>
      <c r="H1361" s="216"/>
      <c r="I1361" s="217"/>
      <c r="J1361" s="217"/>
      <c r="K1361" s="217"/>
      <c r="L1361" s="220"/>
      <c r="M1361" s="217"/>
      <c r="N1361" s="220"/>
      <c r="O1361" s="217"/>
      <c r="P1361" s="227">
        <v>346716.75</v>
      </c>
      <c r="GO1361" s="212"/>
      <c r="GP1361" s="212"/>
      <c r="GQ1361" s="223"/>
      <c r="GR1361" s="223"/>
      <c r="GS1361" s="223"/>
      <c r="GT1361" s="223"/>
      <c r="GU1361" s="223"/>
      <c r="GV1361" s="223"/>
      <c r="GW1361" s="173"/>
      <c r="GX1361" s="223" t="s">
        <v>377</v>
      </c>
      <c r="GZ1361" s="257"/>
      <c r="HB1361" s="257"/>
    </row>
    <row r="1362" spans="1:210" s="171" customFormat="1" ht="22.5" x14ac:dyDescent="0.25">
      <c r="A1362" s="214" t="s">
        <v>1058</v>
      </c>
      <c r="B1362" s="215" t="s">
        <v>657</v>
      </c>
      <c r="C1362" s="873" t="s">
        <v>658</v>
      </c>
      <c r="D1362" s="873"/>
      <c r="E1362" s="873"/>
      <c r="F1362" s="873"/>
      <c r="G1362" s="873"/>
      <c r="H1362" s="216" t="s">
        <v>614</v>
      </c>
      <c r="I1362" s="217">
        <v>570</v>
      </c>
      <c r="J1362" s="218">
        <v>1</v>
      </c>
      <c r="K1362" s="218">
        <v>570</v>
      </c>
      <c r="L1362" s="220"/>
      <c r="M1362" s="217"/>
      <c r="N1362" s="239">
        <v>325.60000000000002</v>
      </c>
      <c r="O1362" s="217"/>
      <c r="P1362" s="227">
        <v>185592</v>
      </c>
      <c r="GO1362" s="212"/>
      <c r="GP1362" s="212"/>
      <c r="GQ1362" s="223" t="s">
        <v>658</v>
      </c>
      <c r="GR1362" s="223" t="s">
        <v>4</v>
      </c>
      <c r="GS1362" s="223" t="s">
        <v>4</v>
      </c>
      <c r="GT1362" s="223" t="s">
        <v>4</v>
      </c>
      <c r="GU1362" s="223" t="s">
        <v>4</v>
      </c>
      <c r="GV1362" s="223"/>
      <c r="GW1362" s="173"/>
      <c r="GX1362" s="223"/>
      <c r="GZ1362" s="257"/>
      <c r="HB1362" s="257"/>
    </row>
    <row r="1363" spans="1:210" s="171" customFormat="1" ht="15" x14ac:dyDescent="0.25">
      <c r="A1363" s="236"/>
      <c r="B1363" s="237"/>
      <c r="C1363" s="874" t="s">
        <v>377</v>
      </c>
      <c r="D1363" s="874"/>
      <c r="E1363" s="874"/>
      <c r="F1363" s="874"/>
      <c r="G1363" s="874"/>
      <c r="H1363" s="216"/>
      <c r="I1363" s="217"/>
      <c r="J1363" s="217"/>
      <c r="K1363" s="217"/>
      <c r="L1363" s="220"/>
      <c r="M1363" s="217"/>
      <c r="N1363" s="220"/>
      <c r="O1363" s="217"/>
      <c r="P1363" s="227">
        <v>185592</v>
      </c>
      <c r="GO1363" s="212"/>
      <c r="GP1363" s="212"/>
      <c r="GQ1363" s="223"/>
      <c r="GR1363" s="223"/>
      <c r="GS1363" s="223"/>
      <c r="GT1363" s="223"/>
      <c r="GU1363" s="223"/>
      <c r="GV1363" s="223"/>
      <c r="GW1363" s="173"/>
      <c r="GX1363" s="223" t="s">
        <v>377</v>
      </c>
      <c r="GZ1363" s="257"/>
      <c r="HB1363" s="257"/>
    </row>
    <row r="1364" spans="1:210" s="171" customFormat="1" ht="22.5" x14ac:dyDescent="0.25">
      <c r="A1364" s="214" t="s">
        <v>1059</v>
      </c>
      <c r="B1364" s="215" t="s">
        <v>659</v>
      </c>
      <c r="C1364" s="873" t="s">
        <v>660</v>
      </c>
      <c r="D1364" s="873"/>
      <c r="E1364" s="873"/>
      <c r="F1364" s="873"/>
      <c r="G1364" s="873"/>
      <c r="H1364" s="216" t="s">
        <v>614</v>
      </c>
      <c r="I1364" s="217">
        <v>285</v>
      </c>
      <c r="J1364" s="218">
        <v>1</v>
      </c>
      <c r="K1364" s="218">
        <v>285</v>
      </c>
      <c r="L1364" s="220"/>
      <c r="M1364" s="217"/>
      <c r="N1364" s="239">
        <v>221.25</v>
      </c>
      <c r="O1364" s="217"/>
      <c r="P1364" s="227">
        <v>63056.25</v>
      </c>
      <c r="GO1364" s="212"/>
      <c r="GP1364" s="212"/>
      <c r="GQ1364" s="223" t="s">
        <v>660</v>
      </c>
      <c r="GR1364" s="223" t="s">
        <v>4</v>
      </c>
      <c r="GS1364" s="223" t="s">
        <v>4</v>
      </c>
      <c r="GT1364" s="223" t="s">
        <v>4</v>
      </c>
      <c r="GU1364" s="223" t="s">
        <v>4</v>
      </c>
      <c r="GV1364" s="223"/>
      <c r="GW1364" s="173"/>
      <c r="GX1364" s="223"/>
      <c r="GZ1364" s="257"/>
      <c r="HB1364" s="257"/>
    </row>
    <row r="1365" spans="1:210" s="171" customFormat="1" ht="15" x14ac:dyDescent="0.25">
      <c r="A1365" s="236"/>
      <c r="B1365" s="237"/>
      <c r="C1365" s="874" t="s">
        <v>377</v>
      </c>
      <c r="D1365" s="874"/>
      <c r="E1365" s="874"/>
      <c r="F1365" s="874"/>
      <c r="G1365" s="874"/>
      <c r="H1365" s="216"/>
      <c r="I1365" s="217"/>
      <c r="J1365" s="217"/>
      <c r="K1365" s="217"/>
      <c r="L1365" s="220"/>
      <c r="M1365" s="217"/>
      <c r="N1365" s="220"/>
      <c r="O1365" s="217"/>
      <c r="P1365" s="227">
        <v>63056.25</v>
      </c>
      <c r="GO1365" s="212"/>
      <c r="GP1365" s="212"/>
      <c r="GQ1365" s="223"/>
      <c r="GR1365" s="223"/>
      <c r="GS1365" s="223"/>
      <c r="GT1365" s="223"/>
      <c r="GU1365" s="223"/>
      <c r="GV1365" s="223"/>
      <c r="GW1365" s="173"/>
      <c r="GX1365" s="223" t="s">
        <v>377</v>
      </c>
      <c r="GZ1365" s="257"/>
      <c r="HB1365" s="257"/>
    </row>
    <row r="1366" spans="1:210" s="171" customFormat="1" ht="22.5" x14ac:dyDescent="0.25">
      <c r="A1366" s="214" t="s">
        <v>1060</v>
      </c>
      <c r="B1366" s="215" t="s">
        <v>661</v>
      </c>
      <c r="C1366" s="873" t="s">
        <v>662</v>
      </c>
      <c r="D1366" s="873"/>
      <c r="E1366" s="873"/>
      <c r="F1366" s="873"/>
      <c r="G1366" s="873"/>
      <c r="H1366" s="216" t="s">
        <v>614</v>
      </c>
      <c r="I1366" s="217">
        <v>285</v>
      </c>
      <c r="J1366" s="218">
        <v>1</v>
      </c>
      <c r="K1366" s="218">
        <v>285</v>
      </c>
      <c r="L1366" s="220"/>
      <c r="M1366" s="217"/>
      <c r="N1366" s="240">
        <v>1022.44</v>
      </c>
      <c r="O1366" s="217"/>
      <c r="P1366" s="227">
        <v>291395.40000000002</v>
      </c>
      <c r="GO1366" s="212"/>
      <c r="GP1366" s="212"/>
      <c r="GQ1366" s="223" t="s">
        <v>662</v>
      </c>
      <c r="GR1366" s="223" t="s">
        <v>4</v>
      </c>
      <c r="GS1366" s="223" t="s">
        <v>4</v>
      </c>
      <c r="GT1366" s="223" t="s">
        <v>4</v>
      </c>
      <c r="GU1366" s="223" t="s">
        <v>4</v>
      </c>
      <c r="GV1366" s="223"/>
      <c r="GW1366" s="173"/>
      <c r="GX1366" s="223"/>
      <c r="GZ1366" s="257"/>
      <c r="HB1366" s="257"/>
    </row>
    <row r="1367" spans="1:210" s="171" customFormat="1" ht="15" x14ac:dyDescent="0.25">
      <c r="A1367" s="236"/>
      <c r="B1367" s="237"/>
      <c r="C1367" s="874" t="s">
        <v>377</v>
      </c>
      <c r="D1367" s="874"/>
      <c r="E1367" s="874"/>
      <c r="F1367" s="874"/>
      <c r="G1367" s="874"/>
      <c r="H1367" s="216"/>
      <c r="I1367" s="217"/>
      <c r="J1367" s="217"/>
      <c r="K1367" s="217"/>
      <c r="L1367" s="220"/>
      <c r="M1367" s="217"/>
      <c r="N1367" s="220"/>
      <c r="O1367" s="217"/>
      <c r="P1367" s="227">
        <v>291395.40000000002</v>
      </c>
      <c r="GO1367" s="212"/>
      <c r="GP1367" s="212"/>
      <c r="GQ1367" s="223"/>
      <c r="GR1367" s="223"/>
      <c r="GS1367" s="223"/>
      <c r="GT1367" s="223"/>
      <c r="GU1367" s="223"/>
      <c r="GV1367" s="223"/>
      <c r="GW1367" s="173"/>
      <c r="GX1367" s="223" t="s">
        <v>377</v>
      </c>
      <c r="GZ1367" s="257"/>
      <c r="HB1367" s="257"/>
    </row>
    <row r="1368" spans="1:210" s="171" customFormat="1" ht="33.75" x14ac:dyDescent="0.25">
      <c r="A1368" s="214" t="s">
        <v>1061</v>
      </c>
      <c r="B1368" s="215" t="s">
        <v>663</v>
      </c>
      <c r="C1368" s="873" t="s">
        <v>664</v>
      </c>
      <c r="D1368" s="873"/>
      <c r="E1368" s="873"/>
      <c r="F1368" s="873"/>
      <c r="G1368" s="873"/>
      <c r="H1368" s="216" t="s">
        <v>607</v>
      </c>
      <c r="I1368" s="217">
        <v>0.74099999999999999</v>
      </c>
      <c r="J1368" s="218">
        <v>1</v>
      </c>
      <c r="K1368" s="241">
        <v>0.74099999999999999</v>
      </c>
      <c r="L1368" s="220"/>
      <c r="M1368" s="217"/>
      <c r="N1368" s="221"/>
      <c r="O1368" s="217"/>
      <c r="P1368" s="222"/>
      <c r="GO1368" s="212"/>
      <c r="GP1368" s="212"/>
      <c r="GQ1368" s="223" t="s">
        <v>664</v>
      </c>
      <c r="GR1368" s="223" t="s">
        <v>4</v>
      </c>
      <c r="GS1368" s="223" t="s">
        <v>4</v>
      </c>
      <c r="GT1368" s="223" t="s">
        <v>4</v>
      </c>
      <c r="GU1368" s="223" t="s">
        <v>4</v>
      </c>
      <c r="GV1368" s="223"/>
      <c r="GW1368" s="173"/>
      <c r="GX1368" s="223"/>
      <c r="GZ1368" s="257"/>
      <c r="HB1368" s="257"/>
    </row>
    <row r="1369" spans="1:210" s="171" customFormat="1" ht="15" x14ac:dyDescent="0.25">
      <c r="A1369" s="242"/>
      <c r="B1369" s="243"/>
      <c r="C1369" s="878" t="s">
        <v>1062</v>
      </c>
      <c r="D1369" s="878"/>
      <c r="E1369" s="878"/>
      <c r="F1369" s="878"/>
      <c r="G1369" s="878"/>
      <c r="H1369" s="878"/>
      <c r="I1369" s="878"/>
      <c r="J1369" s="878"/>
      <c r="K1369" s="878"/>
      <c r="L1369" s="878"/>
      <c r="M1369" s="878"/>
      <c r="N1369" s="878"/>
      <c r="O1369" s="878"/>
      <c r="P1369" s="879"/>
      <c r="GO1369" s="212"/>
      <c r="GP1369" s="212"/>
      <c r="GQ1369" s="223"/>
      <c r="GR1369" s="223"/>
      <c r="GS1369" s="223"/>
      <c r="GT1369" s="223"/>
      <c r="GU1369" s="223"/>
      <c r="GV1369" s="223"/>
      <c r="GW1369" s="173"/>
      <c r="GX1369" s="223"/>
      <c r="GY1369" s="244" t="s">
        <v>1062</v>
      </c>
      <c r="GZ1369" s="257"/>
      <c r="HB1369" s="257"/>
    </row>
    <row r="1370" spans="1:210" s="171" customFormat="1" ht="15" x14ac:dyDescent="0.25">
      <c r="A1370" s="224"/>
      <c r="B1370" s="225"/>
      <c r="C1370" s="874" t="s">
        <v>370</v>
      </c>
      <c r="D1370" s="874"/>
      <c r="E1370" s="874"/>
      <c r="F1370" s="874"/>
      <c r="G1370" s="874"/>
      <c r="H1370" s="216"/>
      <c r="I1370" s="217"/>
      <c r="J1370" s="217"/>
      <c r="K1370" s="217"/>
      <c r="L1370" s="220"/>
      <c r="M1370" s="217"/>
      <c r="N1370" s="226"/>
      <c r="O1370" s="217"/>
      <c r="P1370" s="227">
        <v>17882.580000000002</v>
      </c>
      <c r="Q1370" s="228"/>
      <c r="R1370" s="228"/>
      <c r="GO1370" s="212"/>
      <c r="GP1370" s="212"/>
      <c r="GQ1370" s="223"/>
      <c r="GR1370" s="223"/>
      <c r="GS1370" s="223"/>
      <c r="GT1370" s="223"/>
      <c r="GU1370" s="223"/>
      <c r="GV1370" s="223" t="s">
        <v>370</v>
      </c>
      <c r="GW1370" s="173"/>
      <c r="GX1370" s="223"/>
      <c r="GZ1370" s="257"/>
      <c r="HB1370" s="257"/>
    </row>
    <row r="1371" spans="1:210" s="171" customFormat="1" ht="15" x14ac:dyDescent="0.25">
      <c r="A1371" s="229"/>
      <c r="B1371" s="230"/>
      <c r="C1371" s="880" t="s">
        <v>371</v>
      </c>
      <c r="D1371" s="880"/>
      <c r="E1371" s="880"/>
      <c r="F1371" s="880"/>
      <c r="G1371" s="880"/>
      <c r="H1371" s="231"/>
      <c r="I1371" s="232"/>
      <c r="J1371" s="232"/>
      <c r="K1371" s="232"/>
      <c r="L1371" s="233"/>
      <c r="M1371" s="232"/>
      <c r="N1371" s="233"/>
      <c r="O1371" s="232"/>
      <c r="P1371" s="234">
        <v>800.47</v>
      </c>
      <c r="GO1371" s="212"/>
      <c r="GP1371" s="212"/>
      <c r="GQ1371" s="223"/>
      <c r="GR1371" s="223"/>
      <c r="GS1371" s="223"/>
      <c r="GT1371" s="223"/>
      <c r="GU1371" s="223"/>
      <c r="GV1371" s="223"/>
      <c r="GW1371" s="173" t="s">
        <v>371</v>
      </c>
      <c r="GX1371" s="223"/>
      <c r="GZ1371" s="257"/>
      <c r="HB1371" s="257"/>
    </row>
    <row r="1372" spans="1:210" s="171" customFormat="1" ht="22.5" x14ac:dyDescent="0.25">
      <c r="A1372" s="229"/>
      <c r="B1372" s="230" t="s">
        <v>666</v>
      </c>
      <c r="C1372" s="880" t="s">
        <v>667</v>
      </c>
      <c r="D1372" s="880"/>
      <c r="E1372" s="880"/>
      <c r="F1372" s="880"/>
      <c r="G1372" s="880"/>
      <c r="H1372" s="231" t="s">
        <v>374</v>
      </c>
      <c r="I1372" s="235">
        <v>94</v>
      </c>
      <c r="J1372" s="232"/>
      <c r="K1372" s="235">
        <v>94</v>
      </c>
      <c r="L1372" s="233"/>
      <c r="M1372" s="232"/>
      <c r="N1372" s="233"/>
      <c r="O1372" s="232"/>
      <c r="P1372" s="234">
        <v>752.44</v>
      </c>
      <c r="GO1372" s="212"/>
      <c r="GP1372" s="212"/>
      <c r="GQ1372" s="223"/>
      <c r="GR1372" s="223"/>
      <c r="GS1372" s="223"/>
      <c r="GT1372" s="223"/>
      <c r="GU1372" s="223"/>
      <c r="GV1372" s="223"/>
      <c r="GW1372" s="173" t="s">
        <v>667</v>
      </c>
      <c r="GX1372" s="223"/>
      <c r="GZ1372" s="257"/>
      <c r="HB1372" s="257"/>
    </row>
    <row r="1373" spans="1:210" s="171" customFormat="1" ht="22.5" x14ac:dyDescent="0.25">
      <c r="A1373" s="229"/>
      <c r="B1373" s="230" t="s">
        <v>668</v>
      </c>
      <c r="C1373" s="880" t="s">
        <v>669</v>
      </c>
      <c r="D1373" s="880"/>
      <c r="E1373" s="880"/>
      <c r="F1373" s="880"/>
      <c r="G1373" s="880"/>
      <c r="H1373" s="231" t="s">
        <v>374</v>
      </c>
      <c r="I1373" s="235">
        <v>51</v>
      </c>
      <c r="J1373" s="232"/>
      <c r="K1373" s="235">
        <v>51</v>
      </c>
      <c r="L1373" s="233"/>
      <c r="M1373" s="232"/>
      <c r="N1373" s="233"/>
      <c r="O1373" s="232"/>
      <c r="P1373" s="234">
        <v>408.24</v>
      </c>
      <c r="GO1373" s="212"/>
      <c r="GP1373" s="212"/>
      <c r="GQ1373" s="223"/>
      <c r="GR1373" s="223"/>
      <c r="GS1373" s="223"/>
      <c r="GT1373" s="223"/>
      <c r="GU1373" s="223"/>
      <c r="GV1373" s="223"/>
      <c r="GW1373" s="173" t="s">
        <v>669</v>
      </c>
      <c r="GX1373" s="223"/>
      <c r="GZ1373" s="257"/>
      <c r="HB1373" s="257"/>
    </row>
    <row r="1374" spans="1:210" s="171" customFormat="1" ht="15" x14ac:dyDescent="0.25">
      <c r="A1374" s="236"/>
      <c r="B1374" s="237"/>
      <c r="C1374" s="874" t="s">
        <v>377</v>
      </c>
      <c r="D1374" s="874"/>
      <c r="E1374" s="874"/>
      <c r="F1374" s="874"/>
      <c r="G1374" s="874"/>
      <c r="H1374" s="216"/>
      <c r="I1374" s="217"/>
      <c r="J1374" s="217"/>
      <c r="K1374" s="217"/>
      <c r="L1374" s="220"/>
      <c r="M1374" s="217"/>
      <c r="N1374" s="226">
        <v>25699.41</v>
      </c>
      <c r="O1374" s="217"/>
      <c r="P1374" s="227">
        <v>19043.259999999998</v>
      </c>
      <c r="GO1374" s="212"/>
      <c r="GP1374" s="212"/>
      <c r="GQ1374" s="223"/>
      <c r="GR1374" s="223"/>
      <c r="GS1374" s="223"/>
      <c r="GT1374" s="223"/>
      <c r="GU1374" s="223"/>
      <c r="GV1374" s="223"/>
      <c r="GW1374" s="173"/>
      <c r="GX1374" s="223" t="s">
        <v>377</v>
      </c>
      <c r="GZ1374" s="257"/>
      <c r="HB1374" s="257"/>
    </row>
    <row r="1375" spans="1:210" s="171" customFormat="1" ht="33.75" x14ac:dyDescent="0.25">
      <c r="A1375" s="214" t="s">
        <v>1063</v>
      </c>
      <c r="B1375" s="215" t="s">
        <v>670</v>
      </c>
      <c r="C1375" s="873" t="s">
        <v>671</v>
      </c>
      <c r="D1375" s="873"/>
      <c r="E1375" s="873"/>
      <c r="F1375" s="873"/>
      <c r="G1375" s="873"/>
      <c r="H1375" s="216" t="s">
        <v>672</v>
      </c>
      <c r="I1375" s="217">
        <v>-24.230699999999999</v>
      </c>
      <c r="J1375" s="218">
        <v>1</v>
      </c>
      <c r="K1375" s="298">
        <v>-24.230699999999999</v>
      </c>
      <c r="L1375" s="299">
        <v>537.96</v>
      </c>
      <c r="M1375" s="219">
        <v>1.3</v>
      </c>
      <c r="N1375" s="239">
        <v>699.35</v>
      </c>
      <c r="O1375" s="217"/>
      <c r="P1375" s="227">
        <v>-16945.740000000002</v>
      </c>
      <c r="GO1375" s="212"/>
      <c r="GP1375" s="212"/>
      <c r="GQ1375" s="223" t="s">
        <v>671</v>
      </c>
      <c r="GR1375" s="223" t="s">
        <v>4</v>
      </c>
      <c r="GS1375" s="223" t="s">
        <v>4</v>
      </c>
      <c r="GT1375" s="223" t="s">
        <v>4</v>
      </c>
      <c r="GU1375" s="223" t="s">
        <v>4</v>
      </c>
      <c r="GV1375" s="223"/>
      <c r="GW1375" s="173"/>
      <c r="GX1375" s="223"/>
      <c r="GZ1375" s="257"/>
      <c r="HB1375" s="257"/>
    </row>
    <row r="1376" spans="1:210" s="171" customFormat="1" ht="15" x14ac:dyDescent="0.25">
      <c r="A1376" s="236"/>
      <c r="B1376" s="237"/>
      <c r="C1376" s="874" t="s">
        <v>377</v>
      </c>
      <c r="D1376" s="874"/>
      <c r="E1376" s="874"/>
      <c r="F1376" s="874"/>
      <c r="G1376" s="874"/>
      <c r="H1376" s="216"/>
      <c r="I1376" s="217"/>
      <c r="J1376" s="217"/>
      <c r="K1376" s="217"/>
      <c r="L1376" s="220"/>
      <c r="M1376" s="217"/>
      <c r="N1376" s="220"/>
      <c r="O1376" s="217"/>
      <c r="P1376" s="227">
        <v>-16945.740000000002</v>
      </c>
      <c r="GO1376" s="212"/>
      <c r="GP1376" s="212"/>
      <c r="GQ1376" s="223"/>
      <c r="GR1376" s="223"/>
      <c r="GS1376" s="223"/>
      <c r="GT1376" s="223"/>
      <c r="GU1376" s="223"/>
      <c r="GV1376" s="223"/>
      <c r="GW1376" s="173"/>
      <c r="GX1376" s="223" t="s">
        <v>377</v>
      </c>
      <c r="GZ1376" s="257"/>
      <c r="HB1376" s="257"/>
    </row>
    <row r="1377" spans="1:210" s="171" customFormat="1" ht="33.75" x14ac:dyDescent="0.25">
      <c r="A1377" s="214" t="s">
        <v>1064</v>
      </c>
      <c r="B1377" s="215" t="s">
        <v>673</v>
      </c>
      <c r="C1377" s="873" t="s">
        <v>674</v>
      </c>
      <c r="D1377" s="873"/>
      <c r="E1377" s="873"/>
      <c r="F1377" s="873"/>
      <c r="G1377" s="873"/>
      <c r="H1377" s="216" t="s">
        <v>672</v>
      </c>
      <c r="I1377" s="217">
        <v>44.46</v>
      </c>
      <c r="J1377" s="218">
        <v>1</v>
      </c>
      <c r="K1377" s="265">
        <v>44.46</v>
      </c>
      <c r="L1377" s="299">
        <v>323.43</v>
      </c>
      <c r="M1377" s="265">
        <v>1.85</v>
      </c>
      <c r="N1377" s="239">
        <v>598.35</v>
      </c>
      <c r="O1377" s="217"/>
      <c r="P1377" s="227">
        <v>26602.639999999999</v>
      </c>
      <c r="GO1377" s="212"/>
      <c r="GP1377" s="212"/>
      <c r="GQ1377" s="223" t="s">
        <v>674</v>
      </c>
      <c r="GR1377" s="223" t="s">
        <v>4</v>
      </c>
      <c r="GS1377" s="223" t="s">
        <v>4</v>
      </c>
      <c r="GT1377" s="223" t="s">
        <v>4</v>
      </c>
      <c r="GU1377" s="223" t="s">
        <v>4</v>
      </c>
      <c r="GV1377" s="223"/>
      <c r="GW1377" s="173"/>
      <c r="GX1377" s="223"/>
      <c r="GZ1377" s="257"/>
      <c r="HB1377" s="257"/>
    </row>
    <row r="1378" spans="1:210" s="171" customFormat="1" ht="15" x14ac:dyDescent="0.25">
      <c r="A1378" s="236"/>
      <c r="B1378" s="237"/>
      <c r="C1378" s="874" t="s">
        <v>377</v>
      </c>
      <c r="D1378" s="874"/>
      <c r="E1378" s="874"/>
      <c r="F1378" s="874"/>
      <c r="G1378" s="874"/>
      <c r="H1378" s="216"/>
      <c r="I1378" s="217"/>
      <c r="J1378" s="217"/>
      <c r="K1378" s="217"/>
      <c r="L1378" s="220"/>
      <c r="M1378" s="217"/>
      <c r="N1378" s="220"/>
      <c r="O1378" s="217"/>
      <c r="P1378" s="227">
        <v>26602.639999999999</v>
      </c>
      <c r="GO1378" s="212"/>
      <c r="GP1378" s="212"/>
      <c r="GQ1378" s="223"/>
      <c r="GR1378" s="223"/>
      <c r="GS1378" s="223"/>
      <c r="GT1378" s="223"/>
      <c r="GU1378" s="223"/>
      <c r="GV1378" s="223"/>
      <c r="GW1378" s="173"/>
      <c r="GX1378" s="223" t="s">
        <v>377</v>
      </c>
      <c r="GZ1378" s="257"/>
      <c r="HB1378" s="257"/>
    </row>
    <row r="1379" spans="1:210" s="171" customFormat="1" ht="15" x14ac:dyDescent="0.25">
      <c r="A1379" s="881" t="s">
        <v>1065</v>
      </c>
      <c r="B1379" s="882"/>
      <c r="C1379" s="882"/>
      <c r="D1379" s="882"/>
      <c r="E1379" s="882"/>
      <c r="F1379" s="882"/>
      <c r="G1379" s="882"/>
      <c r="H1379" s="882"/>
      <c r="I1379" s="882"/>
      <c r="J1379" s="882"/>
      <c r="K1379" s="882"/>
      <c r="L1379" s="882"/>
      <c r="M1379" s="882"/>
      <c r="N1379" s="882"/>
      <c r="O1379" s="882"/>
      <c r="P1379" s="883"/>
      <c r="GO1379" s="212"/>
      <c r="GP1379" s="212" t="s">
        <v>1065</v>
      </c>
      <c r="GQ1379" s="223"/>
      <c r="GR1379" s="223"/>
      <c r="GS1379" s="223"/>
      <c r="GT1379" s="223"/>
      <c r="GU1379" s="223"/>
      <c r="GV1379" s="223"/>
      <c r="GW1379" s="173"/>
      <c r="GX1379" s="223"/>
      <c r="GZ1379" s="257"/>
      <c r="HB1379" s="257"/>
    </row>
    <row r="1380" spans="1:210" s="171" customFormat="1" ht="15" x14ac:dyDescent="0.25">
      <c r="A1380" s="214" t="s">
        <v>1066</v>
      </c>
      <c r="B1380" s="215" t="s">
        <v>646</v>
      </c>
      <c r="C1380" s="873" t="s">
        <v>647</v>
      </c>
      <c r="D1380" s="873"/>
      <c r="E1380" s="873"/>
      <c r="F1380" s="873"/>
      <c r="G1380" s="873"/>
      <c r="H1380" s="216" t="s">
        <v>386</v>
      </c>
      <c r="I1380" s="217">
        <v>91.56</v>
      </c>
      <c r="J1380" s="218">
        <v>1</v>
      </c>
      <c r="K1380" s="265">
        <v>91.56</v>
      </c>
      <c r="L1380" s="226">
        <v>5015.96</v>
      </c>
      <c r="M1380" s="265">
        <v>1.81</v>
      </c>
      <c r="N1380" s="240">
        <v>9078.89</v>
      </c>
      <c r="O1380" s="217"/>
      <c r="P1380" s="227">
        <v>831263.17</v>
      </c>
      <c r="GO1380" s="212"/>
      <c r="GP1380" s="212"/>
      <c r="GQ1380" s="223" t="s">
        <v>647</v>
      </c>
      <c r="GR1380" s="223" t="s">
        <v>4</v>
      </c>
      <c r="GS1380" s="223" t="s">
        <v>4</v>
      </c>
      <c r="GT1380" s="223" t="s">
        <v>4</v>
      </c>
      <c r="GU1380" s="223" t="s">
        <v>4</v>
      </c>
      <c r="GV1380" s="223"/>
      <c r="GW1380" s="173"/>
      <c r="GX1380" s="223"/>
      <c r="GZ1380" s="257"/>
      <c r="HB1380" s="257"/>
    </row>
    <row r="1381" spans="1:210" s="171" customFormat="1" ht="15" x14ac:dyDescent="0.25">
      <c r="A1381" s="236"/>
      <c r="B1381" s="237"/>
      <c r="C1381" s="874" t="s">
        <v>377</v>
      </c>
      <c r="D1381" s="874"/>
      <c r="E1381" s="874"/>
      <c r="F1381" s="874"/>
      <c r="G1381" s="874"/>
      <c r="H1381" s="216"/>
      <c r="I1381" s="217"/>
      <c r="J1381" s="217"/>
      <c r="K1381" s="217"/>
      <c r="L1381" s="220"/>
      <c r="M1381" s="217"/>
      <c r="N1381" s="220"/>
      <c r="O1381" s="217"/>
      <c r="P1381" s="227">
        <v>831263.17</v>
      </c>
      <c r="GO1381" s="212"/>
      <c r="GP1381" s="212"/>
      <c r="GQ1381" s="223"/>
      <c r="GR1381" s="223"/>
      <c r="GS1381" s="223"/>
      <c r="GT1381" s="223"/>
      <c r="GU1381" s="223"/>
      <c r="GV1381" s="223"/>
      <c r="GW1381" s="173"/>
      <c r="GX1381" s="223" t="s">
        <v>377</v>
      </c>
      <c r="GZ1381" s="257"/>
      <c r="HB1381" s="257"/>
    </row>
    <row r="1382" spans="1:210" s="171" customFormat="1" ht="15" x14ac:dyDescent="0.25">
      <c r="A1382" s="214" t="s">
        <v>1067</v>
      </c>
      <c r="B1382" s="215" t="s">
        <v>648</v>
      </c>
      <c r="C1382" s="873" t="s">
        <v>635</v>
      </c>
      <c r="D1382" s="873"/>
      <c r="E1382" s="873"/>
      <c r="F1382" s="873"/>
      <c r="G1382" s="873"/>
      <c r="H1382" s="216" t="s">
        <v>369</v>
      </c>
      <c r="I1382" s="217">
        <v>64.09</v>
      </c>
      <c r="J1382" s="218">
        <v>1</v>
      </c>
      <c r="K1382" s="265">
        <v>64.09</v>
      </c>
      <c r="L1382" s="299">
        <v>35.71</v>
      </c>
      <c r="M1382" s="265">
        <v>0.51</v>
      </c>
      <c r="N1382" s="239">
        <v>18.21</v>
      </c>
      <c r="O1382" s="217"/>
      <c r="P1382" s="227">
        <v>1167.08</v>
      </c>
      <c r="GO1382" s="212"/>
      <c r="GP1382" s="212"/>
      <c r="GQ1382" s="223" t="s">
        <v>635</v>
      </c>
      <c r="GR1382" s="223" t="s">
        <v>4</v>
      </c>
      <c r="GS1382" s="223" t="s">
        <v>4</v>
      </c>
      <c r="GT1382" s="223" t="s">
        <v>4</v>
      </c>
      <c r="GU1382" s="223" t="s">
        <v>4</v>
      </c>
      <c r="GV1382" s="223"/>
      <c r="GW1382" s="173"/>
      <c r="GX1382" s="223"/>
      <c r="GZ1382" s="257"/>
      <c r="HB1382" s="257"/>
    </row>
    <row r="1383" spans="1:210" s="171" customFormat="1" ht="15" x14ac:dyDescent="0.25">
      <c r="A1383" s="236"/>
      <c r="B1383" s="237"/>
      <c r="C1383" s="874" t="s">
        <v>377</v>
      </c>
      <c r="D1383" s="874"/>
      <c r="E1383" s="874"/>
      <c r="F1383" s="874"/>
      <c r="G1383" s="874"/>
      <c r="H1383" s="216"/>
      <c r="I1383" s="217"/>
      <c r="J1383" s="217"/>
      <c r="K1383" s="217"/>
      <c r="L1383" s="220"/>
      <c r="M1383" s="217"/>
      <c r="N1383" s="220"/>
      <c r="O1383" s="217"/>
      <c r="P1383" s="227">
        <v>1167.08</v>
      </c>
      <c r="GO1383" s="212"/>
      <c r="GP1383" s="212"/>
      <c r="GQ1383" s="223"/>
      <c r="GR1383" s="223"/>
      <c r="GS1383" s="223"/>
      <c r="GT1383" s="223"/>
      <c r="GU1383" s="223"/>
      <c r="GV1383" s="223"/>
      <c r="GW1383" s="173"/>
      <c r="GX1383" s="223" t="s">
        <v>377</v>
      </c>
      <c r="GZ1383" s="257"/>
      <c r="HB1383" s="257"/>
    </row>
    <row r="1384" spans="1:210" s="171" customFormat="1" ht="22.5" x14ac:dyDescent="0.25">
      <c r="A1384" s="214" t="s">
        <v>1068</v>
      </c>
      <c r="B1384" s="215" t="s">
        <v>649</v>
      </c>
      <c r="C1384" s="873" t="s">
        <v>650</v>
      </c>
      <c r="D1384" s="873"/>
      <c r="E1384" s="873"/>
      <c r="F1384" s="873"/>
      <c r="G1384" s="873"/>
      <c r="H1384" s="216" t="s">
        <v>614</v>
      </c>
      <c r="I1384" s="217">
        <v>1090</v>
      </c>
      <c r="J1384" s="218">
        <v>1</v>
      </c>
      <c r="K1384" s="218">
        <v>1090</v>
      </c>
      <c r="L1384" s="220"/>
      <c r="M1384" s="217"/>
      <c r="N1384" s="240">
        <v>1009.33</v>
      </c>
      <c r="O1384" s="217"/>
      <c r="P1384" s="227">
        <v>1100169.7</v>
      </c>
      <c r="GO1384" s="212"/>
      <c r="GP1384" s="212"/>
      <c r="GQ1384" s="223" t="s">
        <v>650</v>
      </c>
      <c r="GR1384" s="223" t="s">
        <v>4</v>
      </c>
      <c r="GS1384" s="223" t="s">
        <v>4</v>
      </c>
      <c r="GT1384" s="223" t="s">
        <v>4</v>
      </c>
      <c r="GU1384" s="223" t="s">
        <v>4</v>
      </c>
      <c r="GV1384" s="223"/>
      <c r="GW1384" s="173"/>
      <c r="GX1384" s="223"/>
      <c r="GZ1384" s="257"/>
      <c r="HB1384" s="257"/>
    </row>
    <row r="1385" spans="1:210" s="171" customFormat="1" ht="15" x14ac:dyDescent="0.25">
      <c r="A1385" s="236"/>
      <c r="B1385" s="237"/>
      <c r="C1385" s="874" t="s">
        <v>377</v>
      </c>
      <c r="D1385" s="874"/>
      <c r="E1385" s="874"/>
      <c r="F1385" s="874"/>
      <c r="G1385" s="874"/>
      <c r="H1385" s="216"/>
      <c r="I1385" s="217"/>
      <c r="J1385" s="217"/>
      <c r="K1385" s="217"/>
      <c r="L1385" s="220"/>
      <c r="M1385" s="217"/>
      <c r="N1385" s="220"/>
      <c r="O1385" s="217"/>
      <c r="P1385" s="227">
        <v>1100169.7</v>
      </c>
      <c r="GO1385" s="212"/>
      <c r="GP1385" s="212"/>
      <c r="GQ1385" s="223"/>
      <c r="GR1385" s="223"/>
      <c r="GS1385" s="223"/>
      <c r="GT1385" s="223"/>
      <c r="GU1385" s="223"/>
      <c r="GV1385" s="223"/>
      <c r="GW1385" s="173"/>
      <c r="GX1385" s="223" t="s">
        <v>377</v>
      </c>
      <c r="GZ1385" s="257"/>
      <c r="HB1385" s="257"/>
    </row>
    <row r="1386" spans="1:210" s="171" customFormat="1" ht="22.5" x14ac:dyDescent="0.25">
      <c r="A1386" s="214" t="s">
        <v>1069</v>
      </c>
      <c r="B1386" s="215" t="s">
        <v>651</v>
      </c>
      <c r="C1386" s="873" t="s">
        <v>652</v>
      </c>
      <c r="D1386" s="873"/>
      <c r="E1386" s="873"/>
      <c r="F1386" s="873"/>
      <c r="G1386" s="873"/>
      <c r="H1386" s="216" t="s">
        <v>614</v>
      </c>
      <c r="I1386" s="217">
        <v>545</v>
      </c>
      <c r="J1386" s="218">
        <v>1</v>
      </c>
      <c r="K1386" s="218">
        <v>545</v>
      </c>
      <c r="L1386" s="220"/>
      <c r="M1386" s="217"/>
      <c r="N1386" s="239">
        <v>782.49</v>
      </c>
      <c r="O1386" s="217"/>
      <c r="P1386" s="227">
        <v>426457.05</v>
      </c>
      <c r="GO1386" s="212"/>
      <c r="GP1386" s="212"/>
      <c r="GQ1386" s="223" t="s">
        <v>652</v>
      </c>
      <c r="GR1386" s="223" t="s">
        <v>4</v>
      </c>
      <c r="GS1386" s="223" t="s">
        <v>4</v>
      </c>
      <c r="GT1386" s="223" t="s">
        <v>4</v>
      </c>
      <c r="GU1386" s="223" t="s">
        <v>4</v>
      </c>
      <c r="GV1386" s="223"/>
      <c r="GW1386" s="173"/>
      <c r="GX1386" s="223"/>
      <c r="GZ1386" s="257"/>
      <c r="HB1386" s="257"/>
    </row>
    <row r="1387" spans="1:210" s="171" customFormat="1" ht="15" x14ac:dyDescent="0.25">
      <c r="A1387" s="236"/>
      <c r="B1387" s="237"/>
      <c r="C1387" s="874" t="s">
        <v>377</v>
      </c>
      <c r="D1387" s="874"/>
      <c r="E1387" s="874"/>
      <c r="F1387" s="874"/>
      <c r="G1387" s="874"/>
      <c r="H1387" s="216"/>
      <c r="I1387" s="217"/>
      <c r="J1387" s="217"/>
      <c r="K1387" s="217"/>
      <c r="L1387" s="220"/>
      <c r="M1387" s="217"/>
      <c r="N1387" s="220"/>
      <c r="O1387" s="217"/>
      <c r="P1387" s="227">
        <v>426457.05</v>
      </c>
      <c r="GO1387" s="212"/>
      <c r="GP1387" s="212"/>
      <c r="GQ1387" s="223"/>
      <c r="GR1387" s="223"/>
      <c r="GS1387" s="223"/>
      <c r="GT1387" s="223"/>
      <c r="GU1387" s="223"/>
      <c r="GV1387" s="223"/>
      <c r="GW1387" s="173"/>
      <c r="GX1387" s="223" t="s">
        <v>377</v>
      </c>
      <c r="GZ1387" s="257"/>
      <c r="HB1387" s="257"/>
    </row>
    <row r="1388" spans="1:210" s="171" customFormat="1" ht="22.5" x14ac:dyDescent="0.25">
      <c r="A1388" s="214" t="s">
        <v>1070</v>
      </c>
      <c r="B1388" s="215" t="s">
        <v>653</v>
      </c>
      <c r="C1388" s="873" t="s">
        <v>654</v>
      </c>
      <c r="D1388" s="873"/>
      <c r="E1388" s="873"/>
      <c r="F1388" s="873"/>
      <c r="G1388" s="873"/>
      <c r="H1388" s="216" t="s">
        <v>614</v>
      </c>
      <c r="I1388" s="217">
        <v>545</v>
      </c>
      <c r="J1388" s="218">
        <v>1</v>
      </c>
      <c r="K1388" s="218">
        <v>545</v>
      </c>
      <c r="L1388" s="220"/>
      <c r="M1388" s="217"/>
      <c r="N1388" s="239">
        <v>248.5</v>
      </c>
      <c r="O1388" s="217"/>
      <c r="P1388" s="227">
        <v>135432.5</v>
      </c>
      <c r="GO1388" s="212"/>
      <c r="GP1388" s="212"/>
      <c r="GQ1388" s="223" t="s">
        <v>654</v>
      </c>
      <c r="GR1388" s="223" t="s">
        <v>4</v>
      </c>
      <c r="GS1388" s="223" t="s">
        <v>4</v>
      </c>
      <c r="GT1388" s="223" t="s">
        <v>4</v>
      </c>
      <c r="GU1388" s="223" t="s">
        <v>4</v>
      </c>
      <c r="GV1388" s="223"/>
      <c r="GW1388" s="173"/>
      <c r="GX1388" s="223"/>
      <c r="GZ1388" s="257"/>
      <c r="HB1388" s="257"/>
    </row>
    <row r="1389" spans="1:210" s="171" customFormat="1" ht="15" x14ac:dyDescent="0.25">
      <c r="A1389" s="236"/>
      <c r="B1389" s="237"/>
      <c r="C1389" s="874" t="s">
        <v>377</v>
      </c>
      <c r="D1389" s="874"/>
      <c r="E1389" s="874"/>
      <c r="F1389" s="874"/>
      <c r="G1389" s="874"/>
      <c r="H1389" s="216"/>
      <c r="I1389" s="217"/>
      <c r="J1389" s="217"/>
      <c r="K1389" s="217"/>
      <c r="L1389" s="220"/>
      <c r="M1389" s="217"/>
      <c r="N1389" s="220"/>
      <c r="O1389" s="217"/>
      <c r="P1389" s="227">
        <v>135432.5</v>
      </c>
      <c r="GO1389" s="212"/>
      <c r="GP1389" s="212"/>
      <c r="GQ1389" s="223"/>
      <c r="GR1389" s="223"/>
      <c r="GS1389" s="223"/>
      <c r="GT1389" s="223"/>
      <c r="GU1389" s="223"/>
      <c r="GV1389" s="223"/>
      <c r="GW1389" s="173"/>
      <c r="GX1389" s="223" t="s">
        <v>377</v>
      </c>
      <c r="GZ1389" s="257"/>
      <c r="HB1389" s="257"/>
    </row>
    <row r="1390" spans="1:210" s="171" customFormat="1" ht="22.5" x14ac:dyDescent="0.25">
      <c r="A1390" s="214" t="s">
        <v>1071</v>
      </c>
      <c r="B1390" s="215" t="s">
        <v>655</v>
      </c>
      <c r="C1390" s="873" t="s">
        <v>656</v>
      </c>
      <c r="D1390" s="873"/>
      <c r="E1390" s="873"/>
      <c r="F1390" s="873"/>
      <c r="G1390" s="873"/>
      <c r="H1390" s="216" t="s">
        <v>614</v>
      </c>
      <c r="I1390" s="217">
        <v>545</v>
      </c>
      <c r="J1390" s="218">
        <v>1</v>
      </c>
      <c r="K1390" s="218">
        <v>545</v>
      </c>
      <c r="L1390" s="220"/>
      <c r="M1390" s="217"/>
      <c r="N1390" s="240">
        <v>1216.55</v>
      </c>
      <c r="O1390" s="217"/>
      <c r="P1390" s="227">
        <v>663019.75</v>
      </c>
      <c r="GO1390" s="212"/>
      <c r="GP1390" s="212"/>
      <c r="GQ1390" s="223" t="s">
        <v>656</v>
      </c>
      <c r="GR1390" s="223" t="s">
        <v>4</v>
      </c>
      <c r="GS1390" s="223" t="s">
        <v>4</v>
      </c>
      <c r="GT1390" s="223" t="s">
        <v>4</v>
      </c>
      <c r="GU1390" s="223" t="s">
        <v>4</v>
      </c>
      <c r="GV1390" s="223"/>
      <c r="GW1390" s="173"/>
      <c r="GX1390" s="223"/>
      <c r="GZ1390" s="257"/>
      <c r="HB1390" s="257"/>
    </row>
    <row r="1391" spans="1:210" s="171" customFormat="1" ht="15" x14ac:dyDescent="0.25">
      <c r="A1391" s="236"/>
      <c r="B1391" s="237"/>
      <c r="C1391" s="874" t="s">
        <v>377</v>
      </c>
      <c r="D1391" s="874"/>
      <c r="E1391" s="874"/>
      <c r="F1391" s="874"/>
      <c r="G1391" s="874"/>
      <c r="H1391" s="216"/>
      <c r="I1391" s="217"/>
      <c r="J1391" s="217"/>
      <c r="K1391" s="217"/>
      <c r="L1391" s="220"/>
      <c r="M1391" s="217"/>
      <c r="N1391" s="220"/>
      <c r="O1391" s="217"/>
      <c r="P1391" s="227">
        <v>663019.75</v>
      </c>
      <c r="GO1391" s="212"/>
      <c r="GP1391" s="212"/>
      <c r="GQ1391" s="223"/>
      <c r="GR1391" s="223"/>
      <c r="GS1391" s="223"/>
      <c r="GT1391" s="223"/>
      <c r="GU1391" s="223"/>
      <c r="GV1391" s="223"/>
      <c r="GW1391" s="173"/>
      <c r="GX1391" s="223" t="s">
        <v>377</v>
      </c>
      <c r="GZ1391" s="257"/>
      <c r="HB1391" s="257"/>
    </row>
    <row r="1392" spans="1:210" s="171" customFormat="1" ht="22.5" x14ac:dyDescent="0.25">
      <c r="A1392" s="214" t="s">
        <v>1072</v>
      </c>
      <c r="B1392" s="215" t="s">
        <v>657</v>
      </c>
      <c r="C1392" s="873" t="s">
        <v>658</v>
      </c>
      <c r="D1392" s="873"/>
      <c r="E1392" s="873"/>
      <c r="F1392" s="873"/>
      <c r="G1392" s="873"/>
      <c r="H1392" s="216" t="s">
        <v>614</v>
      </c>
      <c r="I1392" s="217">
        <v>545</v>
      </c>
      <c r="J1392" s="218">
        <v>1</v>
      </c>
      <c r="K1392" s="218">
        <v>545</v>
      </c>
      <c r="L1392" s="220"/>
      <c r="M1392" s="217"/>
      <c r="N1392" s="239">
        <v>325.60000000000002</v>
      </c>
      <c r="O1392" s="217"/>
      <c r="P1392" s="227">
        <v>177452</v>
      </c>
      <c r="GO1392" s="212"/>
      <c r="GP1392" s="212"/>
      <c r="GQ1392" s="223" t="s">
        <v>658</v>
      </c>
      <c r="GR1392" s="223" t="s">
        <v>4</v>
      </c>
      <c r="GS1392" s="223" t="s">
        <v>4</v>
      </c>
      <c r="GT1392" s="223" t="s">
        <v>4</v>
      </c>
      <c r="GU1392" s="223" t="s">
        <v>4</v>
      </c>
      <c r="GV1392" s="223"/>
      <c r="GW1392" s="173"/>
      <c r="GX1392" s="223"/>
      <c r="GZ1392" s="257"/>
      <c r="HB1392" s="257"/>
    </row>
    <row r="1393" spans="1:210" s="171" customFormat="1" ht="15" x14ac:dyDescent="0.25">
      <c r="A1393" s="236"/>
      <c r="B1393" s="237"/>
      <c r="C1393" s="874" t="s">
        <v>377</v>
      </c>
      <c r="D1393" s="874"/>
      <c r="E1393" s="874"/>
      <c r="F1393" s="874"/>
      <c r="G1393" s="874"/>
      <c r="H1393" s="216"/>
      <c r="I1393" s="217"/>
      <c r="J1393" s="217"/>
      <c r="K1393" s="217"/>
      <c r="L1393" s="220"/>
      <c r="M1393" s="217"/>
      <c r="N1393" s="220"/>
      <c r="O1393" s="217"/>
      <c r="P1393" s="227">
        <v>177452</v>
      </c>
      <c r="GO1393" s="212"/>
      <c r="GP1393" s="212"/>
      <c r="GQ1393" s="223"/>
      <c r="GR1393" s="223"/>
      <c r="GS1393" s="223"/>
      <c r="GT1393" s="223"/>
      <c r="GU1393" s="223"/>
      <c r="GV1393" s="223"/>
      <c r="GW1393" s="173"/>
      <c r="GX1393" s="223" t="s">
        <v>377</v>
      </c>
      <c r="GZ1393" s="257"/>
      <c r="HB1393" s="257"/>
    </row>
    <row r="1394" spans="1:210" s="171" customFormat="1" ht="22.5" x14ac:dyDescent="0.25">
      <c r="A1394" s="214" t="s">
        <v>1073</v>
      </c>
      <c r="B1394" s="215" t="s">
        <v>659</v>
      </c>
      <c r="C1394" s="873" t="s">
        <v>660</v>
      </c>
      <c r="D1394" s="873"/>
      <c r="E1394" s="873"/>
      <c r="F1394" s="873"/>
      <c r="G1394" s="873"/>
      <c r="H1394" s="216" t="s">
        <v>614</v>
      </c>
      <c r="I1394" s="217">
        <v>545</v>
      </c>
      <c r="J1394" s="218">
        <v>1</v>
      </c>
      <c r="K1394" s="218">
        <v>545</v>
      </c>
      <c r="L1394" s="220"/>
      <c r="M1394" s="217"/>
      <c r="N1394" s="239">
        <v>221.25</v>
      </c>
      <c r="O1394" s="217"/>
      <c r="P1394" s="227">
        <v>120581.25</v>
      </c>
      <c r="GO1394" s="212"/>
      <c r="GP1394" s="212"/>
      <c r="GQ1394" s="223" t="s">
        <v>660</v>
      </c>
      <c r="GR1394" s="223" t="s">
        <v>4</v>
      </c>
      <c r="GS1394" s="223" t="s">
        <v>4</v>
      </c>
      <c r="GT1394" s="223" t="s">
        <v>4</v>
      </c>
      <c r="GU1394" s="223" t="s">
        <v>4</v>
      </c>
      <c r="GV1394" s="223"/>
      <c r="GW1394" s="173"/>
      <c r="GX1394" s="223"/>
      <c r="GZ1394" s="257"/>
      <c r="HB1394" s="257"/>
    </row>
    <row r="1395" spans="1:210" s="171" customFormat="1" ht="15" x14ac:dyDescent="0.25">
      <c r="A1395" s="236"/>
      <c r="B1395" s="237"/>
      <c r="C1395" s="874" t="s">
        <v>377</v>
      </c>
      <c r="D1395" s="874"/>
      <c r="E1395" s="874"/>
      <c r="F1395" s="874"/>
      <c r="G1395" s="874"/>
      <c r="H1395" s="216"/>
      <c r="I1395" s="217"/>
      <c r="J1395" s="217"/>
      <c r="K1395" s="217"/>
      <c r="L1395" s="220"/>
      <c r="M1395" s="217"/>
      <c r="N1395" s="220"/>
      <c r="O1395" s="217"/>
      <c r="P1395" s="227">
        <v>120581.25</v>
      </c>
      <c r="GO1395" s="212"/>
      <c r="GP1395" s="212"/>
      <c r="GQ1395" s="223"/>
      <c r="GR1395" s="223"/>
      <c r="GS1395" s="223"/>
      <c r="GT1395" s="223"/>
      <c r="GU1395" s="223"/>
      <c r="GV1395" s="223"/>
      <c r="GW1395" s="173"/>
      <c r="GX1395" s="223" t="s">
        <v>377</v>
      </c>
      <c r="GZ1395" s="257"/>
      <c r="HB1395" s="257"/>
    </row>
    <row r="1396" spans="1:210" s="171" customFormat="1" ht="22.5" x14ac:dyDescent="0.25">
      <c r="A1396" s="214" t="s">
        <v>1074</v>
      </c>
      <c r="B1396" s="215" t="s">
        <v>661</v>
      </c>
      <c r="C1396" s="873" t="s">
        <v>662</v>
      </c>
      <c r="D1396" s="873"/>
      <c r="E1396" s="873"/>
      <c r="F1396" s="873"/>
      <c r="G1396" s="873"/>
      <c r="H1396" s="216" t="s">
        <v>614</v>
      </c>
      <c r="I1396" s="217">
        <v>545</v>
      </c>
      <c r="J1396" s="218">
        <v>1</v>
      </c>
      <c r="K1396" s="218">
        <v>545</v>
      </c>
      <c r="L1396" s="220"/>
      <c r="M1396" s="217"/>
      <c r="N1396" s="240">
        <v>1022.44</v>
      </c>
      <c r="O1396" s="217"/>
      <c r="P1396" s="227">
        <v>557229.80000000005</v>
      </c>
      <c r="GO1396" s="212"/>
      <c r="GP1396" s="212"/>
      <c r="GQ1396" s="223" t="s">
        <v>662</v>
      </c>
      <c r="GR1396" s="223" t="s">
        <v>4</v>
      </c>
      <c r="GS1396" s="223" t="s">
        <v>4</v>
      </c>
      <c r="GT1396" s="223" t="s">
        <v>4</v>
      </c>
      <c r="GU1396" s="223" t="s">
        <v>4</v>
      </c>
      <c r="GV1396" s="223"/>
      <c r="GW1396" s="173"/>
      <c r="GX1396" s="223"/>
      <c r="GZ1396" s="257"/>
      <c r="HB1396" s="257"/>
    </row>
    <row r="1397" spans="1:210" s="171" customFormat="1" ht="15" x14ac:dyDescent="0.25">
      <c r="A1397" s="236"/>
      <c r="B1397" s="237"/>
      <c r="C1397" s="874" t="s">
        <v>377</v>
      </c>
      <c r="D1397" s="874"/>
      <c r="E1397" s="874"/>
      <c r="F1397" s="874"/>
      <c r="G1397" s="874"/>
      <c r="H1397" s="216"/>
      <c r="I1397" s="217"/>
      <c r="J1397" s="217"/>
      <c r="K1397" s="217"/>
      <c r="L1397" s="220"/>
      <c r="M1397" s="217"/>
      <c r="N1397" s="220"/>
      <c r="O1397" s="217"/>
      <c r="P1397" s="227">
        <v>557229.80000000005</v>
      </c>
      <c r="GO1397" s="212"/>
      <c r="GP1397" s="212"/>
      <c r="GQ1397" s="223"/>
      <c r="GR1397" s="223"/>
      <c r="GS1397" s="223"/>
      <c r="GT1397" s="223"/>
      <c r="GU1397" s="223"/>
      <c r="GV1397" s="223"/>
      <c r="GW1397" s="173"/>
      <c r="GX1397" s="223" t="s">
        <v>377</v>
      </c>
      <c r="GZ1397" s="257"/>
      <c r="HB1397" s="257"/>
    </row>
    <row r="1398" spans="1:210" s="171" customFormat="1" ht="33.75" x14ac:dyDescent="0.25">
      <c r="A1398" s="214" t="s">
        <v>1075</v>
      </c>
      <c r="B1398" s="215" t="s">
        <v>663</v>
      </c>
      <c r="C1398" s="873" t="s">
        <v>664</v>
      </c>
      <c r="D1398" s="873"/>
      <c r="E1398" s="873"/>
      <c r="F1398" s="873"/>
      <c r="G1398" s="873"/>
      <c r="H1398" s="216" t="s">
        <v>607</v>
      </c>
      <c r="I1398" s="217">
        <v>1.417</v>
      </c>
      <c r="J1398" s="218">
        <v>1</v>
      </c>
      <c r="K1398" s="241">
        <v>1.417</v>
      </c>
      <c r="L1398" s="220"/>
      <c r="M1398" s="217"/>
      <c r="N1398" s="221"/>
      <c r="O1398" s="217"/>
      <c r="P1398" s="222"/>
      <c r="GO1398" s="212"/>
      <c r="GP1398" s="212"/>
      <c r="GQ1398" s="223" t="s">
        <v>664</v>
      </c>
      <c r="GR1398" s="223" t="s">
        <v>4</v>
      </c>
      <c r="GS1398" s="223" t="s">
        <v>4</v>
      </c>
      <c r="GT1398" s="223" t="s">
        <v>4</v>
      </c>
      <c r="GU1398" s="223" t="s">
        <v>4</v>
      </c>
      <c r="GV1398" s="223"/>
      <c r="GW1398" s="173"/>
      <c r="GX1398" s="223"/>
      <c r="GZ1398" s="257"/>
      <c r="HB1398" s="257"/>
    </row>
    <row r="1399" spans="1:210" s="171" customFormat="1" ht="15" x14ac:dyDescent="0.25">
      <c r="A1399" s="242"/>
      <c r="B1399" s="243"/>
      <c r="C1399" s="878" t="s">
        <v>1076</v>
      </c>
      <c r="D1399" s="878"/>
      <c r="E1399" s="878"/>
      <c r="F1399" s="878"/>
      <c r="G1399" s="878"/>
      <c r="H1399" s="878"/>
      <c r="I1399" s="878"/>
      <c r="J1399" s="878"/>
      <c r="K1399" s="878"/>
      <c r="L1399" s="878"/>
      <c r="M1399" s="878"/>
      <c r="N1399" s="878"/>
      <c r="O1399" s="878"/>
      <c r="P1399" s="879"/>
      <c r="GO1399" s="212"/>
      <c r="GP1399" s="212"/>
      <c r="GQ1399" s="223"/>
      <c r="GR1399" s="223"/>
      <c r="GS1399" s="223"/>
      <c r="GT1399" s="223"/>
      <c r="GU1399" s="223"/>
      <c r="GV1399" s="223"/>
      <c r="GW1399" s="173"/>
      <c r="GX1399" s="223"/>
      <c r="GY1399" s="244" t="s">
        <v>1076</v>
      </c>
      <c r="GZ1399" s="257"/>
      <c r="HB1399" s="257"/>
    </row>
    <row r="1400" spans="1:210" s="171" customFormat="1" ht="15" x14ac:dyDescent="0.25">
      <c r="A1400" s="224"/>
      <c r="B1400" s="225"/>
      <c r="C1400" s="874" t="s">
        <v>370</v>
      </c>
      <c r="D1400" s="874"/>
      <c r="E1400" s="874"/>
      <c r="F1400" s="874"/>
      <c r="G1400" s="874"/>
      <c r="H1400" s="216"/>
      <c r="I1400" s="217"/>
      <c r="J1400" s="217"/>
      <c r="K1400" s="217"/>
      <c r="L1400" s="220"/>
      <c r="M1400" s="217"/>
      <c r="N1400" s="226"/>
      <c r="O1400" s="217"/>
      <c r="P1400" s="227">
        <v>34196.519999999997</v>
      </c>
      <c r="Q1400" s="228"/>
      <c r="R1400" s="228"/>
      <c r="GO1400" s="212"/>
      <c r="GP1400" s="212"/>
      <c r="GQ1400" s="223"/>
      <c r="GR1400" s="223"/>
      <c r="GS1400" s="223"/>
      <c r="GT1400" s="223"/>
      <c r="GU1400" s="223"/>
      <c r="GV1400" s="223" t="s">
        <v>370</v>
      </c>
      <c r="GW1400" s="173"/>
      <c r="GX1400" s="223"/>
      <c r="GZ1400" s="257"/>
      <c r="HB1400" s="257"/>
    </row>
    <row r="1401" spans="1:210" s="171" customFormat="1" ht="15" x14ac:dyDescent="0.25">
      <c r="A1401" s="229"/>
      <c r="B1401" s="230"/>
      <c r="C1401" s="880" t="s">
        <v>371</v>
      </c>
      <c r="D1401" s="880"/>
      <c r="E1401" s="880"/>
      <c r="F1401" s="880"/>
      <c r="G1401" s="880"/>
      <c r="H1401" s="231"/>
      <c r="I1401" s="232"/>
      <c r="J1401" s="232"/>
      <c r="K1401" s="232"/>
      <c r="L1401" s="233"/>
      <c r="M1401" s="232"/>
      <c r="N1401" s="233"/>
      <c r="O1401" s="232"/>
      <c r="P1401" s="245">
        <v>1530.73</v>
      </c>
      <c r="GO1401" s="212"/>
      <c r="GP1401" s="212"/>
      <c r="GQ1401" s="223"/>
      <c r="GR1401" s="223"/>
      <c r="GS1401" s="223"/>
      <c r="GT1401" s="223"/>
      <c r="GU1401" s="223"/>
      <c r="GV1401" s="223"/>
      <c r="GW1401" s="173" t="s">
        <v>371</v>
      </c>
      <c r="GX1401" s="223"/>
      <c r="GZ1401" s="257"/>
      <c r="HB1401" s="257"/>
    </row>
    <row r="1402" spans="1:210" s="171" customFormat="1" ht="22.5" x14ac:dyDescent="0.25">
      <c r="A1402" s="229"/>
      <c r="B1402" s="230" t="s">
        <v>666</v>
      </c>
      <c r="C1402" s="880" t="s">
        <v>667</v>
      </c>
      <c r="D1402" s="880"/>
      <c r="E1402" s="880"/>
      <c r="F1402" s="880"/>
      <c r="G1402" s="880"/>
      <c r="H1402" s="231" t="s">
        <v>374</v>
      </c>
      <c r="I1402" s="235">
        <v>94</v>
      </c>
      <c r="J1402" s="232"/>
      <c r="K1402" s="235">
        <v>94</v>
      </c>
      <c r="L1402" s="233"/>
      <c r="M1402" s="232"/>
      <c r="N1402" s="233"/>
      <c r="O1402" s="232"/>
      <c r="P1402" s="245">
        <v>1438.89</v>
      </c>
      <c r="GO1402" s="212"/>
      <c r="GP1402" s="212"/>
      <c r="GQ1402" s="223"/>
      <c r="GR1402" s="223"/>
      <c r="GS1402" s="223"/>
      <c r="GT1402" s="223"/>
      <c r="GU1402" s="223"/>
      <c r="GV1402" s="223"/>
      <c r="GW1402" s="173" t="s">
        <v>667</v>
      </c>
      <c r="GX1402" s="223"/>
      <c r="GZ1402" s="257"/>
      <c r="HB1402" s="257"/>
    </row>
    <row r="1403" spans="1:210" s="171" customFormat="1" ht="22.5" x14ac:dyDescent="0.25">
      <c r="A1403" s="229"/>
      <c r="B1403" s="230" t="s">
        <v>668</v>
      </c>
      <c r="C1403" s="880" t="s">
        <v>669</v>
      </c>
      <c r="D1403" s="880"/>
      <c r="E1403" s="880"/>
      <c r="F1403" s="880"/>
      <c r="G1403" s="880"/>
      <c r="H1403" s="231" t="s">
        <v>374</v>
      </c>
      <c r="I1403" s="235">
        <v>51</v>
      </c>
      <c r="J1403" s="232"/>
      <c r="K1403" s="235">
        <v>51</v>
      </c>
      <c r="L1403" s="233"/>
      <c r="M1403" s="232"/>
      <c r="N1403" s="233"/>
      <c r="O1403" s="232"/>
      <c r="P1403" s="234">
        <v>780.67</v>
      </c>
      <c r="GO1403" s="212"/>
      <c r="GP1403" s="212"/>
      <c r="GQ1403" s="223"/>
      <c r="GR1403" s="223"/>
      <c r="GS1403" s="223"/>
      <c r="GT1403" s="223"/>
      <c r="GU1403" s="223"/>
      <c r="GV1403" s="223"/>
      <c r="GW1403" s="173" t="s">
        <v>669</v>
      </c>
      <c r="GX1403" s="223"/>
      <c r="GZ1403" s="257"/>
      <c r="HB1403" s="257"/>
    </row>
    <row r="1404" spans="1:210" s="171" customFormat="1" ht="15" x14ac:dyDescent="0.25">
      <c r="A1404" s="236"/>
      <c r="B1404" s="237"/>
      <c r="C1404" s="874" t="s">
        <v>377</v>
      </c>
      <c r="D1404" s="874"/>
      <c r="E1404" s="874"/>
      <c r="F1404" s="874"/>
      <c r="G1404" s="874"/>
      <c r="H1404" s="216"/>
      <c r="I1404" s="217"/>
      <c r="J1404" s="217"/>
      <c r="K1404" s="217"/>
      <c r="L1404" s="220"/>
      <c r="M1404" s="217"/>
      <c r="N1404" s="226">
        <v>25699.42</v>
      </c>
      <c r="O1404" s="217"/>
      <c r="P1404" s="227">
        <v>36416.080000000002</v>
      </c>
      <c r="GO1404" s="212"/>
      <c r="GP1404" s="212"/>
      <c r="GQ1404" s="223"/>
      <c r="GR1404" s="223"/>
      <c r="GS1404" s="223"/>
      <c r="GT1404" s="223"/>
      <c r="GU1404" s="223"/>
      <c r="GV1404" s="223"/>
      <c r="GW1404" s="173"/>
      <c r="GX1404" s="223" t="s">
        <v>377</v>
      </c>
      <c r="GZ1404" s="257"/>
      <c r="HB1404" s="257"/>
    </row>
    <row r="1405" spans="1:210" s="171" customFormat="1" ht="33.75" x14ac:dyDescent="0.25">
      <c r="A1405" s="214" t="s">
        <v>1077</v>
      </c>
      <c r="B1405" s="215" t="s">
        <v>670</v>
      </c>
      <c r="C1405" s="873" t="s">
        <v>671</v>
      </c>
      <c r="D1405" s="873"/>
      <c r="E1405" s="873"/>
      <c r="F1405" s="873"/>
      <c r="G1405" s="873"/>
      <c r="H1405" s="216" t="s">
        <v>672</v>
      </c>
      <c r="I1405" s="217">
        <v>-46.335900000000002</v>
      </c>
      <c r="J1405" s="218">
        <v>1</v>
      </c>
      <c r="K1405" s="298">
        <v>-46.335900000000002</v>
      </c>
      <c r="L1405" s="299">
        <v>537.96</v>
      </c>
      <c r="M1405" s="219">
        <v>1.3</v>
      </c>
      <c r="N1405" s="239">
        <v>699.35</v>
      </c>
      <c r="O1405" s="217"/>
      <c r="P1405" s="227">
        <v>-32405.01</v>
      </c>
      <c r="GO1405" s="212"/>
      <c r="GP1405" s="212"/>
      <c r="GQ1405" s="223" t="s">
        <v>671</v>
      </c>
      <c r="GR1405" s="223" t="s">
        <v>4</v>
      </c>
      <c r="GS1405" s="223" t="s">
        <v>4</v>
      </c>
      <c r="GT1405" s="223" t="s">
        <v>4</v>
      </c>
      <c r="GU1405" s="223" t="s">
        <v>4</v>
      </c>
      <c r="GV1405" s="223"/>
      <c r="GW1405" s="173"/>
      <c r="GX1405" s="223"/>
      <c r="GZ1405" s="257"/>
      <c r="HB1405" s="257"/>
    </row>
    <row r="1406" spans="1:210" s="171" customFormat="1" ht="15" x14ac:dyDescent="0.25">
      <c r="A1406" s="236"/>
      <c r="B1406" s="237"/>
      <c r="C1406" s="874" t="s">
        <v>377</v>
      </c>
      <c r="D1406" s="874"/>
      <c r="E1406" s="874"/>
      <c r="F1406" s="874"/>
      <c r="G1406" s="874"/>
      <c r="H1406" s="216"/>
      <c r="I1406" s="217"/>
      <c r="J1406" s="217"/>
      <c r="K1406" s="217"/>
      <c r="L1406" s="220"/>
      <c r="M1406" s="217"/>
      <c r="N1406" s="220"/>
      <c r="O1406" s="217"/>
      <c r="P1406" s="227">
        <v>-32405.01</v>
      </c>
      <c r="GO1406" s="212"/>
      <c r="GP1406" s="212"/>
      <c r="GQ1406" s="223"/>
      <c r="GR1406" s="223"/>
      <c r="GS1406" s="223"/>
      <c r="GT1406" s="223"/>
      <c r="GU1406" s="223"/>
      <c r="GV1406" s="223"/>
      <c r="GW1406" s="173"/>
      <c r="GX1406" s="223" t="s">
        <v>377</v>
      </c>
      <c r="GZ1406" s="257"/>
      <c r="HB1406" s="257"/>
    </row>
    <row r="1407" spans="1:210" s="171" customFormat="1" ht="33.75" x14ac:dyDescent="0.25">
      <c r="A1407" s="214" t="s">
        <v>1078</v>
      </c>
      <c r="B1407" s="215" t="s">
        <v>673</v>
      </c>
      <c r="C1407" s="873" t="s">
        <v>674</v>
      </c>
      <c r="D1407" s="873"/>
      <c r="E1407" s="873"/>
      <c r="F1407" s="873"/>
      <c r="G1407" s="873"/>
      <c r="H1407" s="216" t="s">
        <v>672</v>
      </c>
      <c r="I1407" s="217">
        <v>85.02</v>
      </c>
      <c r="J1407" s="218">
        <v>1</v>
      </c>
      <c r="K1407" s="265">
        <v>85.02</v>
      </c>
      <c r="L1407" s="299">
        <v>323.43</v>
      </c>
      <c r="M1407" s="265">
        <v>1.85</v>
      </c>
      <c r="N1407" s="239">
        <v>598.35</v>
      </c>
      <c r="O1407" s="217"/>
      <c r="P1407" s="227">
        <v>50871.72</v>
      </c>
      <c r="GO1407" s="212"/>
      <c r="GP1407" s="212"/>
      <c r="GQ1407" s="223" t="s">
        <v>674</v>
      </c>
      <c r="GR1407" s="223" t="s">
        <v>4</v>
      </c>
      <c r="GS1407" s="223" t="s">
        <v>4</v>
      </c>
      <c r="GT1407" s="223" t="s">
        <v>4</v>
      </c>
      <c r="GU1407" s="223" t="s">
        <v>4</v>
      </c>
      <c r="GV1407" s="223"/>
      <c r="GW1407" s="173"/>
      <c r="GX1407" s="223"/>
      <c r="GZ1407" s="257"/>
      <c r="HB1407" s="257"/>
    </row>
    <row r="1408" spans="1:210" s="171" customFormat="1" ht="15" x14ac:dyDescent="0.25">
      <c r="A1408" s="236"/>
      <c r="B1408" s="237"/>
      <c r="C1408" s="874" t="s">
        <v>377</v>
      </c>
      <c r="D1408" s="874"/>
      <c r="E1408" s="874"/>
      <c r="F1408" s="874"/>
      <c r="G1408" s="874"/>
      <c r="H1408" s="216"/>
      <c r="I1408" s="217"/>
      <c r="J1408" s="217"/>
      <c r="K1408" s="217"/>
      <c r="L1408" s="220"/>
      <c r="M1408" s="217"/>
      <c r="N1408" s="220"/>
      <c r="O1408" s="217"/>
      <c r="P1408" s="227">
        <v>50871.72</v>
      </c>
      <c r="GO1408" s="212"/>
      <c r="GP1408" s="212"/>
      <c r="GQ1408" s="223"/>
      <c r="GR1408" s="223"/>
      <c r="GS1408" s="223"/>
      <c r="GT1408" s="223"/>
      <c r="GU1408" s="223"/>
      <c r="GV1408" s="223"/>
      <c r="GW1408" s="173"/>
      <c r="GX1408" s="223" t="s">
        <v>377</v>
      </c>
      <c r="GZ1408" s="257"/>
      <c r="HB1408" s="257"/>
    </row>
    <row r="1409" spans="1:210" s="171" customFormat="1" ht="1.5" customHeight="1" x14ac:dyDescent="0.25">
      <c r="A1409" s="246"/>
      <c r="B1409" s="247"/>
      <c r="C1409" s="247"/>
      <c r="D1409" s="247"/>
      <c r="E1409" s="247"/>
      <c r="F1409" s="248"/>
      <c r="G1409" s="248"/>
      <c r="H1409" s="248"/>
      <c r="I1409" s="248"/>
      <c r="J1409" s="249"/>
      <c r="K1409" s="248"/>
      <c r="L1409" s="249"/>
      <c r="M1409" s="250"/>
      <c r="N1409" s="249"/>
      <c r="O1409" s="251"/>
      <c r="P1409" s="252"/>
      <c r="Q1409" s="253"/>
      <c r="R1409" s="254"/>
      <c r="GO1409" s="212"/>
      <c r="GP1409" s="212"/>
      <c r="GQ1409" s="223"/>
      <c r="GR1409" s="223"/>
      <c r="GS1409" s="223"/>
      <c r="GT1409" s="223"/>
      <c r="GU1409" s="223"/>
      <c r="GV1409" s="223"/>
      <c r="GW1409" s="173"/>
      <c r="GX1409" s="223"/>
      <c r="GZ1409" s="257"/>
      <c r="HB1409" s="257"/>
    </row>
    <row r="1410" spans="1:210" s="171" customFormat="1" ht="15" x14ac:dyDescent="0.25">
      <c r="A1410" s="224"/>
      <c r="B1410" s="255"/>
      <c r="C1410" s="872" t="s">
        <v>1079</v>
      </c>
      <c r="D1410" s="872"/>
      <c r="E1410" s="872"/>
      <c r="F1410" s="872"/>
      <c r="G1410" s="872"/>
      <c r="H1410" s="872"/>
      <c r="I1410" s="872"/>
      <c r="J1410" s="872"/>
      <c r="K1410" s="872"/>
      <c r="L1410" s="872"/>
      <c r="M1410" s="872"/>
      <c r="N1410" s="872"/>
      <c r="O1410" s="872"/>
      <c r="P1410" s="256"/>
      <c r="Q1410" s="253"/>
      <c r="R1410" s="254"/>
      <c r="GO1410" s="212"/>
      <c r="GP1410" s="212"/>
      <c r="GQ1410" s="223"/>
      <c r="GR1410" s="223"/>
      <c r="GS1410" s="223"/>
      <c r="GT1410" s="223"/>
      <c r="GU1410" s="223"/>
      <c r="GV1410" s="223"/>
      <c r="GW1410" s="173"/>
      <c r="GX1410" s="223"/>
      <c r="GZ1410" s="257" t="s">
        <v>1079</v>
      </c>
      <c r="HB1410" s="257"/>
    </row>
    <row r="1411" spans="1:210" s="171" customFormat="1" ht="15" x14ac:dyDescent="0.25">
      <c r="A1411" s="224"/>
      <c r="B1411" s="225"/>
      <c r="C1411" s="871" t="s">
        <v>400</v>
      </c>
      <c r="D1411" s="871"/>
      <c r="E1411" s="871"/>
      <c r="F1411" s="871"/>
      <c r="G1411" s="871"/>
      <c r="H1411" s="871"/>
      <c r="I1411" s="871"/>
      <c r="J1411" s="871"/>
      <c r="K1411" s="871"/>
      <c r="L1411" s="871"/>
      <c r="M1411" s="871"/>
      <c r="N1411" s="871"/>
      <c r="O1411" s="871"/>
      <c r="P1411" s="258">
        <v>165673255.24000001</v>
      </c>
      <c r="Q1411" s="253"/>
      <c r="R1411" s="254"/>
      <c r="GO1411" s="212"/>
      <c r="GP1411" s="212"/>
      <c r="GQ1411" s="223"/>
      <c r="GR1411" s="223"/>
      <c r="GS1411" s="223"/>
      <c r="GT1411" s="223"/>
      <c r="GU1411" s="223"/>
      <c r="GV1411" s="223"/>
      <c r="GW1411" s="173"/>
      <c r="GX1411" s="223"/>
      <c r="GZ1411" s="257"/>
      <c r="HA1411" s="259" t="s">
        <v>400</v>
      </c>
      <c r="HB1411" s="257"/>
    </row>
    <row r="1412" spans="1:210" s="171" customFormat="1" ht="15" x14ac:dyDescent="0.25">
      <c r="A1412" s="224"/>
      <c r="B1412" s="225"/>
      <c r="C1412" s="871" t="s">
        <v>401</v>
      </c>
      <c r="D1412" s="871"/>
      <c r="E1412" s="871"/>
      <c r="F1412" s="871"/>
      <c r="G1412" s="871"/>
      <c r="H1412" s="871"/>
      <c r="I1412" s="871"/>
      <c r="J1412" s="871"/>
      <c r="K1412" s="871"/>
      <c r="L1412" s="871"/>
      <c r="M1412" s="871"/>
      <c r="N1412" s="871"/>
      <c r="O1412" s="871"/>
      <c r="P1412" s="260"/>
      <c r="Q1412" s="253"/>
      <c r="R1412" s="254"/>
      <c r="GO1412" s="212"/>
      <c r="GP1412" s="212"/>
      <c r="GQ1412" s="223"/>
      <c r="GR1412" s="223"/>
      <c r="GS1412" s="223"/>
      <c r="GT1412" s="223"/>
      <c r="GU1412" s="223"/>
      <c r="GV1412" s="223"/>
      <c r="GW1412" s="173"/>
      <c r="GX1412" s="223"/>
      <c r="GZ1412" s="257"/>
      <c r="HA1412" s="259" t="s">
        <v>401</v>
      </c>
      <c r="HB1412" s="257"/>
    </row>
    <row r="1413" spans="1:210" s="171" customFormat="1" ht="15" x14ac:dyDescent="0.25">
      <c r="A1413" s="224"/>
      <c r="B1413" s="225"/>
      <c r="C1413" s="871" t="s">
        <v>402</v>
      </c>
      <c r="D1413" s="871"/>
      <c r="E1413" s="871"/>
      <c r="F1413" s="871"/>
      <c r="G1413" s="871"/>
      <c r="H1413" s="871"/>
      <c r="I1413" s="871"/>
      <c r="J1413" s="871"/>
      <c r="K1413" s="871"/>
      <c r="L1413" s="871"/>
      <c r="M1413" s="871"/>
      <c r="N1413" s="871"/>
      <c r="O1413" s="871"/>
      <c r="P1413" s="258">
        <v>12420509.66</v>
      </c>
      <c r="Q1413" s="253"/>
      <c r="R1413" s="254"/>
      <c r="GO1413" s="212"/>
      <c r="GP1413" s="212"/>
      <c r="GQ1413" s="223"/>
      <c r="GR1413" s="223"/>
      <c r="GS1413" s="223"/>
      <c r="GT1413" s="223"/>
      <c r="GU1413" s="223"/>
      <c r="GV1413" s="223"/>
      <c r="GW1413" s="173"/>
      <c r="GX1413" s="223"/>
      <c r="GZ1413" s="257"/>
      <c r="HA1413" s="259" t="s">
        <v>402</v>
      </c>
      <c r="HB1413" s="257"/>
    </row>
    <row r="1414" spans="1:210" s="171" customFormat="1" ht="15" x14ac:dyDescent="0.25">
      <c r="A1414" s="224"/>
      <c r="B1414" s="225"/>
      <c r="C1414" s="871" t="s">
        <v>403</v>
      </c>
      <c r="D1414" s="871"/>
      <c r="E1414" s="871"/>
      <c r="F1414" s="871"/>
      <c r="G1414" s="871"/>
      <c r="H1414" s="871"/>
      <c r="I1414" s="871"/>
      <c r="J1414" s="871"/>
      <c r="K1414" s="871"/>
      <c r="L1414" s="871"/>
      <c r="M1414" s="871"/>
      <c r="N1414" s="871"/>
      <c r="O1414" s="871"/>
      <c r="P1414" s="258">
        <v>117119501.18000001</v>
      </c>
      <c r="Q1414" s="253"/>
      <c r="R1414" s="254"/>
      <c r="GO1414" s="212"/>
      <c r="GP1414" s="212"/>
      <c r="GQ1414" s="223"/>
      <c r="GR1414" s="223"/>
      <c r="GS1414" s="223"/>
      <c r="GT1414" s="223"/>
      <c r="GU1414" s="223"/>
      <c r="GV1414" s="223"/>
      <c r="GW1414" s="173"/>
      <c r="GX1414" s="223"/>
      <c r="GZ1414" s="257"/>
      <c r="HA1414" s="259" t="s">
        <v>403</v>
      </c>
      <c r="HB1414" s="257"/>
    </row>
    <row r="1415" spans="1:210" s="171" customFormat="1" ht="15" x14ac:dyDescent="0.25">
      <c r="A1415" s="224"/>
      <c r="B1415" s="225"/>
      <c r="C1415" s="871" t="s">
        <v>404</v>
      </c>
      <c r="D1415" s="871"/>
      <c r="E1415" s="871"/>
      <c r="F1415" s="871"/>
      <c r="G1415" s="871"/>
      <c r="H1415" s="871"/>
      <c r="I1415" s="871"/>
      <c r="J1415" s="871"/>
      <c r="K1415" s="871"/>
      <c r="L1415" s="871"/>
      <c r="M1415" s="871"/>
      <c r="N1415" s="871"/>
      <c r="O1415" s="871"/>
      <c r="P1415" s="258">
        <v>8520517.0899999999</v>
      </c>
      <c r="Q1415" s="253"/>
      <c r="R1415" s="254"/>
      <c r="GO1415" s="212"/>
      <c r="GP1415" s="212"/>
      <c r="GQ1415" s="223"/>
      <c r="GR1415" s="223"/>
      <c r="GS1415" s="223"/>
      <c r="GT1415" s="223"/>
      <c r="GU1415" s="223"/>
      <c r="GV1415" s="223"/>
      <c r="GW1415" s="173"/>
      <c r="GX1415" s="223"/>
      <c r="GZ1415" s="257"/>
      <c r="HA1415" s="259" t="s">
        <v>404</v>
      </c>
      <c r="HB1415" s="257"/>
    </row>
    <row r="1416" spans="1:210" s="171" customFormat="1" ht="15" x14ac:dyDescent="0.25">
      <c r="A1416" s="224"/>
      <c r="B1416" s="225"/>
      <c r="C1416" s="871" t="s">
        <v>616</v>
      </c>
      <c r="D1416" s="871"/>
      <c r="E1416" s="871"/>
      <c r="F1416" s="871"/>
      <c r="G1416" s="871"/>
      <c r="H1416" s="871"/>
      <c r="I1416" s="871"/>
      <c r="J1416" s="871"/>
      <c r="K1416" s="871"/>
      <c r="L1416" s="871"/>
      <c r="M1416" s="871"/>
      <c r="N1416" s="871"/>
      <c r="O1416" s="871"/>
      <c r="P1416" s="258">
        <v>27612727.309999999</v>
      </c>
      <c r="Q1416" s="253"/>
      <c r="R1416" s="254"/>
      <c r="GO1416" s="212"/>
      <c r="GP1416" s="212"/>
      <c r="GQ1416" s="223"/>
      <c r="GR1416" s="223"/>
      <c r="GS1416" s="223"/>
      <c r="GT1416" s="223"/>
      <c r="GU1416" s="223"/>
      <c r="GV1416" s="223"/>
      <c r="GW1416" s="173"/>
      <c r="GX1416" s="223"/>
      <c r="GZ1416" s="257"/>
      <c r="HA1416" s="259" t="s">
        <v>616</v>
      </c>
      <c r="HB1416" s="257"/>
    </row>
    <row r="1417" spans="1:210" s="171" customFormat="1" ht="15" x14ac:dyDescent="0.25">
      <c r="A1417" s="224"/>
      <c r="B1417" s="225"/>
      <c r="C1417" s="871" t="s">
        <v>406</v>
      </c>
      <c r="D1417" s="871"/>
      <c r="E1417" s="871"/>
      <c r="F1417" s="871"/>
      <c r="G1417" s="871"/>
      <c r="H1417" s="871"/>
      <c r="I1417" s="871"/>
      <c r="J1417" s="871"/>
      <c r="K1417" s="871"/>
      <c r="L1417" s="871"/>
      <c r="M1417" s="871"/>
      <c r="N1417" s="871"/>
      <c r="O1417" s="871"/>
      <c r="P1417" s="258">
        <v>196247106.38</v>
      </c>
      <c r="Q1417" s="253"/>
      <c r="R1417" s="254"/>
      <c r="GO1417" s="212"/>
      <c r="GP1417" s="212"/>
      <c r="GQ1417" s="223"/>
      <c r="GR1417" s="223"/>
      <c r="GS1417" s="223"/>
      <c r="GT1417" s="223"/>
      <c r="GU1417" s="223"/>
      <c r="GV1417" s="223"/>
      <c r="GW1417" s="173"/>
      <c r="GX1417" s="223"/>
      <c r="GZ1417" s="257"/>
      <c r="HA1417" s="259" t="s">
        <v>406</v>
      </c>
      <c r="HB1417" s="257"/>
    </row>
    <row r="1418" spans="1:210" s="171" customFormat="1" ht="15" x14ac:dyDescent="0.25">
      <c r="A1418" s="224"/>
      <c r="B1418" s="225"/>
      <c r="C1418" s="871" t="s">
        <v>401</v>
      </c>
      <c r="D1418" s="871"/>
      <c r="E1418" s="871"/>
      <c r="F1418" s="871"/>
      <c r="G1418" s="871"/>
      <c r="H1418" s="871"/>
      <c r="I1418" s="871"/>
      <c r="J1418" s="871"/>
      <c r="K1418" s="871"/>
      <c r="L1418" s="871"/>
      <c r="M1418" s="871"/>
      <c r="N1418" s="871"/>
      <c r="O1418" s="871"/>
      <c r="P1418" s="260"/>
      <c r="Q1418" s="253"/>
      <c r="R1418" s="254"/>
      <c r="GO1418" s="212"/>
      <c r="GP1418" s="212"/>
      <c r="GQ1418" s="223"/>
      <c r="GR1418" s="223"/>
      <c r="GS1418" s="223"/>
      <c r="GT1418" s="223"/>
      <c r="GU1418" s="223"/>
      <c r="GV1418" s="223"/>
      <c r="GW1418" s="173"/>
      <c r="GX1418" s="223"/>
      <c r="GZ1418" s="257"/>
      <c r="HA1418" s="259" t="s">
        <v>401</v>
      </c>
      <c r="HB1418" s="257"/>
    </row>
    <row r="1419" spans="1:210" s="171" customFormat="1" ht="15" x14ac:dyDescent="0.25">
      <c r="A1419" s="224"/>
      <c r="B1419" s="225"/>
      <c r="C1419" s="871" t="s">
        <v>617</v>
      </c>
      <c r="D1419" s="871"/>
      <c r="E1419" s="871"/>
      <c r="F1419" s="871"/>
      <c r="G1419" s="871"/>
      <c r="H1419" s="871"/>
      <c r="I1419" s="871"/>
      <c r="J1419" s="871"/>
      <c r="K1419" s="871"/>
      <c r="L1419" s="871"/>
      <c r="M1419" s="871"/>
      <c r="N1419" s="871"/>
      <c r="O1419" s="871"/>
      <c r="P1419" s="258">
        <v>12420509.66</v>
      </c>
      <c r="Q1419" s="253"/>
      <c r="R1419" s="254"/>
      <c r="GO1419" s="212"/>
      <c r="GP1419" s="212"/>
      <c r="GQ1419" s="223"/>
      <c r="GR1419" s="223"/>
      <c r="GS1419" s="223"/>
      <c r="GT1419" s="223"/>
      <c r="GU1419" s="223"/>
      <c r="GV1419" s="223"/>
      <c r="GW1419" s="173"/>
      <c r="GX1419" s="223"/>
      <c r="GZ1419" s="257"/>
      <c r="HA1419" s="259" t="s">
        <v>617</v>
      </c>
      <c r="HB1419" s="257"/>
    </row>
    <row r="1420" spans="1:210" s="171" customFormat="1" ht="15" x14ac:dyDescent="0.25">
      <c r="A1420" s="224"/>
      <c r="B1420" s="225"/>
      <c r="C1420" s="871" t="s">
        <v>592</v>
      </c>
      <c r="D1420" s="871"/>
      <c r="E1420" s="871"/>
      <c r="F1420" s="871"/>
      <c r="G1420" s="871"/>
      <c r="H1420" s="871"/>
      <c r="I1420" s="871"/>
      <c r="J1420" s="871"/>
      <c r="K1420" s="871"/>
      <c r="L1420" s="871"/>
      <c r="M1420" s="871"/>
      <c r="N1420" s="871"/>
      <c r="O1420" s="871"/>
      <c r="P1420" s="258">
        <v>117119501.18000001</v>
      </c>
      <c r="Q1420" s="253"/>
      <c r="R1420" s="254"/>
      <c r="GO1420" s="212"/>
      <c r="GP1420" s="212"/>
      <c r="GQ1420" s="223"/>
      <c r="GR1420" s="223"/>
      <c r="GS1420" s="223"/>
      <c r="GT1420" s="223"/>
      <c r="GU1420" s="223"/>
      <c r="GV1420" s="223"/>
      <c r="GW1420" s="173"/>
      <c r="GX1420" s="223"/>
      <c r="GZ1420" s="257"/>
      <c r="HA1420" s="259" t="s">
        <v>592</v>
      </c>
      <c r="HB1420" s="257"/>
    </row>
    <row r="1421" spans="1:210" s="171" customFormat="1" ht="15" x14ac:dyDescent="0.25">
      <c r="A1421" s="224"/>
      <c r="B1421" s="225"/>
      <c r="C1421" s="871" t="s">
        <v>593</v>
      </c>
      <c r="D1421" s="871"/>
      <c r="E1421" s="871"/>
      <c r="F1421" s="871"/>
      <c r="G1421" s="871"/>
      <c r="H1421" s="871"/>
      <c r="I1421" s="871"/>
      <c r="J1421" s="871"/>
      <c r="K1421" s="871"/>
      <c r="L1421" s="871"/>
      <c r="M1421" s="871"/>
      <c r="N1421" s="871"/>
      <c r="O1421" s="871"/>
      <c r="P1421" s="258">
        <v>8520517.0899999999</v>
      </c>
      <c r="Q1421" s="253"/>
      <c r="R1421" s="254"/>
      <c r="GO1421" s="212"/>
      <c r="GP1421" s="212"/>
      <c r="GQ1421" s="223"/>
      <c r="GR1421" s="223"/>
      <c r="GS1421" s="223"/>
      <c r="GT1421" s="223"/>
      <c r="GU1421" s="223"/>
      <c r="GV1421" s="223"/>
      <c r="GW1421" s="173"/>
      <c r="GX1421" s="223"/>
      <c r="GZ1421" s="257"/>
      <c r="HA1421" s="259" t="s">
        <v>593</v>
      </c>
      <c r="HB1421" s="257"/>
    </row>
    <row r="1422" spans="1:210" s="171" customFormat="1" ht="15" x14ac:dyDescent="0.25">
      <c r="A1422" s="224"/>
      <c r="B1422" s="225"/>
      <c r="C1422" s="871" t="s">
        <v>618</v>
      </c>
      <c r="D1422" s="871"/>
      <c r="E1422" s="871"/>
      <c r="F1422" s="871"/>
      <c r="G1422" s="871"/>
      <c r="H1422" s="871"/>
      <c r="I1422" s="871"/>
      <c r="J1422" s="871"/>
      <c r="K1422" s="871"/>
      <c r="L1422" s="871"/>
      <c r="M1422" s="871"/>
      <c r="N1422" s="871"/>
      <c r="O1422" s="871"/>
      <c r="P1422" s="258">
        <v>27612727.309999999</v>
      </c>
      <c r="Q1422" s="253"/>
      <c r="R1422" s="254"/>
      <c r="GO1422" s="212"/>
      <c r="GP1422" s="212"/>
      <c r="GQ1422" s="223"/>
      <c r="GR1422" s="223"/>
      <c r="GS1422" s="223"/>
      <c r="GT1422" s="223"/>
      <c r="GU1422" s="223"/>
      <c r="GV1422" s="223"/>
      <c r="GW1422" s="173"/>
      <c r="GX1422" s="223"/>
      <c r="GZ1422" s="257"/>
      <c r="HA1422" s="259" t="s">
        <v>618</v>
      </c>
      <c r="HB1422" s="257"/>
    </row>
    <row r="1423" spans="1:210" s="171" customFormat="1" ht="15" x14ac:dyDescent="0.25">
      <c r="A1423" s="224"/>
      <c r="B1423" s="225"/>
      <c r="C1423" s="871" t="s">
        <v>594</v>
      </c>
      <c r="D1423" s="871"/>
      <c r="E1423" s="871"/>
      <c r="F1423" s="871"/>
      <c r="G1423" s="871"/>
      <c r="H1423" s="871"/>
      <c r="I1423" s="871"/>
      <c r="J1423" s="871"/>
      <c r="K1423" s="871"/>
      <c r="L1423" s="871"/>
      <c r="M1423" s="871"/>
      <c r="N1423" s="871"/>
      <c r="O1423" s="871"/>
      <c r="P1423" s="258">
        <v>19684565.149999999</v>
      </c>
      <c r="Q1423" s="253"/>
      <c r="R1423" s="254"/>
      <c r="GO1423" s="212"/>
      <c r="GP1423" s="212"/>
      <c r="GQ1423" s="223"/>
      <c r="GR1423" s="223"/>
      <c r="GS1423" s="223"/>
      <c r="GT1423" s="223"/>
      <c r="GU1423" s="223"/>
      <c r="GV1423" s="223"/>
      <c r="GW1423" s="173"/>
      <c r="GX1423" s="223"/>
      <c r="GZ1423" s="257"/>
      <c r="HA1423" s="259" t="s">
        <v>594</v>
      </c>
      <c r="HB1423" s="257"/>
    </row>
    <row r="1424" spans="1:210" s="171" customFormat="1" ht="15" x14ac:dyDescent="0.25">
      <c r="A1424" s="224"/>
      <c r="B1424" s="225"/>
      <c r="C1424" s="871" t="s">
        <v>595</v>
      </c>
      <c r="D1424" s="871"/>
      <c r="E1424" s="871"/>
      <c r="F1424" s="871"/>
      <c r="G1424" s="871"/>
      <c r="H1424" s="871"/>
      <c r="I1424" s="871"/>
      <c r="J1424" s="871"/>
      <c r="K1424" s="871"/>
      <c r="L1424" s="871"/>
      <c r="M1424" s="871"/>
      <c r="N1424" s="871"/>
      <c r="O1424" s="871"/>
      <c r="P1424" s="258">
        <v>10889285.99</v>
      </c>
      <c r="Q1424" s="253"/>
      <c r="R1424" s="254"/>
      <c r="GO1424" s="212"/>
      <c r="GP1424" s="212"/>
      <c r="GQ1424" s="223"/>
      <c r="GR1424" s="223"/>
      <c r="GS1424" s="223"/>
      <c r="GT1424" s="223"/>
      <c r="GU1424" s="223"/>
      <c r="GV1424" s="223"/>
      <c r="GW1424" s="173"/>
      <c r="GX1424" s="223"/>
      <c r="GZ1424" s="257"/>
      <c r="HA1424" s="259" t="s">
        <v>595</v>
      </c>
      <c r="HB1424" s="257"/>
    </row>
    <row r="1425" spans="1:211" s="171" customFormat="1" ht="15" x14ac:dyDescent="0.25">
      <c r="A1425" s="224"/>
      <c r="B1425" s="225"/>
      <c r="C1425" s="871" t="s">
        <v>415</v>
      </c>
      <c r="D1425" s="871"/>
      <c r="E1425" s="871"/>
      <c r="F1425" s="871"/>
      <c r="G1425" s="871"/>
      <c r="H1425" s="871"/>
      <c r="I1425" s="871"/>
      <c r="J1425" s="871"/>
      <c r="K1425" s="871"/>
      <c r="L1425" s="871"/>
      <c r="M1425" s="871"/>
      <c r="N1425" s="871"/>
      <c r="O1425" s="871"/>
      <c r="P1425" s="258">
        <v>20941026.75</v>
      </c>
      <c r="Q1425" s="253"/>
      <c r="R1425" s="254"/>
      <c r="GO1425" s="212"/>
      <c r="GP1425" s="212"/>
      <c r="GQ1425" s="223"/>
      <c r="GR1425" s="223"/>
      <c r="GS1425" s="223"/>
      <c r="GT1425" s="223"/>
      <c r="GU1425" s="223"/>
      <c r="GV1425" s="223"/>
      <c r="GW1425" s="173"/>
      <c r="GX1425" s="223"/>
      <c r="GZ1425" s="257"/>
      <c r="HA1425" s="259" t="s">
        <v>415</v>
      </c>
      <c r="HB1425" s="257"/>
    </row>
    <row r="1426" spans="1:211" s="171" customFormat="1" ht="15" x14ac:dyDescent="0.25">
      <c r="A1426" s="224"/>
      <c r="B1426" s="225"/>
      <c r="C1426" s="871" t="s">
        <v>416</v>
      </c>
      <c r="D1426" s="871"/>
      <c r="E1426" s="871"/>
      <c r="F1426" s="871"/>
      <c r="G1426" s="871"/>
      <c r="H1426" s="871"/>
      <c r="I1426" s="871"/>
      <c r="J1426" s="871"/>
      <c r="K1426" s="871"/>
      <c r="L1426" s="871"/>
      <c r="M1426" s="871"/>
      <c r="N1426" s="871"/>
      <c r="O1426" s="871"/>
      <c r="P1426" s="258">
        <v>19684565.149999999</v>
      </c>
      <c r="Q1426" s="253"/>
      <c r="R1426" s="254"/>
      <c r="GO1426" s="212"/>
      <c r="GP1426" s="212"/>
      <c r="GQ1426" s="223"/>
      <c r="GR1426" s="223"/>
      <c r="GS1426" s="223"/>
      <c r="GT1426" s="223"/>
      <c r="GU1426" s="223"/>
      <c r="GV1426" s="223"/>
      <c r="GW1426" s="173"/>
      <c r="GX1426" s="223"/>
      <c r="GZ1426" s="257"/>
      <c r="HA1426" s="259" t="s">
        <v>416</v>
      </c>
      <c r="HB1426" s="257"/>
    </row>
    <row r="1427" spans="1:211" s="171" customFormat="1" ht="15" x14ac:dyDescent="0.25">
      <c r="A1427" s="224"/>
      <c r="B1427" s="225"/>
      <c r="C1427" s="871" t="s">
        <v>417</v>
      </c>
      <c r="D1427" s="871"/>
      <c r="E1427" s="871"/>
      <c r="F1427" s="871"/>
      <c r="G1427" s="871"/>
      <c r="H1427" s="871"/>
      <c r="I1427" s="871"/>
      <c r="J1427" s="871"/>
      <c r="K1427" s="871"/>
      <c r="L1427" s="871"/>
      <c r="M1427" s="871"/>
      <c r="N1427" s="871"/>
      <c r="O1427" s="871"/>
      <c r="P1427" s="258">
        <v>10889285.99</v>
      </c>
      <c r="Q1427" s="253"/>
      <c r="R1427" s="254"/>
      <c r="GO1427" s="212"/>
      <c r="GP1427" s="212"/>
      <c r="GQ1427" s="223"/>
      <c r="GR1427" s="223"/>
      <c r="GS1427" s="223"/>
      <c r="GT1427" s="223"/>
      <c r="GU1427" s="223"/>
      <c r="GV1427" s="223"/>
      <c r="GW1427" s="173"/>
      <c r="GX1427" s="223"/>
      <c r="GZ1427" s="257"/>
      <c r="HA1427" s="259" t="s">
        <v>417</v>
      </c>
      <c r="HB1427" s="257"/>
    </row>
    <row r="1428" spans="1:211" s="171" customFormat="1" ht="15" x14ac:dyDescent="0.25">
      <c r="A1428" s="224"/>
      <c r="B1428" s="255"/>
      <c r="C1428" s="872" t="s">
        <v>1080</v>
      </c>
      <c r="D1428" s="872"/>
      <c r="E1428" s="872"/>
      <c r="F1428" s="872"/>
      <c r="G1428" s="872"/>
      <c r="H1428" s="872"/>
      <c r="I1428" s="872"/>
      <c r="J1428" s="872"/>
      <c r="K1428" s="872"/>
      <c r="L1428" s="872"/>
      <c r="M1428" s="872"/>
      <c r="N1428" s="872"/>
      <c r="O1428" s="872"/>
      <c r="P1428" s="261">
        <v>196247106.38</v>
      </c>
      <c r="Q1428" s="253"/>
      <c r="R1428" s="254"/>
      <c r="GO1428" s="212"/>
      <c r="GP1428" s="212"/>
      <c r="GQ1428" s="223"/>
      <c r="GR1428" s="223"/>
      <c r="GS1428" s="223"/>
      <c r="GT1428" s="223"/>
      <c r="GU1428" s="223"/>
      <c r="GV1428" s="223"/>
      <c r="GW1428" s="173"/>
      <c r="GX1428" s="223"/>
      <c r="GZ1428" s="257"/>
      <c r="HB1428" s="257" t="s">
        <v>1080</v>
      </c>
    </row>
    <row r="1429" spans="1:211" s="171" customFormat="1" ht="15" x14ac:dyDescent="0.25">
      <c r="A1429" s="224"/>
      <c r="B1429" s="225"/>
      <c r="C1429" s="871" t="s">
        <v>419</v>
      </c>
      <c r="D1429" s="871"/>
      <c r="E1429" s="871"/>
      <c r="F1429" s="871"/>
      <c r="G1429" s="871"/>
      <c r="H1429" s="871"/>
      <c r="I1429" s="871"/>
      <c r="J1429" s="871"/>
      <c r="K1429" s="871"/>
      <c r="L1429" s="871"/>
      <c r="M1429" s="871"/>
      <c r="N1429" s="871"/>
      <c r="O1429" s="871"/>
      <c r="P1429" s="260"/>
      <c r="Q1429" s="253"/>
      <c r="R1429" s="254"/>
      <c r="GO1429" s="212"/>
      <c r="GP1429" s="212"/>
      <c r="GQ1429" s="223"/>
      <c r="GR1429" s="223"/>
      <c r="GS1429" s="223"/>
      <c r="GT1429" s="223"/>
      <c r="GU1429" s="223"/>
      <c r="GV1429" s="223"/>
      <c r="GW1429" s="173"/>
      <c r="GX1429" s="223"/>
      <c r="GZ1429" s="257"/>
      <c r="HA1429" s="259" t="s">
        <v>419</v>
      </c>
      <c r="HB1429" s="257"/>
    </row>
    <row r="1430" spans="1:211" s="171" customFormat="1" ht="15" x14ac:dyDescent="0.25">
      <c r="A1430" s="224"/>
      <c r="B1430" s="225"/>
      <c r="C1430" s="871" t="s">
        <v>620</v>
      </c>
      <c r="D1430" s="871"/>
      <c r="E1430" s="871"/>
      <c r="F1430" s="871"/>
      <c r="G1430" s="871"/>
      <c r="H1430" s="871"/>
      <c r="I1430" s="871"/>
      <c r="J1430" s="871"/>
      <c r="K1430" s="871"/>
      <c r="L1430" s="871"/>
      <c r="M1430" s="871"/>
      <c r="N1430" s="871"/>
      <c r="O1430" s="871"/>
      <c r="P1430" s="258">
        <v>20841269.93</v>
      </c>
      <c r="Q1430" s="253"/>
      <c r="R1430" s="254"/>
      <c r="GO1430" s="212"/>
      <c r="GP1430" s="212"/>
      <c r="GQ1430" s="223"/>
      <c r="GR1430" s="223"/>
      <c r="GS1430" s="223"/>
      <c r="GT1430" s="223"/>
      <c r="GU1430" s="223"/>
      <c r="GV1430" s="223"/>
      <c r="GW1430" s="173"/>
      <c r="GX1430" s="223"/>
      <c r="GZ1430" s="257"/>
      <c r="HA1430" s="259" t="s">
        <v>620</v>
      </c>
      <c r="HB1430" s="257"/>
    </row>
    <row r="1431" spans="1:211" s="171" customFormat="1" ht="15" x14ac:dyDescent="0.25">
      <c r="A1431" s="224"/>
      <c r="B1431" s="225"/>
      <c r="C1431" s="871" t="s">
        <v>420</v>
      </c>
      <c r="D1431" s="871"/>
      <c r="E1431" s="871"/>
      <c r="F1431" s="871"/>
      <c r="G1431" s="871"/>
      <c r="H1431" s="871"/>
      <c r="I1431" s="871"/>
      <c r="J1431" s="871"/>
      <c r="K1431" s="262" t="s">
        <v>1081</v>
      </c>
      <c r="L1431" s="263"/>
      <c r="M1431" s="263"/>
      <c r="O1431" s="264"/>
      <c r="P1431" s="260"/>
      <c r="Q1431" s="253"/>
      <c r="R1431" s="254"/>
      <c r="GO1431" s="212"/>
      <c r="GP1431" s="212"/>
      <c r="GQ1431" s="223"/>
      <c r="GR1431" s="223"/>
      <c r="GS1431" s="223"/>
      <c r="GT1431" s="223"/>
      <c r="GU1431" s="223"/>
      <c r="GV1431" s="223"/>
      <c r="GW1431" s="173"/>
      <c r="GX1431" s="223"/>
      <c r="GZ1431" s="257"/>
      <c r="HB1431" s="257"/>
      <c r="HC1431" s="259" t="s">
        <v>420</v>
      </c>
    </row>
    <row r="1432" spans="1:211" s="171" customFormat="1" ht="15" x14ac:dyDescent="0.25">
      <c r="A1432" s="224"/>
      <c r="B1432" s="225"/>
      <c r="C1432" s="871" t="s">
        <v>422</v>
      </c>
      <c r="D1432" s="871"/>
      <c r="E1432" s="871"/>
      <c r="F1432" s="871"/>
      <c r="G1432" s="871"/>
      <c r="H1432" s="871"/>
      <c r="I1432" s="871"/>
      <c r="J1432" s="871"/>
      <c r="K1432" s="262" t="s">
        <v>1082</v>
      </c>
      <c r="L1432" s="263"/>
      <c r="M1432" s="263"/>
      <c r="O1432" s="264"/>
      <c r="P1432" s="260"/>
      <c r="Q1432" s="253"/>
      <c r="R1432" s="254"/>
      <c r="GO1432" s="212"/>
      <c r="GP1432" s="212"/>
      <c r="GQ1432" s="223"/>
      <c r="GR1432" s="223"/>
      <c r="GS1432" s="223"/>
      <c r="GT1432" s="223"/>
      <c r="GU1432" s="223"/>
      <c r="GV1432" s="223"/>
      <c r="GW1432" s="173"/>
      <c r="GX1432" s="223"/>
      <c r="GZ1432" s="257"/>
      <c r="HB1432" s="257"/>
      <c r="HC1432" s="259" t="s">
        <v>422</v>
      </c>
    </row>
    <row r="1433" spans="1:211" s="171" customFormat="1" ht="15" x14ac:dyDescent="0.25">
      <c r="A1433" s="881" t="s">
        <v>1083</v>
      </c>
      <c r="B1433" s="882"/>
      <c r="C1433" s="882"/>
      <c r="D1433" s="882"/>
      <c r="E1433" s="882"/>
      <c r="F1433" s="882"/>
      <c r="G1433" s="882"/>
      <c r="H1433" s="882"/>
      <c r="I1433" s="882"/>
      <c r="J1433" s="882"/>
      <c r="K1433" s="882"/>
      <c r="L1433" s="882"/>
      <c r="M1433" s="882"/>
      <c r="N1433" s="882"/>
      <c r="O1433" s="882"/>
      <c r="P1433" s="883"/>
      <c r="GO1433" s="212" t="s">
        <v>1083</v>
      </c>
      <c r="GP1433" s="212"/>
      <c r="GQ1433" s="223"/>
      <c r="GR1433" s="223"/>
      <c r="GS1433" s="223"/>
      <c r="GT1433" s="223"/>
      <c r="GU1433" s="223"/>
      <c r="GV1433" s="223"/>
      <c r="GW1433" s="173"/>
      <c r="GX1433" s="223"/>
      <c r="GZ1433" s="257"/>
      <c r="HB1433" s="257"/>
    </row>
    <row r="1434" spans="1:211" s="171" customFormat="1" ht="15" x14ac:dyDescent="0.25">
      <c r="A1434" s="881" t="s">
        <v>601</v>
      </c>
      <c r="B1434" s="882"/>
      <c r="C1434" s="882"/>
      <c r="D1434" s="882"/>
      <c r="E1434" s="882"/>
      <c r="F1434" s="882"/>
      <c r="G1434" s="882"/>
      <c r="H1434" s="882"/>
      <c r="I1434" s="882"/>
      <c r="J1434" s="882"/>
      <c r="K1434" s="882"/>
      <c r="L1434" s="882"/>
      <c r="M1434" s="882"/>
      <c r="N1434" s="882"/>
      <c r="O1434" s="882"/>
      <c r="P1434" s="883"/>
      <c r="GO1434" s="212"/>
      <c r="GP1434" s="212" t="s">
        <v>601</v>
      </c>
      <c r="GQ1434" s="223"/>
      <c r="GR1434" s="223"/>
      <c r="GS1434" s="223"/>
      <c r="GT1434" s="223"/>
      <c r="GU1434" s="223"/>
      <c r="GV1434" s="223"/>
      <c r="GW1434" s="173"/>
      <c r="GX1434" s="223"/>
      <c r="GZ1434" s="257"/>
      <c r="HB1434" s="257"/>
    </row>
    <row r="1435" spans="1:211" s="171" customFormat="1" ht="15" x14ac:dyDescent="0.25">
      <c r="A1435" s="214" t="s">
        <v>1084</v>
      </c>
      <c r="B1435" s="215" t="s">
        <v>602</v>
      </c>
      <c r="C1435" s="873" t="s">
        <v>603</v>
      </c>
      <c r="D1435" s="873"/>
      <c r="E1435" s="873"/>
      <c r="F1435" s="873"/>
      <c r="G1435" s="873"/>
      <c r="H1435" s="216" t="s">
        <v>386</v>
      </c>
      <c r="I1435" s="217">
        <v>178.61</v>
      </c>
      <c r="J1435" s="218">
        <v>1</v>
      </c>
      <c r="K1435" s="265">
        <v>178.61</v>
      </c>
      <c r="L1435" s="220"/>
      <c r="M1435" s="217"/>
      <c r="N1435" s="221"/>
      <c r="O1435" s="217"/>
      <c r="P1435" s="222"/>
      <c r="GO1435" s="212"/>
      <c r="GP1435" s="212"/>
      <c r="GQ1435" s="223" t="s">
        <v>603</v>
      </c>
      <c r="GR1435" s="223" t="s">
        <v>4</v>
      </c>
      <c r="GS1435" s="223" t="s">
        <v>4</v>
      </c>
      <c r="GT1435" s="223" t="s">
        <v>4</v>
      </c>
      <c r="GU1435" s="223" t="s">
        <v>4</v>
      </c>
      <c r="GV1435" s="223"/>
      <c r="GW1435" s="173"/>
      <c r="GX1435" s="223"/>
      <c r="GZ1435" s="257"/>
      <c r="HB1435" s="257"/>
    </row>
    <row r="1436" spans="1:211" s="171" customFormat="1" ht="15" x14ac:dyDescent="0.25">
      <c r="A1436" s="224"/>
      <c r="B1436" s="225"/>
      <c r="C1436" s="874" t="s">
        <v>370</v>
      </c>
      <c r="D1436" s="874"/>
      <c r="E1436" s="874"/>
      <c r="F1436" s="874"/>
      <c r="G1436" s="874"/>
      <c r="H1436" s="216"/>
      <c r="I1436" s="217"/>
      <c r="J1436" s="217"/>
      <c r="K1436" s="217"/>
      <c r="L1436" s="220"/>
      <c r="M1436" s="217"/>
      <c r="N1436" s="226"/>
      <c r="O1436" s="217"/>
      <c r="P1436" s="227">
        <v>4505512.43</v>
      </c>
      <c r="Q1436" s="228"/>
      <c r="R1436" s="228"/>
      <c r="GO1436" s="212"/>
      <c r="GP1436" s="212"/>
      <c r="GQ1436" s="223"/>
      <c r="GR1436" s="223"/>
      <c r="GS1436" s="223"/>
      <c r="GT1436" s="223"/>
      <c r="GU1436" s="223"/>
      <c r="GV1436" s="223" t="s">
        <v>370</v>
      </c>
      <c r="GW1436" s="173"/>
      <c r="GX1436" s="223"/>
      <c r="GZ1436" s="257"/>
      <c r="HB1436" s="257"/>
    </row>
    <row r="1437" spans="1:211" s="171" customFormat="1" ht="15" x14ac:dyDescent="0.25">
      <c r="A1437" s="229"/>
      <c r="B1437" s="230"/>
      <c r="C1437" s="880" t="s">
        <v>371</v>
      </c>
      <c r="D1437" s="880"/>
      <c r="E1437" s="880"/>
      <c r="F1437" s="880"/>
      <c r="G1437" s="880"/>
      <c r="H1437" s="231"/>
      <c r="I1437" s="232"/>
      <c r="J1437" s="232"/>
      <c r="K1437" s="232"/>
      <c r="L1437" s="233"/>
      <c r="M1437" s="232"/>
      <c r="N1437" s="233"/>
      <c r="O1437" s="232"/>
      <c r="P1437" s="245">
        <v>2542514.34</v>
      </c>
      <c r="GO1437" s="212"/>
      <c r="GP1437" s="212"/>
      <c r="GQ1437" s="223"/>
      <c r="GR1437" s="223"/>
      <c r="GS1437" s="223"/>
      <c r="GT1437" s="223"/>
      <c r="GU1437" s="223"/>
      <c r="GV1437" s="223"/>
      <c r="GW1437" s="173" t="s">
        <v>371</v>
      </c>
      <c r="GX1437" s="223"/>
      <c r="GZ1437" s="257"/>
      <c r="HB1437" s="257"/>
    </row>
    <row r="1438" spans="1:211" s="171" customFormat="1" ht="15" x14ac:dyDescent="0.25">
      <c r="A1438" s="229"/>
      <c r="B1438" s="230" t="s">
        <v>388</v>
      </c>
      <c r="C1438" s="880" t="s">
        <v>389</v>
      </c>
      <c r="D1438" s="880"/>
      <c r="E1438" s="880"/>
      <c r="F1438" s="880"/>
      <c r="G1438" s="880"/>
      <c r="H1438" s="231" t="s">
        <v>374</v>
      </c>
      <c r="I1438" s="235">
        <v>93</v>
      </c>
      <c r="J1438" s="232"/>
      <c r="K1438" s="235">
        <v>93</v>
      </c>
      <c r="L1438" s="233"/>
      <c r="M1438" s="232"/>
      <c r="N1438" s="233"/>
      <c r="O1438" s="232"/>
      <c r="P1438" s="245">
        <v>2364538.34</v>
      </c>
      <c r="GO1438" s="212"/>
      <c r="GP1438" s="212"/>
      <c r="GQ1438" s="223"/>
      <c r="GR1438" s="223"/>
      <c r="GS1438" s="223"/>
      <c r="GT1438" s="223"/>
      <c r="GU1438" s="223"/>
      <c r="GV1438" s="223"/>
      <c r="GW1438" s="173" t="s">
        <v>389</v>
      </c>
      <c r="GX1438" s="223"/>
      <c r="GZ1438" s="257"/>
      <c r="HB1438" s="257"/>
    </row>
    <row r="1439" spans="1:211" s="171" customFormat="1" ht="15" x14ac:dyDescent="0.25">
      <c r="A1439" s="229"/>
      <c r="B1439" s="230" t="s">
        <v>390</v>
      </c>
      <c r="C1439" s="880" t="s">
        <v>391</v>
      </c>
      <c r="D1439" s="880"/>
      <c r="E1439" s="880"/>
      <c r="F1439" s="880"/>
      <c r="G1439" s="880"/>
      <c r="H1439" s="231" t="s">
        <v>374</v>
      </c>
      <c r="I1439" s="235">
        <v>62</v>
      </c>
      <c r="J1439" s="232"/>
      <c r="K1439" s="235">
        <v>62</v>
      </c>
      <c r="L1439" s="233"/>
      <c r="M1439" s="232"/>
      <c r="N1439" s="233"/>
      <c r="O1439" s="232"/>
      <c r="P1439" s="245">
        <v>1576358.89</v>
      </c>
      <c r="GO1439" s="212"/>
      <c r="GP1439" s="212"/>
      <c r="GQ1439" s="223"/>
      <c r="GR1439" s="223"/>
      <c r="GS1439" s="223"/>
      <c r="GT1439" s="223"/>
      <c r="GU1439" s="223"/>
      <c r="GV1439" s="223"/>
      <c r="GW1439" s="173" t="s">
        <v>391</v>
      </c>
      <c r="GX1439" s="223"/>
      <c r="GZ1439" s="257"/>
      <c r="HB1439" s="257"/>
    </row>
    <row r="1440" spans="1:211" s="171" customFormat="1" ht="15" x14ac:dyDescent="0.25">
      <c r="A1440" s="236"/>
      <c r="B1440" s="237"/>
      <c r="C1440" s="874" t="s">
        <v>377</v>
      </c>
      <c r="D1440" s="874"/>
      <c r="E1440" s="874"/>
      <c r="F1440" s="874"/>
      <c r="G1440" s="874"/>
      <c r="H1440" s="216"/>
      <c r="I1440" s="217"/>
      <c r="J1440" s="217"/>
      <c r="K1440" s="217"/>
      <c r="L1440" s="220"/>
      <c r="M1440" s="217"/>
      <c r="N1440" s="226">
        <v>47289.68</v>
      </c>
      <c r="O1440" s="217"/>
      <c r="P1440" s="227">
        <v>8446409.6600000001</v>
      </c>
      <c r="GO1440" s="212"/>
      <c r="GP1440" s="212"/>
      <c r="GQ1440" s="223"/>
      <c r="GR1440" s="223"/>
      <c r="GS1440" s="223"/>
      <c r="GT1440" s="223"/>
      <c r="GU1440" s="223"/>
      <c r="GV1440" s="223"/>
      <c r="GW1440" s="173"/>
      <c r="GX1440" s="223" t="s">
        <v>377</v>
      </c>
      <c r="GZ1440" s="257"/>
      <c r="HB1440" s="257"/>
    </row>
    <row r="1441" spans="1:210" s="171" customFormat="1" ht="15" x14ac:dyDescent="0.25">
      <c r="A1441" s="881" t="s">
        <v>604</v>
      </c>
      <c r="B1441" s="882"/>
      <c r="C1441" s="882"/>
      <c r="D1441" s="882"/>
      <c r="E1441" s="882"/>
      <c r="F1441" s="882"/>
      <c r="G1441" s="882"/>
      <c r="H1441" s="882"/>
      <c r="I1441" s="882"/>
      <c r="J1441" s="882"/>
      <c r="K1441" s="882"/>
      <c r="L1441" s="882"/>
      <c r="M1441" s="882"/>
      <c r="N1441" s="882"/>
      <c r="O1441" s="882"/>
      <c r="P1441" s="883"/>
      <c r="GO1441" s="212"/>
      <c r="GP1441" s="212" t="s">
        <v>604</v>
      </c>
      <c r="GQ1441" s="223"/>
      <c r="GR1441" s="223"/>
      <c r="GS1441" s="223"/>
      <c r="GT1441" s="223"/>
      <c r="GU1441" s="223"/>
      <c r="GV1441" s="223"/>
      <c r="GW1441" s="173"/>
      <c r="GX1441" s="223"/>
      <c r="GZ1441" s="257"/>
      <c r="HB1441" s="257"/>
    </row>
    <row r="1442" spans="1:210" s="171" customFormat="1" ht="45" x14ac:dyDescent="0.25">
      <c r="A1442" s="214" t="s">
        <v>1085</v>
      </c>
      <c r="B1442" s="215" t="s">
        <v>605</v>
      </c>
      <c r="C1442" s="873" t="s">
        <v>606</v>
      </c>
      <c r="D1442" s="873"/>
      <c r="E1442" s="873"/>
      <c r="F1442" s="873"/>
      <c r="G1442" s="873"/>
      <c r="H1442" s="216" t="s">
        <v>607</v>
      </c>
      <c r="I1442" s="217">
        <v>67.608000000000004</v>
      </c>
      <c r="J1442" s="218">
        <v>1</v>
      </c>
      <c r="K1442" s="241">
        <v>67.608000000000004</v>
      </c>
      <c r="L1442" s="220"/>
      <c r="M1442" s="217"/>
      <c r="N1442" s="221"/>
      <c r="O1442" s="217"/>
      <c r="P1442" s="222"/>
      <c r="GO1442" s="212"/>
      <c r="GP1442" s="212"/>
      <c r="GQ1442" s="223" t="s">
        <v>606</v>
      </c>
      <c r="GR1442" s="223" t="s">
        <v>4</v>
      </c>
      <c r="GS1442" s="223" t="s">
        <v>4</v>
      </c>
      <c r="GT1442" s="223" t="s">
        <v>4</v>
      </c>
      <c r="GU1442" s="223" t="s">
        <v>4</v>
      </c>
      <c r="GV1442" s="223"/>
      <c r="GW1442" s="173"/>
      <c r="GX1442" s="223"/>
      <c r="GZ1442" s="257"/>
      <c r="HB1442" s="257"/>
    </row>
    <row r="1443" spans="1:210" s="171" customFormat="1" ht="15" x14ac:dyDescent="0.25">
      <c r="A1443" s="242"/>
      <c r="B1443" s="243"/>
      <c r="C1443" s="878" t="s">
        <v>1086</v>
      </c>
      <c r="D1443" s="878"/>
      <c r="E1443" s="878"/>
      <c r="F1443" s="878"/>
      <c r="G1443" s="878"/>
      <c r="H1443" s="878"/>
      <c r="I1443" s="878"/>
      <c r="J1443" s="878"/>
      <c r="K1443" s="878"/>
      <c r="L1443" s="878"/>
      <c r="M1443" s="878"/>
      <c r="N1443" s="878"/>
      <c r="O1443" s="878"/>
      <c r="P1443" s="879"/>
      <c r="GO1443" s="212"/>
      <c r="GP1443" s="212"/>
      <c r="GQ1443" s="223"/>
      <c r="GR1443" s="223"/>
      <c r="GS1443" s="223"/>
      <c r="GT1443" s="223"/>
      <c r="GU1443" s="223"/>
      <c r="GV1443" s="223"/>
      <c r="GW1443" s="173"/>
      <c r="GX1443" s="223"/>
      <c r="GY1443" s="244" t="s">
        <v>1086</v>
      </c>
      <c r="GZ1443" s="257"/>
      <c r="HB1443" s="257"/>
    </row>
    <row r="1444" spans="1:210" s="171" customFormat="1" ht="15" x14ac:dyDescent="0.25">
      <c r="A1444" s="224"/>
      <c r="B1444" s="225"/>
      <c r="C1444" s="874" t="s">
        <v>370</v>
      </c>
      <c r="D1444" s="874"/>
      <c r="E1444" s="874"/>
      <c r="F1444" s="874"/>
      <c r="G1444" s="874"/>
      <c r="H1444" s="216"/>
      <c r="I1444" s="217"/>
      <c r="J1444" s="217"/>
      <c r="K1444" s="217"/>
      <c r="L1444" s="220"/>
      <c r="M1444" s="217"/>
      <c r="N1444" s="226"/>
      <c r="O1444" s="217"/>
      <c r="P1444" s="227">
        <v>12821457.109999999</v>
      </c>
      <c r="Q1444" s="228"/>
      <c r="R1444" s="228"/>
      <c r="GO1444" s="212"/>
      <c r="GP1444" s="212"/>
      <c r="GQ1444" s="223"/>
      <c r="GR1444" s="223"/>
      <c r="GS1444" s="223"/>
      <c r="GT1444" s="223"/>
      <c r="GU1444" s="223"/>
      <c r="GV1444" s="223" t="s">
        <v>370</v>
      </c>
      <c r="GW1444" s="173"/>
      <c r="GX1444" s="223"/>
      <c r="GZ1444" s="257"/>
      <c r="HB1444" s="257"/>
    </row>
    <row r="1445" spans="1:210" s="171" customFormat="1" ht="15" x14ac:dyDescent="0.25">
      <c r="A1445" s="229"/>
      <c r="B1445" s="230"/>
      <c r="C1445" s="880" t="s">
        <v>371</v>
      </c>
      <c r="D1445" s="880"/>
      <c r="E1445" s="880"/>
      <c r="F1445" s="880"/>
      <c r="G1445" s="880"/>
      <c r="H1445" s="231"/>
      <c r="I1445" s="232"/>
      <c r="J1445" s="232"/>
      <c r="K1445" s="232"/>
      <c r="L1445" s="233"/>
      <c r="M1445" s="232"/>
      <c r="N1445" s="233"/>
      <c r="O1445" s="232"/>
      <c r="P1445" s="245">
        <v>12232238.880000001</v>
      </c>
      <c r="GO1445" s="212"/>
      <c r="GP1445" s="212"/>
      <c r="GQ1445" s="223"/>
      <c r="GR1445" s="223"/>
      <c r="GS1445" s="223"/>
      <c r="GT1445" s="223"/>
      <c r="GU1445" s="223"/>
      <c r="GV1445" s="223"/>
      <c r="GW1445" s="173" t="s">
        <v>371</v>
      </c>
      <c r="GX1445" s="223"/>
      <c r="GZ1445" s="257"/>
      <c r="HB1445" s="257"/>
    </row>
    <row r="1446" spans="1:210" s="171" customFormat="1" ht="22.5" x14ac:dyDescent="0.25">
      <c r="A1446" s="229"/>
      <c r="B1446" s="230" t="s">
        <v>579</v>
      </c>
      <c r="C1446" s="880" t="s">
        <v>580</v>
      </c>
      <c r="D1446" s="880"/>
      <c r="E1446" s="880"/>
      <c r="F1446" s="880"/>
      <c r="G1446" s="880"/>
      <c r="H1446" s="231" t="s">
        <v>374</v>
      </c>
      <c r="I1446" s="235">
        <v>89</v>
      </c>
      <c r="J1446" s="232"/>
      <c r="K1446" s="235">
        <v>89</v>
      </c>
      <c r="L1446" s="233"/>
      <c r="M1446" s="232"/>
      <c r="N1446" s="233"/>
      <c r="O1446" s="232"/>
      <c r="P1446" s="245">
        <v>10886692.6</v>
      </c>
      <c r="GO1446" s="212"/>
      <c r="GP1446" s="212"/>
      <c r="GQ1446" s="223"/>
      <c r="GR1446" s="223"/>
      <c r="GS1446" s="223"/>
      <c r="GT1446" s="223"/>
      <c r="GU1446" s="223"/>
      <c r="GV1446" s="223"/>
      <c r="GW1446" s="173" t="s">
        <v>580</v>
      </c>
      <c r="GX1446" s="223"/>
      <c r="GZ1446" s="257"/>
      <c r="HB1446" s="257"/>
    </row>
    <row r="1447" spans="1:210" s="171" customFormat="1" ht="22.5" x14ac:dyDescent="0.25">
      <c r="A1447" s="229"/>
      <c r="B1447" s="230" t="s">
        <v>581</v>
      </c>
      <c r="C1447" s="880" t="s">
        <v>582</v>
      </c>
      <c r="D1447" s="880"/>
      <c r="E1447" s="880"/>
      <c r="F1447" s="880"/>
      <c r="G1447" s="880"/>
      <c r="H1447" s="231" t="s">
        <v>374</v>
      </c>
      <c r="I1447" s="235">
        <v>41</v>
      </c>
      <c r="J1447" s="232"/>
      <c r="K1447" s="235">
        <v>41</v>
      </c>
      <c r="L1447" s="233"/>
      <c r="M1447" s="232"/>
      <c r="N1447" s="233"/>
      <c r="O1447" s="232"/>
      <c r="P1447" s="245">
        <v>5015217.9400000004</v>
      </c>
      <c r="GO1447" s="212"/>
      <c r="GP1447" s="212"/>
      <c r="GQ1447" s="223"/>
      <c r="GR1447" s="223"/>
      <c r="GS1447" s="223"/>
      <c r="GT1447" s="223"/>
      <c r="GU1447" s="223"/>
      <c r="GV1447" s="223"/>
      <c r="GW1447" s="173" t="s">
        <v>582</v>
      </c>
      <c r="GX1447" s="223"/>
      <c r="GZ1447" s="257"/>
      <c r="HB1447" s="257"/>
    </row>
    <row r="1448" spans="1:210" s="171" customFormat="1" ht="15" x14ac:dyDescent="0.25">
      <c r="A1448" s="236"/>
      <c r="B1448" s="237"/>
      <c r="C1448" s="874" t="s">
        <v>377</v>
      </c>
      <c r="D1448" s="874"/>
      <c r="E1448" s="874"/>
      <c r="F1448" s="874"/>
      <c r="G1448" s="874"/>
      <c r="H1448" s="216"/>
      <c r="I1448" s="217"/>
      <c r="J1448" s="217"/>
      <c r="K1448" s="217"/>
      <c r="L1448" s="220"/>
      <c r="M1448" s="217"/>
      <c r="N1448" s="226">
        <v>424851.61</v>
      </c>
      <c r="O1448" s="217"/>
      <c r="P1448" s="227">
        <v>28723367.649999999</v>
      </c>
      <c r="GO1448" s="212"/>
      <c r="GP1448" s="212"/>
      <c r="GQ1448" s="223"/>
      <c r="GR1448" s="223"/>
      <c r="GS1448" s="223"/>
      <c r="GT1448" s="223"/>
      <c r="GU1448" s="223"/>
      <c r="GV1448" s="223"/>
      <c r="GW1448" s="173"/>
      <c r="GX1448" s="223" t="s">
        <v>377</v>
      </c>
      <c r="GZ1448" s="257"/>
      <c r="HB1448" s="257"/>
    </row>
    <row r="1449" spans="1:210" s="171" customFormat="1" ht="15" x14ac:dyDescent="0.25">
      <c r="A1449" s="881"/>
      <c r="B1449" s="882"/>
      <c r="C1449" s="882"/>
      <c r="D1449" s="882"/>
      <c r="E1449" s="882"/>
      <c r="F1449" s="882"/>
      <c r="G1449" s="882"/>
      <c r="H1449" s="882"/>
      <c r="I1449" s="882"/>
      <c r="J1449" s="882"/>
      <c r="K1449" s="882"/>
      <c r="L1449" s="882"/>
      <c r="M1449" s="882"/>
      <c r="N1449" s="882"/>
      <c r="O1449" s="882"/>
      <c r="P1449" s="883"/>
      <c r="GO1449" s="212"/>
      <c r="GP1449" s="212" t="s">
        <v>4</v>
      </c>
      <c r="GQ1449" s="223"/>
      <c r="GR1449" s="223"/>
      <c r="GS1449" s="223"/>
      <c r="GT1449" s="223"/>
      <c r="GU1449" s="223"/>
      <c r="GV1449" s="223"/>
      <c r="GW1449" s="173"/>
      <c r="GX1449" s="223"/>
      <c r="GZ1449" s="257"/>
      <c r="HB1449" s="257"/>
    </row>
    <row r="1450" spans="1:210" s="171" customFormat="1" ht="22.5" x14ac:dyDescent="0.25">
      <c r="A1450" s="214" t="s">
        <v>1087</v>
      </c>
      <c r="B1450" s="215" t="s">
        <v>609</v>
      </c>
      <c r="C1450" s="873" t="s">
        <v>610</v>
      </c>
      <c r="D1450" s="873"/>
      <c r="E1450" s="873"/>
      <c r="F1450" s="873"/>
      <c r="G1450" s="873"/>
      <c r="H1450" s="216" t="s">
        <v>611</v>
      </c>
      <c r="I1450" s="217">
        <v>2656</v>
      </c>
      <c r="J1450" s="218">
        <v>1</v>
      </c>
      <c r="K1450" s="218">
        <v>2656</v>
      </c>
      <c r="L1450" s="220"/>
      <c r="M1450" s="217"/>
      <c r="N1450" s="240">
        <v>69100.09</v>
      </c>
      <c r="O1450" s="217"/>
      <c r="P1450" s="227">
        <v>183529839.03999999</v>
      </c>
      <c r="GO1450" s="212"/>
      <c r="GP1450" s="212"/>
      <c r="GQ1450" s="223" t="s">
        <v>610</v>
      </c>
      <c r="GR1450" s="223" t="s">
        <v>4</v>
      </c>
      <c r="GS1450" s="223" t="s">
        <v>4</v>
      </c>
      <c r="GT1450" s="223" t="s">
        <v>4</v>
      </c>
      <c r="GU1450" s="223" t="s">
        <v>4</v>
      </c>
      <c r="GV1450" s="223"/>
      <c r="GW1450" s="173"/>
      <c r="GX1450" s="223"/>
      <c r="GZ1450" s="257"/>
      <c r="HB1450" s="257"/>
    </row>
    <row r="1451" spans="1:210" s="171" customFormat="1" ht="15" x14ac:dyDescent="0.25">
      <c r="A1451" s="236"/>
      <c r="B1451" s="237"/>
      <c r="C1451" s="874" t="s">
        <v>377</v>
      </c>
      <c r="D1451" s="874"/>
      <c r="E1451" s="874"/>
      <c r="F1451" s="874"/>
      <c r="G1451" s="874"/>
      <c r="H1451" s="216"/>
      <c r="I1451" s="217"/>
      <c r="J1451" s="217"/>
      <c r="K1451" s="217"/>
      <c r="L1451" s="220"/>
      <c r="M1451" s="217"/>
      <c r="N1451" s="220"/>
      <c r="O1451" s="217"/>
      <c r="P1451" s="227">
        <v>183529839.03999999</v>
      </c>
      <c r="GO1451" s="212"/>
      <c r="GP1451" s="212"/>
      <c r="GQ1451" s="223"/>
      <c r="GR1451" s="223"/>
      <c r="GS1451" s="223"/>
      <c r="GT1451" s="223"/>
      <c r="GU1451" s="223"/>
      <c r="GV1451" s="223"/>
      <c r="GW1451" s="173"/>
      <c r="GX1451" s="223" t="s">
        <v>377</v>
      </c>
      <c r="GZ1451" s="257"/>
      <c r="HB1451" s="257"/>
    </row>
    <row r="1452" spans="1:210" s="171" customFormat="1" ht="33.75" x14ac:dyDescent="0.25">
      <c r="A1452" s="214" t="s">
        <v>1088</v>
      </c>
      <c r="B1452" s="215" t="s">
        <v>976</v>
      </c>
      <c r="C1452" s="873" t="s">
        <v>977</v>
      </c>
      <c r="D1452" s="873"/>
      <c r="E1452" s="873"/>
      <c r="F1452" s="873"/>
      <c r="G1452" s="873"/>
      <c r="H1452" s="216" t="s">
        <v>978</v>
      </c>
      <c r="I1452" s="217">
        <v>537</v>
      </c>
      <c r="J1452" s="218">
        <v>1</v>
      </c>
      <c r="K1452" s="218">
        <v>537</v>
      </c>
      <c r="L1452" s="220"/>
      <c r="M1452" s="217"/>
      <c r="N1452" s="240">
        <v>2832.37</v>
      </c>
      <c r="O1452" s="217"/>
      <c r="P1452" s="227">
        <v>1520982.69</v>
      </c>
      <c r="GO1452" s="212"/>
      <c r="GP1452" s="212"/>
      <c r="GQ1452" s="223" t="s">
        <v>977</v>
      </c>
      <c r="GR1452" s="223" t="s">
        <v>4</v>
      </c>
      <c r="GS1452" s="223" t="s">
        <v>4</v>
      </c>
      <c r="GT1452" s="223" t="s">
        <v>4</v>
      </c>
      <c r="GU1452" s="223" t="s">
        <v>4</v>
      </c>
      <c r="GV1452" s="223"/>
      <c r="GW1452" s="173"/>
      <c r="GX1452" s="223"/>
      <c r="GZ1452" s="257"/>
      <c r="HB1452" s="257"/>
    </row>
    <row r="1453" spans="1:210" s="171" customFormat="1" ht="15" x14ac:dyDescent="0.25">
      <c r="A1453" s="236"/>
      <c r="B1453" s="237"/>
      <c r="C1453" s="874" t="s">
        <v>377</v>
      </c>
      <c r="D1453" s="874"/>
      <c r="E1453" s="874"/>
      <c r="F1453" s="874"/>
      <c r="G1453" s="874"/>
      <c r="H1453" s="216"/>
      <c r="I1453" s="217"/>
      <c r="J1453" s="217"/>
      <c r="K1453" s="217"/>
      <c r="L1453" s="220"/>
      <c r="M1453" s="217"/>
      <c r="N1453" s="220"/>
      <c r="O1453" s="217"/>
      <c r="P1453" s="227">
        <v>1520982.69</v>
      </c>
      <c r="GO1453" s="212"/>
      <c r="GP1453" s="212"/>
      <c r="GQ1453" s="223"/>
      <c r="GR1453" s="223"/>
      <c r="GS1453" s="223"/>
      <c r="GT1453" s="223"/>
      <c r="GU1453" s="223"/>
      <c r="GV1453" s="223"/>
      <c r="GW1453" s="173"/>
      <c r="GX1453" s="223" t="s">
        <v>377</v>
      </c>
      <c r="GZ1453" s="257"/>
      <c r="HB1453" s="257"/>
    </row>
    <row r="1454" spans="1:210" s="171" customFormat="1" ht="22.5" x14ac:dyDescent="0.25">
      <c r="A1454" s="214" t="s">
        <v>1089</v>
      </c>
      <c r="B1454" s="215" t="s">
        <v>612</v>
      </c>
      <c r="C1454" s="873" t="s">
        <v>613</v>
      </c>
      <c r="D1454" s="873"/>
      <c r="E1454" s="873"/>
      <c r="F1454" s="873"/>
      <c r="G1454" s="873"/>
      <c r="H1454" s="216" t="s">
        <v>614</v>
      </c>
      <c r="I1454" s="217">
        <v>1034</v>
      </c>
      <c r="J1454" s="218">
        <v>1</v>
      </c>
      <c r="K1454" s="218">
        <v>1034</v>
      </c>
      <c r="L1454" s="220"/>
      <c r="M1454" s="217"/>
      <c r="N1454" s="240">
        <v>2830.93</v>
      </c>
      <c r="O1454" s="217"/>
      <c r="P1454" s="227">
        <v>2927181.62</v>
      </c>
      <c r="GO1454" s="212"/>
      <c r="GP1454" s="212"/>
      <c r="GQ1454" s="223" t="s">
        <v>613</v>
      </c>
      <c r="GR1454" s="223" t="s">
        <v>4</v>
      </c>
      <c r="GS1454" s="223" t="s">
        <v>4</v>
      </c>
      <c r="GT1454" s="223" t="s">
        <v>4</v>
      </c>
      <c r="GU1454" s="223" t="s">
        <v>4</v>
      </c>
      <c r="GV1454" s="223"/>
      <c r="GW1454" s="173"/>
      <c r="GX1454" s="223"/>
      <c r="GZ1454" s="257"/>
      <c r="HB1454" s="257"/>
    </row>
    <row r="1455" spans="1:210" s="171" customFormat="1" ht="15" x14ac:dyDescent="0.25">
      <c r="A1455" s="236"/>
      <c r="B1455" s="237"/>
      <c r="C1455" s="874" t="s">
        <v>377</v>
      </c>
      <c r="D1455" s="874"/>
      <c r="E1455" s="874"/>
      <c r="F1455" s="874"/>
      <c r="G1455" s="874"/>
      <c r="H1455" s="216"/>
      <c r="I1455" s="217"/>
      <c r="J1455" s="217"/>
      <c r="K1455" s="217"/>
      <c r="L1455" s="220"/>
      <c r="M1455" s="217"/>
      <c r="N1455" s="220"/>
      <c r="O1455" s="217"/>
      <c r="P1455" s="227">
        <v>2927181.62</v>
      </c>
      <c r="GO1455" s="212"/>
      <c r="GP1455" s="212"/>
      <c r="GQ1455" s="223"/>
      <c r="GR1455" s="223"/>
      <c r="GS1455" s="223"/>
      <c r="GT1455" s="223"/>
      <c r="GU1455" s="223"/>
      <c r="GV1455" s="223"/>
      <c r="GW1455" s="173"/>
      <c r="GX1455" s="223" t="s">
        <v>377</v>
      </c>
      <c r="GZ1455" s="257"/>
      <c r="HB1455" s="257"/>
    </row>
    <row r="1456" spans="1:210" s="171" customFormat="1" ht="1.5" customHeight="1" x14ac:dyDescent="0.25">
      <c r="A1456" s="246"/>
      <c r="B1456" s="247"/>
      <c r="C1456" s="247"/>
      <c r="D1456" s="247"/>
      <c r="E1456" s="247"/>
      <c r="F1456" s="248"/>
      <c r="G1456" s="248"/>
      <c r="H1456" s="248"/>
      <c r="I1456" s="248"/>
      <c r="J1456" s="249"/>
      <c r="K1456" s="248"/>
      <c r="L1456" s="249"/>
      <c r="M1456" s="250"/>
      <c r="N1456" s="249"/>
      <c r="O1456" s="251"/>
      <c r="P1456" s="252"/>
      <c r="Q1456" s="253"/>
      <c r="R1456" s="254"/>
      <c r="GO1456" s="212"/>
      <c r="GP1456" s="212"/>
      <c r="GQ1456" s="223"/>
      <c r="GR1456" s="223"/>
      <c r="GS1456" s="223"/>
      <c r="GT1456" s="223"/>
      <c r="GU1456" s="223"/>
      <c r="GV1456" s="223"/>
      <c r="GW1456" s="173"/>
      <c r="GX1456" s="223"/>
      <c r="GZ1456" s="257"/>
      <c r="HB1456" s="257"/>
    </row>
    <row r="1457" spans="1:210" s="171" customFormat="1" ht="15" x14ac:dyDescent="0.25">
      <c r="A1457" s="224"/>
      <c r="B1457" s="255"/>
      <c r="C1457" s="872" t="s">
        <v>1090</v>
      </c>
      <c r="D1457" s="872"/>
      <c r="E1457" s="872"/>
      <c r="F1457" s="872"/>
      <c r="G1457" s="872"/>
      <c r="H1457" s="872"/>
      <c r="I1457" s="872"/>
      <c r="J1457" s="872"/>
      <c r="K1457" s="872"/>
      <c r="L1457" s="872"/>
      <c r="M1457" s="872"/>
      <c r="N1457" s="872"/>
      <c r="O1457" s="872"/>
      <c r="P1457" s="256"/>
      <c r="Q1457" s="253"/>
      <c r="R1457" s="254"/>
      <c r="GO1457" s="212"/>
      <c r="GP1457" s="212"/>
      <c r="GQ1457" s="223"/>
      <c r="GR1457" s="223"/>
      <c r="GS1457" s="223"/>
      <c r="GT1457" s="223"/>
      <c r="GU1457" s="223"/>
      <c r="GV1457" s="223"/>
      <c r="GW1457" s="173"/>
      <c r="GX1457" s="223"/>
      <c r="GZ1457" s="257" t="s">
        <v>1090</v>
      </c>
      <c r="HB1457" s="257"/>
    </row>
    <row r="1458" spans="1:210" s="171" customFormat="1" ht="15" x14ac:dyDescent="0.25">
      <c r="A1458" s="224"/>
      <c r="B1458" s="225"/>
      <c r="C1458" s="871" t="s">
        <v>400</v>
      </c>
      <c r="D1458" s="871"/>
      <c r="E1458" s="871"/>
      <c r="F1458" s="871"/>
      <c r="G1458" s="871"/>
      <c r="H1458" s="871"/>
      <c r="I1458" s="871"/>
      <c r="J1458" s="871"/>
      <c r="K1458" s="871"/>
      <c r="L1458" s="871"/>
      <c r="M1458" s="871"/>
      <c r="N1458" s="871"/>
      <c r="O1458" s="871"/>
      <c r="P1458" s="258">
        <v>205304972.88999999</v>
      </c>
      <c r="Q1458" s="253"/>
      <c r="R1458" s="254"/>
      <c r="GO1458" s="212"/>
      <c r="GP1458" s="212"/>
      <c r="GQ1458" s="223"/>
      <c r="GR1458" s="223"/>
      <c r="GS1458" s="223"/>
      <c r="GT1458" s="223"/>
      <c r="GU1458" s="223"/>
      <c r="GV1458" s="223"/>
      <c r="GW1458" s="173"/>
      <c r="GX1458" s="223"/>
      <c r="GZ1458" s="257"/>
      <c r="HA1458" s="259" t="s">
        <v>400</v>
      </c>
      <c r="HB1458" s="257"/>
    </row>
    <row r="1459" spans="1:210" s="171" customFormat="1" ht="15" x14ac:dyDescent="0.25">
      <c r="A1459" s="224"/>
      <c r="B1459" s="225"/>
      <c r="C1459" s="871" t="s">
        <v>401</v>
      </c>
      <c r="D1459" s="871"/>
      <c r="E1459" s="871"/>
      <c r="F1459" s="871"/>
      <c r="G1459" s="871"/>
      <c r="H1459" s="871"/>
      <c r="I1459" s="871"/>
      <c r="J1459" s="871"/>
      <c r="K1459" s="871"/>
      <c r="L1459" s="871"/>
      <c r="M1459" s="871"/>
      <c r="N1459" s="871"/>
      <c r="O1459" s="871"/>
      <c r="P1459" s="260"/>
      <c r="Q1459" s="253"/>
      <c r="R1459" s="254"/>
      <c r="GO1459" s="212"/>
      <c r="GP1459" s="212"/>
      <c r="GQ1459" s="223"/>
      <c r="GR1459" s="223"/>
      <c r="GS1459" s="223"/>
      <c r="GT1459" s="223"/>
      <c r="GU1459" s="223"/>
      <c r="GV1459" s="223"/>
      <c r="GW1459" s="173"/>
      <c r="GX1459" s="223"/>
      <c r="GZ1459" s="257"/>
      <c r="HA1459" s="259" t="s">
        <v>401</v>
      </c>
      <c r="HB1459" s="257"/>
    </row>
    <row r="1460" spans="1:210" s="171" customFormat="1" ht="15" x14ac:dyDescent="0.25">
      <c r="A1460" s="224"/>
      <c r="B1460" s="225"/>
      <c r="C1460" s="871" t="s">
        <v>402</v>
      </c>
      <c r="D1460" s="871"/>
      <c r="E1460" s="871"/>
      <c r="F1460" s="871"/>
      <c r="G1460" s="871"/>
      <c r="H1460" s="871"/>
      <c r="I1460" s="871"/>
      <c r="J1460" s="871"/>
      <c r="K1460" s="871"/>
      <c r="L1460" s="871"/>
      <c r="M1460" s="871"/>
      <c r="N1460" s="871"/>
      <c r="O1460" s="871"/>
      <c r="P1460" s="258">
        <v>12666913.609999999</v>
      </c>
      <c r="Q1460" s="253"/>
      <c r="R1460" s="254"/>
      <c r="GO1460" s="212"/>
      <c r="GP1460" s="212"/>
      <c r="GQ1460" s="223"/>
      <c r="GR1460" s="223"/>
      <c r="GS1460" s="223"/>
      <c r="GT1460" s="223"/>
      <c r="GU1460" s="223"/>
      <c r="GV1460" s="223"/>
      <c r="GW1460" s="173"/>
      <c r="GX1460" s="223"/>
      <c r="GZ1460" s="257"/>
      <c r="HA1460" s="259" t="s">
        <v>402</v>
      </c>
      <c r="HB1460" s="257"/>
    </row>
    <row r="1461" spans="1:210" s="171" customFormat="1" ht="15" x14ac:dyDescent="0.25">
      <c r="A1461" s="224"/>
      <c r="B1461" s="225"/>
      <c r="C1461" s="871" t="s">
        <v>403</v>
      </c>
      <c r="D1461" s="871"/>
      <c r="E1461" s="871"/>
      <c r="F1461" s="871"/>
      <c r="G1461" s="871"/>
      <c r="H1461" s="871"/>
      <c r="I1461" s="871"/>
      <c r="J1461" s="871"/>
      <c r="K1461" s="871"/>
      <c r="L1461" s="871"/>
      <c r="M1461" s="871"/>
      <c r="N1461" s="871"/>
      <c r="O1461" s="871"/>
      <c r="P1461" s="258">
        <v>1982595.27</v>
      </c>
      <c r="Q1461" s="253"/>
      <c r="R1461" s="254"/>
      <c r="GO1461" s="212"/>
      <c r="GP1461" s="212"/>
      <c r="GQ1461" s="223"/>
      <c r="GR1461" s="223"/>
      <c r="GS1461" s="223"/>
      <c r="GT1461" s="223"/>
      <c r="GU1461" s="223"/>
      <c r="GV1461" s="223"/>
      <c r="GW1461" s="173"/>
      <c r="GX1461" s="223"/>
      <c r="GZ1461" s="257"/>
      <c r="HA1461" s="259" t="s">
        <v>403</v>
      </c>
      <c r="HB1461" s="257"/>
    </row>
    <row r="1462" spans="1:210" s="171" customFormat="1" ht="15" x14ac:dyDescent="0.25">
      <c r="A1462" s="224"/>
      <c r="B1462" s="225"/>
      <c r="C1462" s="871" t="s">
        <v>404</v>
      </c>
      <c r="D1462" s="871"/>
      <c r="E1462" s="871"/>
      <c r="F1462" s="871"/>
      <c r="G1462" s="871"/>
      <c r="H1462" s="871"/>
      <c r="I1462" s="871"/>
      <c r="J1462" s="871"/>
      <c r="K1462" s="871"/>
      <c r="L1462" s="871"/>
      <c r="M1462" s="871"/>
      <c r="N1462" s="871"/>
      <c r="O1462" s="871"/>
      <c r="P1462" s="258">
        <v>2107839.61</v>
      </c>
      <c r="Q1462" s="253"/>
      <c r="R1462" s="254"/>
      <c r="GO1462" s="212"/>
      <c r="GP1462" s="212"/>
      <c r="GQ1462" s="223"/>
      <c r="GR1462" s="223"/>
      <c r="GS1462" s="223"/>
      <c r="GT1462" s="223"/>
      <c r="GU1462" s="223"/>
      <c r="GV1462" s="223"/>
      <c r="GW1462" s="173"/>
      <c r="GX1462" s="223"/>
      <c r="GZ1462" s="257"/>
      <c r="HA1462" s="259" t="s">
        <v>404</v>
      </c>
      <c r="HB1462" s="257"/>
    </row>
    <row r="1463" spans="1:210" s="171" customFormat="1" ht="15" x14ac:dyDescent="0.25">
      <c r="A1463" s="224"/>
      <c r="B1463" s="225"/>
      <c r="C1463" s="871" t="s">
        <v>616</v>
      </c>
      <c r="D1463" s="871"/>
      <c r="E1463" s="871"/>
      <c r="F1463" s="871"/>
      <c r="G1463" s="871"/>
      <c r="H1463" s="871"/>
      <c r="I1463" s="871"/>
      <c r="J1463" s="871"/>
      <c r="K1463" s="871"/>
      <c r="L1463" s="871"/>
      <c r="M1463" s="871"/>
      <c r="N1463" s="871"/>
      <c r="O1463" s="871"/>
      <c r="P1463" s="258">
        <v>188547624.40000001</v>
      </c>
      <c r="Q1463" s="253"/>
      <c r="R1463" s="254"/>
      <c r="GO1463" s="212"/>
      <c r="GP1463" s="212"/>
      <c r="GQ1463" s="223"/>
      <c r="GR1463" s="223"/>
      <c r="GS1463" s="223"/>
      <c r="GT1463" s="223"/>
      <c r="GU1463" s="223"/>
      <c r="GV1463" s="223"/>
      <c r="GW1463" s="173"/>
      <c r="GX1463" s="223"/>
      <c r="GZ1463" s="257"/>
      <c r="HA1463" s="259" t="s">
        <v>616</v>
      </c>
      <c r="HB1463" s="257"/>
    </row>
    <row r="1464" spans="1:210" s="171" customFormat="1" ht="15" x14ac:dyDescent="0.25">
      <c r="A1464" s="224"/>
      <c r="B1464" s="225"/>
      <c r="C1464" s="871" t="s">
        <v>406</v>
      </c>
      <c r="D1464" s="871"/>
      <c r="E1464" s="871"/>
      <c r="F1464" s="871"/>
      <c r="G1464" s="871"/>
      <c r="H1464" s="871"/>
      <c r="I1464" s="871"/>
      <c r="J1464" s="871"/>
      <c r="K1464" s="871"/>
      <c r="L1464" s="871"/>
      <c r="M1464" s="871"/>
      <c r="N1464" s="871"/>
      <c r="O1464" s="871"/>
      <c r="P1464" s="258">
        <v>225147780.66</v>
      </c>
      <c r="Q1464" s="253"/>
      <c r="R1464" s="254"/>
      <c r="GO1464" s="212"/>
      <c r="GP1464" s="212"/>
      <c r="GQ1464" s="223"/>
      <c r="GR1464" s="223"/>
      <c r="GS1464" s="223"/>
      <c r="GT1464" s="223"/>
      <c r="GU1464" s="223"/>
      <c r="GV1464" s="223"/>
      <c r="GW1464" s="173"/>
      <c r="GX1464" s="223"/>
      <c r="GZ1464" s="257"/>
      <c r="HA1464" s="259" t="s">
        <v>406</v>
      </c>
      <c r="HB1464" s="257"/>
    </row>
    <row r="1465" spans="1:210" s="171" customFormat="1" ht="15" x14ac:dyDescent="0.25">
      <c r="A1465" s="224"/>
      <c r="B1465" s="225"/>
      <c r="C1465" s="871" t="s">
        <v>401</v>
      </c>
      <c r="D1465" s="871"/>
      <c r="E1465" s="871"/>
      <c r="F1465" s="871"/>
      <c r="G1465" s="871"/>
      <c r="H1465" s="871"/>
      <c r="I1465" s="871"/>
      <c r="J1465" s="871"/>
      <c r="K1465" s="871"/>
      <c r="L1465" s="871"/>
      <c r="M1465" s="871"/>
      <c r="N1465" s="871"/>
      <c r="O1465" s="871"/>
      <c r="P1465" s="260"/>
      <c r="Q1465" s="253"/>
      <c r="R1465" s="254"/>
      <c r="GO1465" s="212"/>
      <c r="GP1465" s="212"/>
      <c r="GQ1465" s="223"/>
      <c r="GR1465" s="223"/>
      <c r="GS1465" s="223"/>
      <c r="GT1465" s="223"/>
      <c r="GU1465" s="223"/>
      <c r="GV1465" s="223"/>
      <c r="GW1465" s="173"/>
      <c r="GX1465" s="223"/>
      <c r="GZ1465" s="257"/>
      <c r="HA1465" s="259" t="s">
        <v>401</v>
      </c>
      <c r="HB1465" s="257"/>
    </row>
    <row r="1466" spans="1:210" s="171" customFormat="1" ht="15" x14ac:dyDescent="0.25">
      <c r="A1466" s="224"/>
      <c r="B1466" s="225"/>
      <c r="C1466" s="871" t="s">
        <v>617</v>
      </c>
      <c r="D1466" s="871"/>
      <c r="E1466" s="871"/>
      <c r="F1466" s="871"/>
      <c r="G1466" s="871"/>
      <c r="H1466" s="871"/>
      <c r="I1466" s="871"/>
      <c r="J1466" s="871"/>
      <c r="K1466" s="871"/>
      <c r="L1466" s="871"/>
      <c r="M1466" s="871"/>
      <c r="N1466" s="871"/>
      <c r="O1466" s="871"/>
      <c r="P1466" s="258">
        <v>12666913.609999999</v>
      </c>
      <c r="Q1466" s="253"/>
      <c r="R1466" s="254"/>
      <c r="GO1466" s="212"/>
      <c r="GP1466" s="212"/>
      <c r="GQ1466" s="223"/>
      <c r="GR1466" s="223"/>
      <c r="GS1466" s="223"/>
      <c r="GT1466" s="223"/>
      <c r="GU1466" s="223"/>
      <c r="GV1466" s="223"/>
      <c r="GW1466" s="173"/>
      <c r="GX1466" s="223"/>
      <c r="GZ1466" s="257"/>
      <c r="HA1466" s="259" t="s">
        <v>617</v>
      </c>
      <c r="HB1466" s="257"/>
    </row>
    <row r="1467" spans="1:210" s="171" customFormat="1" ht="15" x14ac:dyDescent="0.25">
      <c r="A1467" s="224"/>
      <c r="B1467" s="225"/>
      <c r="C1467" s="871" t="s">
        <v>592</v>
      </c>
      <c r="D1467" s="871"/>
      <c r="E1467" s="871"/>
      <c r="F1467" s="871"/>
      <c r="G1467" s="871"/>
      <c r="H1467" s="871"/>
      <c r="I1467" s="871"/>
      <c r="J1467" s="871"/>
      <c r="K1467" s="871"/>
      <c r="L1467" s="871"/>
      <c r="M1467" s="871"/>
      <c r="N1467" s="871"/>
      <c r="O1467" s="871"/>
      <c r="P1467" s="258">
        <v>1982595.27</v>
      </c>
      <c r="Q1467" s="253"/>
      <c r="R1467" s="254"/>
      <c r="GO1467" s="212"/>
      <c r="GP1467" s="212"/>
      <c r="GQ1467" s="223"/>
      <c r="GR1467" s="223"/>
      <c r="GS1467" s="223"/>
      <c r="GT1467" s="223"/>
      <c r="GU1467" s="223"/>
      <c r="GV1467" s="223"/>
      <c r="GW1467" s="173"/>
      <c r="GX1467" s="223"/>
      <c r="GZ1467" s="257"/>
      <c r="HA1467" s="259" t="s">
        <v>592</v>
      </c>
      <c r="HB1467" s="257"/>
    </row>
    <row r="1468" spans="1:210" s="171" customFormat="1" ht="15" x14ac:dyDescent="0.25">
      <c r="A1468" s="224"/>
      <c r="B1468" s="225"/>
      <c r="C1468" s="871" t="s">
        <v>593</v>
      </c>
      <c r="D1468" s="871"/>
      <c r="E1468" s="871"/>
      <c r="F1468" s="871"/>
      <c r="G1468" s="871"/>
      <c r="H1468" s="871"/>
      <c r="I1468" s="871"/>
      <c r="J1468" s="871"/>
      <c r="K1468" s="871"/>
      <c r="L1468" s="871"/>
      <c r="M1468" s="871"/>
      <c r="N1468" s="871"/>
      <c r="O1468" s="871"/>
      <c r="P1468" s="258">
        <v>2107839.61</v>
      </c>
      <c r="Q1468" s="253"/>
      <c r="R1468" s="254"/>
      <c r="GO1468" s="212"/>
      <c r="GP1468" s="212"/>
      <c r="GQ1468" s="223"/>
      <c r="GR1468" s="223"/>
      <c r="GS1468" s="223"/>
      <c r="GT1468" s="223"/>
      <c r="GU1468" s="223"/>
      <c r="GV1468" s="223"/>
      <c r="GW1468" s="173"/>
      <c r="GX1468" s="223"/>
      <c r="GZ1468" s="257"/>
      <c r="HA1468" s="259" t="s">
        <v>593</v>
      </c>
      <c r="HB1468" s="257"/>
    </row>
    <row r="1469" spans="1:210" s="171" customFormat="1" ht="15" x14ac:dyDescent="0.25">
      <c r="A1469" s="224"/>
      <c r="B1469" s="225"/>
      <c r="C1469" s="871" t="s">
        <v>618</v>
      </c>
      <c r="D1469" s="871"/>
      <c r="E1469" s="871"/>
      <c r="F1469" s="871"/>
      <c r="G1469" s="871"/>
      <c r="H1469" s="871"/>
      <c r="I1469" s="871"/>
      <c r="J1469" s="871"/>
      <c r="K1469" s="871"/>
      <c r="L1469" s="871"/>
      <c r="M1469" s="871"/>
      <c r="N1469" s="871"/>
      <c r="O1469" s="871"/>
      <c r="P1469" s="258">
        <v>188547624.40000001</v>
      </c>
      <c r="Q1469" s="253"/>
      <c r="R1469" s="254"/>
      <c r="GO1469" s="212"/>
      <c r="GP1469" s="212"/>
      <c r="GQ1469" s="223"/>
      <c r="GR1469" s="223"/>
      <c r="GS1469" s="223"/>
      <c r="GT1469" s="223"/>
      <c r="GU1469" s="223"/>
      <c r="GV1469" s="223"/>
      <c r="GW1469" s="173"/>
      <c r="GX1469" s="223"/>
      <c r="GZ1469" s="257"/>
      <c r="HA1469" s="259" t="s">
        <v>618</v>
      </c>
      <c r="HB1469" s="257"/>
    </row>
    <row r="1470" spans="1:210" s="171" customFormat="1" ht="15" x14ac:dyDescent="0.25">
      <c r="A1470" s="224"/>
      <c r="B1470" s="225"/>
      <c r="C1470" s="871" t="s">
        <v>594</v>
      </c>
      <c r="D1470" s="871"/>
      <c r="E1470" s="871"/>
      <c r="F1470" s="871"/>
      <c r="G1470" s="871"/>
      <c r="H1470" s="871"/>
      <c r="I1470" s="871"/>
      <c r="J1470" s="871"/>
      <c r="K1470" s="871"/>
      <c r="L1470" s="871"/>
      <c r="M1470" s="871"/>
      <c r="N1470" s="871"/>
      <c r="O1470" s="871"/>
      <c r="P1470" s="258">
        <v>13251230.939999999</v>
      </c>
      <c r="Q1470" s="253"/>
      <c r="R1470" s="254"/>
      <c r="GO1470" s="212"/>
      <c r="GP1470" s="212"/>
      <c r="GQ1470" s="223"/>
      <c r="GR1470" s="223"/>
      <c r="GS1470" s="223"/>
      <c r="GT1470" s="223"/>
      <c r="GU1470" s="223"/>
      <c r="GV1470" s="223"/>
      <c r="GW1470" s="173"/>
      <c r="GX1470" s="223"/>
      <c r="GZ1470" s="257"/>
      <c r="HA1470" s="259" t="s">
        <v>594</v>
      </c>
      <c r="HB1470" s="257"/>
    </row>
    <row r="1471" spans="1:210" s="171" customFormat="1" ht="15" x14ac:dyDescent="0.25">
      <c r="A1471" s="224"/>
      <c r="B1471" s="225"/>
      <c r="C1471" s="871" t="s">
        <v>595</v>
      </c>
      <c r="D1471" s="871"/>
      <c r="E1471" s="871"/>
      <c r="F1471" s="871"/>
      <c r="G1471" s="871"/>
      <c r="H1471" s="871"/>
      <c r="I1471" s="871"/>
      <c r="J1471" s="871"/>
      <c r="K1471" s="871"/>
      <c r="L1471" s="871"/>
      <c r="M1471" s="871"/>
      <c r="N1471" s="871"/>
      <c r="O1471" s="871"/>
      <c r="P1471" s="258">
        <v>6591576.8300000001</v>
      </c>
      <c r="Q1471" s="253"/>
      <c r="R1471" s="254"/>
      <c r="GO1471" s="212"/>
      <c r="GP1471" s="212"/>
      <c r="GQ1471" s="223"/>
      <c r="GR1471" s="223"/>
      <c r="GS1471" s="223"/>
      <c r="GT1471" s="223"/>
      <c r="GU1471" s="223"/>
      <c r="GV1471" s="223"/>
      <c r="GW1471" s="173"/>
      <c r="GX1471" s="223"/>
      <c r="GZ1471" s="257"/>
      <c r="HA1471" s="259" t="s">
        <v>595</v>
      </c>
      <c r="HB1471" s="257"/>
    </row>
    <row r="1472" spans="1:210" s="171" customFormat="1" ht="15" x14ac:dyDescent="0.25">
      <c r="A1472" s="224"/>
      <c r="B1472" s="225"/>
      <c r="C1472" s="871" t="s">
        <v>415</v>
      </c>
      <c r="D1472" s="871"/>
      <c r="E1472" s="871"/>
      <c r="F1472" s="871"/>
      <c r="G1472" s="871"/>
      <c r="H1472" s="871"/>
      <c r="I1472" s="871"/>
      <c r="J1472" s="871"/>
      <c r="K1472" s="871"/>
      <c r="L1472" s="871"/>
      <c r="M1472" s="871"/>
      <c r="N1472" s="871"/>
      <c r="O1472" s="871"/>
      <c r="P1472" s="258">
        <v>14774753.220000001</v>
      </c>
      <c r="Q1472" s="253"/>
      <c r="R1472" s="254"/>
      <c r="GO1472" s="212"/>
      <c r="GP1472" s="212"/>
      <c r="GQ1472" s="223"/>
      <c r="GR1472" s="223"/>
      <c r="GS1472" s="223"/>
      <c r="GT1472" s="223"/>
      <c r="GU1472" s="223"/>
      <c r="GV1472" s="223"/>
      <c r="GW1472" s="173"/>
      <c r="GX1472" s="223"/>
      <c r="GZ1472" s="257"/>
      <c r="HA1472" s="259" t="s">
        <v>415</v>
      </c>
      <c r="HB1472" s="257"/>
    </row>
    <row r="1473" spans="1:211" s="171" customFormat="1" ht="15" x14ac:dyDescent="0.25">
      <c r="A1473" s="224"/>
      <c r="B1473" s="225"/>
      <c r="C1473" s="871" t="s">
        <v>416</v>
      </c>
      <c r="D1473" s="871"/>
      <c r="E1473" s="871"/>
      <c r="F1473" s="871"/>
      <c r="G1473" s="871"/>
      <c r="H1473" s="871"/>
      <c r="I1473" s="871"/>
      <c r="J1473" s="871"/>
      <c r="K1473" s="871"/>
      <c r="L1473" s="871"/>
      <c r="M1473" s="871"/>
      <c r="N1473" s="871"/>
      <c r="O1473" s="871"/>
      <c r="P1473" s="258">
        <v>13251230.939999999</v>
      </c>
      <c r="Q1473" s="253"/>
      <c r="R1473" s="254"/>
      <c r="GO1473" s="212"/>
      <c r="GP1473" s="212"/>
      <c r="GQ1473" s="223"/>
      <c r="GR1473" s="223"/>
      <c r="GS1473" s="223"/>
      <c r="GT1473" s="223"/>
      <c r="GU1473" s="223"/>
      <c r="GV1473" s="223"/>
      <c r="GW1473" s="173"/>
      <c r="GX1473" s="223"/>
      <c r="GZ1473" s="257"/>
      <c r="HA1473" s="259" t="s">
        <v>416</v>
      </c>
      <c r="HB1473" s="257"/>
    </row>
    <row r="1474" spans="1:211" s="171" customFormat="1" ht="15" x14ac:dyDescent="0.25">
      <c r="A1474" s="224"/>
      <c r="B1474" s="225"/>
      <c r="C1474" s="871" t="s">
        <v>417</v>
      </c>
      <c r="D1474" s="871"/>
      <c r="E1474" s="871"/>
      <c r="F1474" s="871"/>
      <c r="G1474" s="871"/>
      <c r="H1474" s="871"/>
      <c r="I1474" s="871"/>
      <c r="J1474" s="871"/>
      <c r="K1474" s="871"/>
      <c r="L1474" s="871"/>
      <c r="M1474" s="871"/>
      <c r="N1474" s="871"/>
      <c r="O1474" s="871"/>
      <c r="P1474" s="258">
        <v>6591576.8300000001</v>
      </c>
      <c r="Q1474" s="253"/>
      <c r="R1474" s="254"/>
      <c r="GO1474" s="212"/>
      <c r="GP1474" s="212"/>
      <c r="GQ1474" s="223"/>
      <c r="GR1474" s="223"/>
      <c r="GS1474" s="223"/>
      <c r="GT1474" s="223"/>
      <c r="GU1474" s="223"/>
      <c r="GV1474" s="223"/>
      <c r="GW1474" s="173"/>
      <c r="GX1474" s="223"/>
      <c r="GZ1474" s="257"/>
      <c r="HA1474" s="259" t="s">
        <v>417</v>
      </c>
      <c r="HB1474" s="257"/>
    </row>
    <row r="1475" spans="1:211" s="171" customFormat="1" ht="15" x14ac:dyDescent="0.25">
      <c r="A1475" s="224"/>
      <c r="B1475" s="255"/>
      <c r="C1475" s="872" t="s">
        <v>1091</v>
      </c>
      <c r="D1475" s="872"/>
      <c r="E1475" s="872"/>
      <c r="F1475" s="872"/>
      <c r="G1475" s="872"/>
      <c r="H1475" s="872"/>
      <c r="I1475" s="872"/>
      <c r="J1475" s="872"/>
      <c r="K1475" s="872"/>
      <c r="L1475" s="872"/>
      <c r="M1475" s="872"/>
      <c r="N1475" s="872"/>
      <c r="O1475" s="872"/>
      <c r="P1475" s="261">
        <v>225147780.66</v>
      </c>
      <c r="Q1475" s="253"/>
      <c r="R1475" s="254"/>
      <c r="GO1475" s="212"/>
      <c r="GP1475" s="212"/>
      <c r="GQ1475" s="223"/>
      <c r="GR1475" s="223"/>
      <c r="GS1475" s="223"/>
      <c r="GT1475" s="223"/>
      <c r="GU1475" s="223"/>
      <c r="GV1475" s="223"/>
      <c r="GW1475" s="173"/>
      <c r="GX1475" s="223"/>
      <c r="GZ1475" s="257"/>
      <c r="HB1475" s="257" t="s">
        <v>1091</v>
      </c>
    </row>
    <row r="1476" spans="1:211" s="171" customFormat="1" ht="15" x14ac:dyDescent="0.25">
      <c r="A1476" s="224"/>
      <c r="B1476" s="225"/>
      <c r="C1476" s="871" t="s">
        <v>419</v>
      </c>
      <c r="D1476" s="871"/>
      <c r="E1476" s="871"/>
      <c r="F1476" s="871"/>
      <c r="G1476" s="871"/>
      <c r="H1476" s="871"/>
      <c r="I1476" s="871"/>
      <c r="J1476" s="871"/>
      <c r="K1476" s="871"/>
      <c r="L1476" s="871"/>
      <c r="M1476" s="871"/>
      <c r="N1476" s="871"/>
      <c r="O1476" s="871"/>
      <c r="P1476" s="260"/>
      <c r="Q1476" s="253"/>
      <c r="R1476" s="254"/>
      <c r="GO1476" s="212"/>
      <c r="GP1476" s="212"/>
      <c r="GQ1476" s="223"/>
      <c r="GR1476" s="223"/>
      <c r="GS1476" s="223"/>
      <c r="GT1476" s="223"/>
      <c r="GU1476" s="223"/>
      <c r="GV1476" s="223"/>
      <c r="GW1476" s="173"/>
      <c r="GX1476" s="223"/>
      <c r="GZ1476" s="257"/>
      <c r="HA1476" s="259" t="s">
        <v>419</v>
      </c>
      <c r="HB1476" s="257"/>
    </row>
    <row r="1477" spans="1:211" s="171" customFormat="1" ht="15" x14ac:dyDescent="0.25">
      <c r="A1477" s="224"/>
      <c r="B1477" s="225"/>
      <c r="C1477" s="871" t="s">
        <v>620</v>
      </c>
      <c r="D1477" s="871"/>
      <c r="E1477" s="871"/>
      <c r="F1477" s="871"/>
      <c r="G1477" s="871"/>
      <c r="H1477" s="871"/>
      <c r="I1477" s="871"/>
      <c r="J1477" s="871"/>
      <c r="K1477" s="871"/>
      <c r="L1477" s="871"/>
      <c r="M1477" s="871"/>
      <c r="N1477" s="871"/>
      <c r="O1477" s="871"/>
      <c r="P1477" s="258">
        <v>187978003.34999999</v>
      </c>
      <c r="Q1477" s="253"/>
      <c r="R1477" s="254"/>
      <c r="GO1477" s="212"/>
      <c r="GP1477" s="212"/>
      <c r="GQ1477" s="223"/>
      <c r="GR1477" s="223"/>
      <c r="GS1477" s="223"/>
      <c r="GT1477" s="223"/>
      <c r="GU1477" s="223"/>
      <c r="GV1477" s="223"/>
      <c r="GW1477" s="173"/>
      <c r="GX1477" s="223"/>
      <c r="GZ1477" s="257"/>
      <c r="HA1477" s="259" t="s">
        <v>620</v>
      </c>
      <c r="HB1477" s="257"/>
    </row>
    <row r="1478" spans="1:211" s="171" customFormat="1" ht="15" x14ac:dyDescent="0.25">
      <c r="A1478" s="224"/>
      <c r="B1478" s="225"/>
      <c r="C1478" s="871" t="s">
        <v>420</v>
      </c>
      <c r="D1478" s="871"/>
      <c r="E1478" s="871"/>
      <c r="F1478" s="871"/>
      <c r="G1478" s="871"/>
      <c r="H1478" s="871"/>
      <c r="I1478" s="871"/>
      <c r="J1478" s="871"/>
      <c r="K1478" s="262" t="s">
        <v>1092</v>
      </c>
      <c r="L1478" s="263"/>
      <c r="M1478" s="263"/>
      <c r="O1478" s="264"/>
      <c r="P1478" s="260"/>
      <c r="Q1478" s="253"/>
      <c r="R1478" s="254"/>
      <c r="GO1478" s="212"/>
      <c r="GP1478" s="212"/>
      <c r="GQ1478" s="223"/>
      <c r="GR1478" s="223"/>
      <c r="GS1478" s="223"/>
      <c r="GT1478" s="223"/>
      <c r="GU1478" s="223"/>
      <c r="GV1478" s="223"/>
      <c r="GW1478" s="173"/>
      <c r="GX1478" s="223"/>
      <c r="GZ1478" s="257"/>
      <c r="HB1478" s="257"/>
      <c r="HC1478" s="259" t="s">
        <v>420</v>
      </c>
    </row>
    <row r="1479" spans="1:211" s="171" customFormat="1" ht="15" x14ac:dyDescent="0.25">
      <c r="A1479" s="224"/>
      <c r="B1479" s="225"/>
      <c r="C1479" s="871" t="s">
        <v>422</v>
      </c>
      <c r="D1479" s="871"/>
      <c r="E1479" s="871"/>
      <c r="F1479" s="871"/>
      <c r="G1479" s="871"/>
      <c r="H1479" s="871"/>
      <c r="I1479" s="871"/>
      <c r="J1479" s="871"/>
      <c r="K1479" s="262" t="s">
        <v>1093</v>
      </c>
      <c r="L1479" s="263"/>
      <c r="M1479" s="263"/>
      <c r="O1479" s="264"/>
      <c r="P1479" s="260"/>
      <c r="Q1479" s="253"/>
      <c r="R1479" s="254"/>
      <c r="GO1479" s="212"/>
      <c r="GP1479" s="212"/>
      <c r="GQ1479" s="223"/>
      <c r="GR1479" s="223"/>
      <c r="GS1479" s="223"/>
      <c r="GT1479" s="223"/>
      <c r="GU1479" s="223"/>
      <c r="GV1479" s="223"/>
      <c r="GW1479" s="173"/>
      <c r="GX1479" s="223"/>
      <c r="GZ1479" s="257"/>
      <c r="HB1479" s="257"/>
      <c r="HC1479" s="259" t="s">
        <v>422</v>
      </c>
    </row>
    <row r="1480" spans="1:211" s="171" customFormat="1" ht="15" x14ac:dyDescent="0.25">
      <c r="A1480" s="881" t="s">
        <v>1094</v>
      </c>
      <c r="B1480" s="882"/>
      <c r="C1480" s="882"/>
      <c r="D1480" s="882"/>
      <c r="E1480" s="882"/>
      <c r="F1480" s="882"/>
      <c r="G1480" s="882"/>
      <c r="H1480" s="882"/>
      <c r="I1480" s="882"/>
      <c r="J1480" s="882"/>
      <c r="K1480" s="882"/>
      <c r="L1480" s="882"/>
      <c r="M1480" s="882"/>
      <c r="N1480" s="882"/>
      <c r="O1480" s="882"/>
      <c r="P1480" s="883"/>
      <c r="GO1480" s="212" t="s">
        <v>1094</v>
      </c>
      <c r="GP1480" s="212"/>
      <c r="GQ1480" s="223"/>
      <c r="GR1480" s="223"/>
      <c r="GS1480" s="223"/>
      <c r="GT1480" s="223"/>
      <c r="GU1480" s="223"/>
      <c r="GV1480" s="223"/>
      <c r="GW1480" s="173"/>
      <c r="GX1480" s="223"/>
      <c r="GZ1480" s="257"/>
      <c r="HB1480" s="257"/>
    </row>
    <row r="1481" spans="1:211" s="171" customFormat="1" ht="45" x14ac:dyDescent="0.25">
      <c r="A1481" s="214" t="s">
        <v>1095</v>
      </c>
      <c r="B1481" s="215" t="s">
        <v>625</v>
      </c>
      <c r="C1481" s="873" t="s">
        <v>626</v>
      </c>
      <c r="D1481" s="873"/>
      <c r="E1481" s="873"/>
      <c r="F1481" s="873"/>
      <c r="G1481" s="873"/>
      <c r="H1481" s="216" t="s">
        <v>627</v>
      </c>
      <c r="I1481" s="217">
        <v>2075.15</v>
      </c>
      <c r="J1481" s="218">
        <v>1</v>
      </c>
      <c r="K1481" s="265">
        <v>2075.15</v>
      </c>
      <c r="L1481" s="220"/>
      <c r="M1481" s="217"/>
      <c r="N1481" s="221"/>
      <c r="O1481" s="217"/>
      <c r="P1481" s="222"/>
      <c r="GO1481" s="212"/>
      <c r="GP1481" s="212"/>
      <c r="GQ1481" s="223" t="s">
        <v>626</v>
      </c>
      <c r="GR1481" s="223" t="s">
        <v>4</v>
      </c>
      <c r="GS1481" s="223" t="s">
        <v>4</v>
      </c>
      <c r="GT1481" s="223" t="s">
        <v>4</v>
      </c>
      <c r="GU1481" s="223" t="s">
        <v>4</v>
      </c>
      <c r="GV1481" s="223"/>
      <c r="GW1481" s="173"/>
      <c r="GX1481" s="223"/>
      <c r="GZ1481" s="257"/>
      <c r="HB1481" s="257"/>
    </row>
    <row r="1482" spans="1:211" s="171" customFormat="1" ht="15" x14ac:dyDescent="0.25">
      <c r="A1482" s="224"/>
      <c r="B1482" s="225"/>
      <c r="C1482" s="874" t="s">
        <v>370</v>
      </c>
      <c r="D1482" s="874"/>
      <c r="E1482" s="874"/>
      <c r="F1482" s="874"/>
      <c r="G1482" s="874"/>
      <c r="H1482" s="216"/>
      <c r="I1482" s="217"/>
      <c r="J1482" s="217"/>
      <c r="K1482" s="217"/>
      <c r="L1482" s="220"/>
      <c r="M1482" s="217"/>
      <c r="N1482" s="226"/>
      <c r="O1482" s="217"/>
      <c r="P1482" s="227">
        <v>23312040.75</v>
      </c>
      <c r="Q1482" s="228"/>
      <c r="R1482" s="228"/>
      <c r="GO1482" s="212"/>
      <c r="GP1482" s="212"/>
      <c r="GQ1482" s="223"/>
      <c r="GR1482" s="223"/>
      <c r="GS1482" s="223"/>
      <c r="GT1482" s="223"/>
      <c r="GU1482" s="223"/>
      <c r="GV1482" s="223" t="s">
        <v>370</v>
      </c>
      <c r="GW1482" s="173"/>
      <c r="GX1482" s="223"/>
      <c r="GZ1482" s="257"/>
      <c r="HB1482" s="257"/>
    </row>
    <row r="1483" spans="1:211" s="171" customFormat="1" ht="15" x14ac:dyDescent="0.25">
      <c r="A1483" s="229"/>
      <c r="B1483" s="230"/>
      <c r="C1483" s="880" t="s">
        <v>371</v>
      </c>
      <c r="D1483" s="880"/>
      <c r="E1483" s="880"/>
      <c r="F1483" s="880"/>
      <c r="G1483" s="880"/>
      <c r="H1483" s="231"/>
      <c r="I1483" s="232"/>
      <c r="J1483" s="232"/>
      <c r="K1483" s="232"/>
      <c r="L1483" s="233"/>
      <c r="M1483" s="232"/>
      <c r="N1483" s="233"/>
      <c r="O1483" s="232"/>
      <c r="P1483" s="245">
        <v>3459740.89</v>
      </c>
      <c r="GO1483" s="212"/>
      <c r="GP1483" s="212"/>
      <c r="GQ1483" s="223"/>
      <c r="GR1483" s="223"/>
      <c r="GS1483" s="223"/>
      <c r="GT1483" s="223"/>
      <c r="GU1483" s="223"/>
      <c r="GV1483" s="223"/>
      <c r="GW1483" s="173" t="s">
        <v>371</v>
      </c>
      <c r="GX1483" s="223"/>
      <c r="GZ1483" s="257"/>
      <c r="HB1483" s="257"/>
    </row>
    <row r="1484" spans="1:211" s="171" customFormat="1" ht="15" x14ac:dyDescent="0.25">
      <c r="A1484" s="229"/>
      <c r="B1484" s="230" t="s">
        <v>628</v>
      </c>
      <c r="C1484" s="880" t="s">
        <v>629</v>
      </c>
      <c r="D1484" s="880"/>
      <c r="E1484" s="880"/>
      <c r="F1484" s="880"/>
      <c r="G1484" s="880"/>
      <c r="H1484" s="231" t="s">
        <v>374</v>
      </c>
      <c r="I1484" s="235">
        <v>94</v>
      </c>
      <c r="J1484" s="232"/>
      <c r="K1484" s="235">
        <v>94</v>
      </c>
      <c r="L1484" s="233"/>
      <c r="M1484" s="232"/>
      <c r="N1484" s="233"/>
      <c r="O1484" s="232"/>
      <c r="P1484" s="245">
        <v>3252156.44</v>
      </c>
      <c r="GO1484" s="212"/>
      <c r="GP1484" s="212"/>
      <c r="GQ1484" s="223"/>
      <c r="GR1484" s="223"/>
      <c r="GS1484" s="223"/>
      <c r="GT1484" s="223"/>
      <c r="GU1484" s="223"/>
      <c r="GV1484" s="223"/>
      <c r="GW1484" s="173" t="s">
        <v>629</v>
      </c>
      <c r="GX1484" s="223"/>
      <c r="GZ1484" s="257"/>
      <c r="HB1484" s="257"/>
    </row>
    <row r="1485" spans="1:211" s="171" customFormat="1" ht="15" x14ac:dyDescent="0.25">
      <c r="A1485" s="229"/>
      <c r="B1485" s="230" t="s">
        <v>630</v>
      </c>
      <c r="C1485" s="880" t="s">
        <v>631</v>
      </c>
      <c r="D1485" s="880"/>
      <c r="E1485" s="880"/>
      <c r="F1485" s="880"/>
      <c r="G1485" s="880"/>
      <c r="H1485" s="231" t="s">
        <v>374</v>
      </c>
      <c r="I1485" s="235">
        <v>52</v>
      </c>
      <c r="J1485" s="232"/>
      <c r="K1485" s="235">
        <v>52</v>
      </c>
      <c r="L1485" s="233"/>
      <c r="M1485" s="232"/>
      <c r="N1485" s="233"/>
      <c r="O1485" s="232"/>
      <c r="P1485" s="245">
        <v>1799065.26</v>
      </c>
      <c r="GO1485" s="212"/>
      <c r="GP1485" s="212"/>
      <c r="GQ1485" s="223"/>
      <c r="GR1485" s="223"/>
      <c r="GS1485" s="223"/>
      <c r="GT1485" s="223"/>
      <c r="GU1485" s="223"/>
      <c r="GV1485" s="223"/>
      <c r="GW1485" s="173" t="s">
        <v>631</v>
      </c>
      <c r="GX1485" s="223"/>
      <c r="GZ1485" s="257"/>
      <c r="HB1485" s="257"/>
    </row>
    <row r="1486" spans="1:211" s="171" customFormat="1" ht="15" x14ac:dyDescent="0.25">
      <c r="A1486" s="236"/>
      <c r="B1486" s="237"/>
      <c r="C1486" s="874" t="s">
        <v>377</v>
      </c>
      <c r="D1486" s="874"/>
      <c r="E1486" s="874"/>
      <c r="F1486" s="874"/>
      <c r="G1486" s="874"/>
      <c r="H1486" s="216"/>
      <c r="I1486" s="217"/>
      <c r="J1486" s="217"/>
      <c r="K1486" s="217"/>
      <c r="L1486" s="220"/>
      <c r="M1486" s="217"/>
      <c r="N1486" s="226">
        <v>13668.05</v>
      </c>
      <c r="O1486" s="217"/>
      <c r="P1486" s="227">
        <v>28363262.449999999</v>
      </c>
      <c r="GO1486" s="212"/>
      <c r="GP1486" s="212"/>
      <c r="GQ1486" s="223"/>
      <c r="GR1486" s="223"/>
      <c r="GS1486" s="223"/>
      <c r="GT1486" s="223"/>
      <c r="GU1486" s="223"/>
      <c r="GV1486" s="223"/>
      <c r="GW1486" s="173"/>
      <c r="GX1486" s="223" t="s">
        <v>377</v>
      </c>
      <c r="GZ1486" s="257"/>
      <c r="HB1486" s="257"/>
    </row>
    <row r="1487" spans="1:211" s="171" customFormat="1" ht="15" x14ac:dyDescent="0.25">
      <c r="A1487" s="214" t="s">
        <v>1096</v>
      </c>
      <c r="B1487" s="215" t="s">
        <v>632</v>
      </c>
      <c r="C1487" s="873" t="s">
        <v>633</v>
      </c>
      <c r="D1487" s="873"/>
      <c r="E1487" s="873"/>
      <c r="F1487" s="873"/>
      <c r="G1487" s="873"/>
      <c r="H1487" s="216" t="s">
        <v>614</v>
      </c>
      <c r="I1487" s="217">
        <v>-11.620839999999999</v>
      </c>
      <c r="J1487" s="218">
        <v>1</v>
      </c>
      <c r="K1487" s="302">
        <v>-11.620839999999999</v>
      </c>
      <c r="L1487" s="226">
        <v>14867.42</v>
      </c>
      <c r="M1487" s="219">
        <v>1.7</v>
      </c>
      <c r="N1487" s="240">
        <v>25274.61</v>
      </c>
      <c r="O1487" s="217"/>
      <c r="P1487" s="227">
        <v>-293712.2</v>
      </c>
      <c r="GO1487" s="212"/>
      <c r="GP1487" s="212"/>
      <c r="GQ1487" s="223" t="s">
        <v>633</v>
      </c>
      <c r="GR1487" s="223" t="s">
        <v>4</v>
      </c>
      <c r="GS1487" s="223" t="s">
        <v>4</v>
      </c>
      <c r="GT1487" s="223" t="s">
        <v>4</v>
      </c>
      <c r="GU1487" s="223" t="s">
        <v>4</v>
      </c>
      <c r="GV1487" s="223"/>
      <c r="GW1487" s="173"/>
      <c r="GX1487" s="223"/>
      <c r="GZ1487" s="257"/>
      <c r="HB1487" s="257"/>
    </row>
    <row r="1488" spans="1:211" s="171" customFormat="1" ht="15" x14ac:dyDescent="0.25">
      <c r="A1488" s="236"/>
      <c r="B1488" s="237"/>
      <c r="C1488" s="874" t="s">
        <v>377</v>
      </c>
      <c r="D1488" s="874"/>
      <c r="E1488" s="874"/>
      <c r="F1488" s="874"/>
      <c r="G1488" s="874"/>
      <c r="H1488" s="216"/>
      <c r="I1488" s="217"/>
      <c r="J1488" s="217"/>
      <c r="K1488" s="217"/>
      <c r="L1488" s="220"/>
      <c r="M1488" s="217"/>
      <c r="N1488" s="220"/>
      <c r="O1488" s="217"/>
      <c r="P1488" s="227">
        <v>-293712.2</v>
      </c>
      <c r="GO1488" s="212"/>
      <c r="GP1488" s="212"/>
      <c r="GQ1488" s="223"/>
      <c r="GR1488" s="223"/>
      <c r="GS1488" s="223"/>
      <c r="GT1488" s="223"/>
      <c r="GU1488" s="223"/>
      <c r="GV1488" s="223"/>
      <c r="GW1488" s="173"/>
      <c r="GX1488" s="223" t="s">
        <v>377</v>
      </c>
      <c r="GZ1488" s="257"/>
      <c r="HB1488" s="257"/>
    </row>
    <row r="1489" spans="1:210" s="171" customFormat="1" ht="15" x14ac:dyDescent="0.25">
      <c r="A1489" s="214" t="s">
        <v>1097</v>
      </c>
      <c r="B1489" s="215" t="s">
        <v>634</v>
      </c>
      <c r="C1489" s="873" t="s">
        <v>635</v>
      </c>
      <c r="D1489" s="873"/>
      <c r="E1489" s="873"/>
      <c r="F1489" s="873"/>
      <c r="G1489" s="873"/>
      <c r="H1489" s="216" t="s">
        <v>369</v>
      </c>
      <c r="I1489" s="217">
        <v>-41.503</v>
      </c>
      <c r="J1489" s="218">
        <v>1</v>
      </c>
      <c r="K1489" s="241">
        <v>-41.503</v>
      </c>
      <c r="L1489" s="299">
        <v>35.71</v>
      </c>
      <c r="M1489" s="265">
        <v>0.51</v>
      </c>
      <c r="N1489" s="239">
        <v>18.21</v>
      </c>
      <c r="O1489" s="217"/>
      <c r="P1489" s="238">
        <v>-755.77</v>
      </c>
      <c r="GO1489" s="212"/>
      <c r="GP1489" s="212"/>
      <c r="GQ1489" s="223" t="s">
        <v>635</v>
      </c>
      <c r="GR1489" s="223" t="s">
        <v>4</v>
      </c>
      <c r="GS1489" s="223" t="s">
        <v>4</v>
      </c>
      <c r="GT1489" s="223" t="s">
        <v>4</v>
      </c>
      <c r="GU1489" s="223" t="s">
        <v>4</v>
      </c>
      <c r="GV1489" s="223"/>
      <c r="GW1489" s="173"/>
      <c r="GX1489" s="223"/>
      <c r="GZ1489" s="257"/>
      <c r="HB1489" s="257"/>
    </row>
    <row r="1490" spans="1:210" s="171" customFormat="1" ht="15" x14ac:dyDescent="0.25">
      <c r="A1490" s="236"/>
      <c r="B1490" s="237"/>
      <c r="C1490" s="874" t="s">
        <v>377</v>
      </c>
      <c r="D1490" s="874"/>
      <c r="E1490" s="874"/>
      <c r="F1490" s="874"/>
      <c r="G1490" s="874"/>
      <c r="H1490" s="216"/>
      <c r="I1490" s="217"/>
      <c r="J1490" s="217"/>
      <c r="K1490" s="217"/>
      <c r="L1490" s="220"/>
      <c r="M1490" s="217"/>
      <c r="N1490" s="220"/>
      <c r="O1490" s="217"/>
      <c r="P1490" s="238">
        <v>-755.77</v>
      </c>
      <c r="GO1490" s="212"/>
      <c r="GP1490" s="212"/>
      <c r="GQ1490" s="223"/>
      <c r="GR1490" s="223"/>
      <c r="GS1490" s="223"/>
      <c r="GT1490" s="223"/>
      <c r="GU1490" s="223"/>
      <c r="GV1490" s="223"/>
      <c r="GW1490" s="173"/>
      <c r="GX1490" s="223" t="s">
        <v>377</v>
      </c>
      <c r="GZ1490" s="257"/>
      <c r="HB1490" s="257"/>
    </row>
    <row r="1491" spans="1:210" s="171" customFormat="1" ht="22.5" x14ac:dyDescent="0.25">
      <c r="A1491" s="214" t="s">
        <v>1098</v>
      </c>
      <c r="B1491" s="215" t="s">
        <v>636</v>
      </c>
      <c r="C1491" s="873" t="s">
        <v>637</v>
      </c>
      <c r="D1491" s="873"/>
      <c r="E1491" s="873"/>
      <c r="F1491" s="873"/>
      <c r="G1491" s="873"/>
      <c r="H1491" s="216" t="s">
        <v>386</v>
      </c>
      <c r="I1491" s="217">
        <v>-12.450900000000001</v>
      </c>
      <c r="J1491" s="218">
        <v>1</v>
      </c>
      <c r="K1491" s="298">
        <v>-12.450900000000001</v>
      </c>
      <c r="L1491" s="226">
        <v>4885.8500000000004</v>
      </c>
      <c r="M1491" s="265">
        <v>1.81</v>
      </c>
      <c r="N1491" s="240">
        <v>8843.39</v>
      </c>
      <c r="O1491" s="217"/>
      <c r="P1491" s="227">
        <v>-110108.16</v>
      </c>
      <c r="GO1491" s="212"/>
      <c r="GP1491" s="212"/>
      <c r="GQ1491" s="223" t="s">
        <v>637</v>
      </c>
      <c r="GR1491" s="223" t="s">
        <v>4</v>
      </c>
      <c r="GS1491" s="223" t="s">
        <v>4</v>
      </c>
      <c r="GT1491" s="223" t="s">
        <v>4</v>
      </c>
      <c r="GU1491" s="223" t="s">
        <v>4</v>
      </c>
      <c r="GV1491" s="223"/>
      <c r="GW1491" s="173"/>
      <c r="GX1491" s="223"/>
      <c r="GZ1491" s="257"/>
      <c r="HB1491" s="257"/>
    </row>
    <row r="1492" spans="1:210" s="171" customFormat="1" ht="15" x14ac:dyDescent="0.25">
      <c r="A1492" s="236"/>
      <c r="B1492" s="237"/>
      <c r="C1492" s="874" t="s">
        <v>377</v>
      </c>
      <c r="D1492" s="874"/>
      <c r="E1492" s="874"/>
      <c r="F1492" s="874"/>
      <c r="G1492" s="874"/>
      <c r="H1492" s="216"/>
      <c r="I1492" s="217"/>
      <c r="J1492" s="217"/>
      <c r="K1492" s="217"/>
      <c r="L1492" s="220"/>
      <c r="M1492" s="217"/>
      <c r="N1492" s="220"/>
      <c r="O1492" s="217"/>
      <c r="P1492" s="227">
        <v>-110108.16</v>
      </c>
      <c r="GO1492" s="212"/>
      <c r="GP1492" s="212"/>
      <c r="GQ1492" s="223"/>
      <c r="GR1492" s="223"/>
      <c r="GS1492" s="223"/>
      <c r="GT1492" s="223"/>
      <c r="GU1492" s="223"/>
      <c r="GV1492" s="223"/>
      <c r="GW1492" s="173"/>
      <c r="GX1492" s="223" t="s">
        <v>377</v>
      </c>
      <c r="GZ1492" s="257"/>
      <c r="HB1492" s="257"/>
    </row>
    <row r="1493" spans="1:210" s="171" customFormat="1" ht="22.5" x14ac:dyDescent="0.25">
      <c r="A1493" s="214" t="s">
        <v>1099</v>
      </c>
      <c r="B1493" s="215" t="s">
        <v>638</v>
      </c>
      <c r="C1493" s="873" t="s">
        <v>639</v>
      </c>
      <c r="D1493" s="873"/>
      <c r="E1493" s="873"/>
      <c r="F1493" s="873"/>
      <c r="G1493" s="873"/>
      <c r="H1493" s="216" t="s">
        <v>640</v>
      </c>
      <c r="I1493" s="217">
        <v>-35.277549999999998</v>
      </c>
      <c r="J1493" s="218">
        <v>1</v>
      </c>
      <c r="K1493" s="302">
        <v>-35.277549999999998</v>
      </c>
      <c r="L1493" s="226">
        <v>3966.25</v>
      </c>
      <c r="M1493" s="265">
        <v>1.04</v>
      </c>
      <c r="N1493" s="240">
        <v>4124.8999999999996</v>
      </c>
      <c r="O1493" s="217"/>
      <c r="P1493" s="227">
        <v>-145516.37</v>
      </c>
      <c r="GO1493" s="212"/>
      <c r="GP1493" s="212"/>
      <c r="GQ1493" s="223" t="s">
        <v>639</v>
      </c>
      <c r="GR1493" s="223" t="s">
        <v>4</v>
      </c>
      <c r="GS1493" s="223" t="s">
        <v>4</v>
      </c>
      <c r="GT1493" s="223" t="s">
        <v>4</v>
      </c>
      <c r="GU1493" s="223" t="s">
        <v>4</v>
      </c>
      <c r="GV1493" s="223"/>
      <c r="GW1493" s="173"/>
      <c r="GX1493" s="223"/>
      <c r="GZ1493" s="257"/>
      <c r="HB1493" s="257"/>
    </row>
    <row r="1494" spans="1:210" s="171" customFormat="1" ht="15" x14ac:dyDescent="0.25">
      <c r="A1494" s="236"/>
      <c r="B1494" s="237"/>
      <c r="C1494" s="874" t="s">
        <v>377</v>
      </c>
      <c r="D1494" s="874"/>
      <c r="E1494" s="874"/>
      <c r="F1494" s="874"/>
      <c r="G1494" s="874"/>
      <c r="H1494" s="216"/>
      <c r="I1494" s="217"/>
      <c r="J1494" s="217"/>
      <c r="K1494" s="217"/>
      <c r="L1494" s="220"/>
      <c r="M1494" s="217"/>
      <c r="N1494" s="220"/>
      <c r="O1494" s="217"/>
      <c r="P1494" s="227">
        <v>-145516.37</v>
      </c>
      <c r="GO1494" s="212"/>
      <c r="GP1494" s="212"/>
      <c r="GQ1494" s="223"/>
      <c r="GR1494" s="223"/>
      <c r="GS1494" s="223"/>
      <c r="GT1494" s="223"/>
      <c r="GU1494" s="223"/>
      <c r="GV1494" s="223"/>
      <c r="GW1494" s="173"/>
      <c r="GX1494" s="223" t="s">
        <v>377</v>
      </c>
      <c r="GZ1494" s="257"/>
      <c r="HB1494" s="257"/>
    </row>
    <row r="1495" spans="1:210" s="171" customFormat="1" ht="22.5" x14ac:dyDescent="0.25">
      <c r="A1495" s="214" t="s">
        <v>1100</v>
      </c>
      <c r="B1495" s="215" t="s">
        <v>641</v>
      </c>
      <c r="C1495" s="873" t="s">
        <v>642</v>
      </c>
      <c r="D1495" s="873"/>
      <c r="E1495" s="873"/>
      <c r="F1495" s="873"/>
      <c r="G1495" s="873"/>
      <c r="H1495" s="216" t="s">
        <v>611</v>
      </c>
      <c r="I1495" s="217">
        <v>-1639.3685</v>
      </c>
      <c r="J1495" s="218">
        <v>1</v>
      </c>
      <c r="K1495" s="298">
        <v>-1639.3685</v>
      </c>
      <c r="L1495" s="299">
        <v>88.7</v>
      </c>
      <c r="M1495" s="265">
        <v>1.34</v>
      </c>
      <c r="N1495" s="239">
        <v>118.86</v>
      </c>
      <c r="O1495" s="217"/>
      <c r="P1495" s="227">
        <v>-194855.34</v>
      </c>
      <c r="GO1495" s="212"/>
      <c r="GP1495" s="212"/>
      <c r="GQ1495" s="223" t="s">
        <v>642</v>
      </c>
      <c r="GR1495" s="223" t="s">
        <v>4</v>
      </c>
      <c r="GS1495" s="223" t="s">
        <v>4</v>
      </c>
      <c r="GT1495" s="223" t="s">
        <v>4</v>
      </c>
      <c r="GU1495" s="223" t="s">
        <v>4</v>
      </c>
      <c r="GV1495" s="223"/>
      <c r="GW1495" s="173"/>
      <c r="GX1495" s="223"/>
      <c r="GZ1495" s="257"/>
      <c r="HB1495" s="257"/>
    </row>
    <row r="1496" spans="1:210" s="171" customFormat="1" ht="15" x14ac:dyDescent="0.25">
      <c r="A1496" s="236"/>
      <c r="B1496" s="237"/>
      <c r="C1496" s="874" t="s">
        <v>377</v>
      </c>
      <c r="D1496" s="874"/>
      <c r="E1496" s="874"/>
      <c r="F1496" s="874"/>
      <c r="G1496" s="874"/>
      <c r="H1496" s="216"/>
      <c r="I1496" s="217"/>
      <c r="J1496" s="217"/>
      <c r="K1496" s="217"/>
      <c r="L1496" s="220"/>
      <c r="M1496" s="217"/>
      <c r="N1496" s="220"/>
      <c r="O1496" s="217"/>
      <c r="P1496" s="227">
        <v>-194855.34</v>
      </c>
      <c r="GO1496" s="212"/>
      <c r="GP1496" s="212"/>
      <c r="GQ1496" s="223"/>
      <c r="GR1496" s="223"/>
      <c r="GS1496" s="223"/>
      <c r="GT1496" s="223"/>
      <c r="GU1496" s="223"/>
      <c r="GV1496" s="223"/>
      <c r="GW1496" s="173"/>
      <c r="GX1496" s="223" t="s">
        <v>377</v>
      </c>
      <c r="GZ1496" s="257"/>
      <c r="HB1496" s="257"/>
    </row>
    <row r="1497" spans="1:210" s="171" customFormat="1" ht="45" x14ac:dyDescent="0.25">
      <c r="A1497" s="214" t="s">
        <v>1101</v>
      </c>
      <c r="B1497" s="215" t="s">
        <v>643</v>
      </c>
      <c r="C1497" s="873" t="s">
        <v>644</v>
      </c>
      <c r="D1497" s="873"/>
      <c r="E1497" s="873"/>
      <c r="F1497" s="873"/>
      <c r="G1497" s="873"/>
      <c r="H1497" s="216" t="s">
        <v>627</v>
      </c>
      <c r="I1497" s="217">
        <v>9486.41</v>
      </c>
      <c r="J1497" s="218">
        <v>1</v>
      </c>
      <c r="K1497" s="265">
        <v>9486.41</v>
      </c>
      <c r="L1497" s="220"/>
      <c r="M1497" s="217"/>
      <c r="N1497" s="221"/>
      <c r="O1497" s="217"/>
      <c r="P1497" s="222"/>
      <c r="GO1497" s="212"/>
      <c r="GP1497" s="212"/>
      <c r="GQ1497" s="223" t="s">
        <v>644</v>
      </c>
      <c r="GR1497" s="223" t="s">
        <v>4</v>
      </c>
      <c r="GS1497" s="223" t="s">
        <v>4</v>
      </c>
      <c r="GT1497" s="223" t="s">
        <v>4</v>
      </c>
      <c r="GU1497" s="223" t="s">
        <v>4</v>
      </c>
      <c r="GV1497" s="223"/>
      <c r="GW1497" s="173"/>
      <c r="GX1497" s="223"/>
      <c r="GZ1497" s="257"/>
      <c r="HB1497" s="257"/>
    </row>
    <row r="1498" spans="1:210" s="171" customFormat="1" ht="15" x14ac:dyDescent="0.25">
      <c r="A1498" s="242"/>
      <c r="B1498" s="243"/>
      <c r="C1498" s="878" t="s">
        <v>1102</v>
      </c>
      <c r="D1498" s="878"/>
      <c r="E1498" s="878"/>
      <c r="F1498" s="878"/>
      <c r="G1498" s="878"/>
      <c r="H1498" s="878"/>
      <c r="I1498" s="878"/>
      <c r="J1498" s="878"/>
      <c r="K1498" s="878"/>
      <c r="L1498" s="878"/>
      <c r="M1498" s="878"/>
      <c r="N1498" s="878"/>
      <c r="O1498" s="878"/>
      <c r="P1498" s="879"/>
      <c r="GO1498" s="212"/>
      <c r="GP1498" s="212"/>
      <c r="GQ1498" s="223"/>
      <c r="GR1498" s="223"/>
      <c r="GS1498" s="223"/>
      <c r="GT1498" s="223"/>
      <c r="GU1498" s="223"/>
      <c r="GV1498" s="223"/>
      <c r="GW1498" s="173"/>
      <c r="GX1498" s="223"/>
      <c r="GY1498" s="244" t="s">
        <v>1102</v>
      </c>
      <c r="GZ1498" s="257"/>
      <c r="HB1498" s="257"/>
    </row>
    <row r="1499" spans="1:210" s="171" customFormat="1" ht="15" x14ac:dyDescent="0.25">
      <c r="A1499" s="224"/>
      <c r="B1499" s="225"/>
      <c r="C1499" s="874" t="s">
        <v>370</v>
      </c>
      <c r="D1499" s="874"/>
      <c r="E1499" s="874"/>
      <c r="F1499" s="874"/>
      <c r="G1499" s="874"/>
      <c r="H1499" s="216"/>
      <c r="I1499" s="217"/>
      <c r="J1499" s="217"/>
      <c r="K1499" s="217"/>
      <c r="L1499" s="220"/>
      <c r="M1499" s="217"/>
      <c r="N1499" s="226"/>
      <c r="O1499" s="217"/>
      <c r="P1499" s="227">
        <v>118193689.33</v>
      </c>
      <c r="Q1499" s="228"/>
      <c r="R1499" s="228"/>
      <c r="GO1499" s="212"/>
      <c r="GP1499" s="212"/>
      <c r="GQ1499" s="223"/>
      <c r="GR1499" s="223"/>
      <c r="GS1499" s="223"/>
      <c r="GT1499" s="223"/>
      <c r="GU1499" s="223"/>
      <c r="GV1499" s="223" t="s">
        <v>370</v>
      </c>
      <c r="GW1499" s="173"/>
      <c r="GX1499" s="223"/>
      <c r="GZ1499" s="257"/>
      <c r="HB1499" s="257"/>
    </row>
    <row r="1500" spans="1:210" s="171" customFormat="1" ht="15" x14ac:dyDescent="0.25">
      <c r="A1500" s="229"/>
      <c r="B1500" s="230"/>
      <c r="C1500" s="880" t="s">
        <v>371</v>
      </c>
      <c r="D1500" s="880"/>
      <c r="E1500" s="880"/>
      <c r="F1500" s="880"/>
      <c r="G1500" s="880"/>
      <c r="H1500" s="231"/>
      <c r="I1500" s="232"/>
      <c r="J1500" s="232"/>
      <c r="K1500" s="232"/>
      <c r="L1500" s="233"/>
      <c r="M1500" s="232"/>
      <c r="N1500" s="233"/>
      <c r="O1500" s="232"/>
      <c r="P1500" s="245">
        <v>17161220.489999998</v>
      </c>
      <c r="GO1500" s="212"/>
      <c r="GP1500" s="212"/>
      <c r="GQ1500" s="223"/>
      <c r="GR1500" s="223"/>
      <c r="GS1500" s="223"/>
      <c r="GT1500" s="223"/>
      <c r="GU1500" s="223"/>
      <c r="GV1500" s="223"/>
      <c r="GW1500" s="173" t="s">
        <v>371</v>
      </c>
      <c r="GX1500" s="223"/>
      <c r="GZ1500" s="257"/>
      <c r="HB1500" s="257"/>
    </row>
    <row r="1501" spans="1:210" s="171" customFormat="1" ht="15" x14ac:dyDescent="0.25">
      <c r="A1501" s="229"/>
      <c r="B1501" s="230" t="s">
        <v>628</v>
      </c>
      <c r="C1501" s="880" t="s">
        <v>629</v>
      </c>
      <c r="D1501" s="880"/>
      <c r="E1501" s="880"/>
      <c r="F1501" s="880"/>
      <c r="G1501" s="880"/>
      <c r="H1501" s="231" t="s">
        <v>374</v>
      </c>
      <c r="I1501" s="235">
        <v>94</v>
      </c>
      <c r="J1501" s="232"/>
      <c r="K1501" s="235">
        <v>94</v>
      </c>
      <c r="L1501" s="233"/>
      <c r="M1501" s="232"/>
      <c r="N1501" s="233"/>
      <c r="O1501" s="232"/>
      <c r="P1501" s="245">
        <v>16131547.26</v>
      </c>
      <c r="GO1501" s="212"/>
      <c r="GP1501" s="212"/>
      <c r="GQ1501" s="223"/>
      <c r="GR1501" s="223"/>
      <c r="GS1501" s="223"/>
      <c r="GT1501" s="223"/>
      <c r="GU1501" s="223"/>
      <c r="GV1501" s="223"/>
      <c r="GW1501" s="173" t="s">
        <v>629</v>
      </c>
      <c r="GX1501" s="223"/>
      <c r="GZ1501" s="257"/>
      <c r="HB1501" s="257"/>
    </row>
    <row r="1502" spans="1:210" s="171" customFormat="1" ht="15" x14ac:dyDescent="0.25">
      <c r="A1502" s="229"/>
      <c r="B1502" s="230" t="s">
        <v>630</v>
      </c>
      <c r="C1502" s="880" t="s">
        <v>631</v>
      </c>
      <c r="D1502" s="880"/>
      <c r="E1502" s="880"/>
      <c r="F1502" s="880"/>
      <c r="G1502" s="880"/>
      <c r="H1502" s="231" t="s">
        <v>374</v>
      </c>
      <c r="I1502" s="235">
        <v>52</v>
      </c>
      <c r="J1502" s="232"/>
      <c r="K1502" s="235">
        <v>52</v>
      </c>
      <c r="L1502" s="233"/>
      <c r="M1502" s="232"/>
      <c r="N1502" s="233"/>
      <c r="O1502" s="232"/>
      <c r="P1502" s="245">
        <v>8923834.6500000004</v>
      </c>
      <c r="GO1502" s="212"/>
      <c r="GP1502" s="212"/>
      <c r="GQ1502" s="223"/>
      <c r="GR1502" s="223"/>
      <c r="GS1502" s="223"/>
      <c r="GT1502" s="223"/>
      <c r="GU1502" s="223"/>
      <c r="GV1502" s="223"/>
      <c r="GW1502" s="173" t="s">
        <v>631</v>
      </c>
      <c r="GX1502" s="223"/>
      <c r="GZ1502" s="257"/>
      <c r="HB1502" s="257"/>
    </row>
    <row r="1503" spans="1:210" s="171" customFormat="1" ht="15" x14ac:dyDescent="0.25">
      <c r="A1503" s="236"/>
      <c r="B1503" s="237"/>
      <c r="C1503" s="874" t="s">
        <v>377</v>
      </c>
      <c r="D1503" s="874"/>
      <c r="E1503" s="874"/>
      <c r="F1503" s="874"/>
      <c r="G1503" s="874"/>
      <c r="H1503" s="216"/>
      <c r="I1503" s="217"/>
      <c r="J1503" s="217"/>
      <c r="K1503" s="217"/>
      <c r="L1503" s="220"/>
      <c r="M1503" s="217"/>
      <c r="N1503" s="226">
        <v>15100.45</v>
      </c>
      <c r="O1503" s="217"/>
      <c r="P1503" s="227">
        <v>143249071.24000001</v>
      </c>
      <c r="GO1503" s="212"/>
      <c r="GP1503" s="212"/>
      <c r="GQ1503" s="223"/>
      <c r="GR1503" s="223"/>
      <c r="GS1503" s="223"/>
      <c r="GT1503" s="223"/>
      <c r="GU1503" s="223"/>
      <c r="GV1503" s="223"/>
      <c r="GW1503" s="173"/>
      <c r="GX1503" s="223" t="s">
        <v>377</v>
      </c>
      <c r="GZ1503" s="257"/>
      <c r="HB1503" s="257"/>
    </row>
    <row r="1504" spans="1:210" s="171" customFormat="1" ht="15" x14ac:dyDescent="0.25">
      <c r="A1504" s="214" t="s">
        <v>1103</v>
      </c>
      <c r="B1504" s="215" t="s">
        <v>632</v>
      </c>
      <c r="C1504" s="873" t="s">
        <v>633</v>
      </c>
      <c r="D1504" s="873"/>
      <c r="E1504" s="873"/>
      <c r="F1504" s="873"/>
      <c r="G1504" s="873"/>
      <c r="H1504" s="216" t="s">
        <v>614</v>
      </c>
      <c r="I1504" s="217">
        <v>-87.274972000000005</v>
      </c>
      <c r="J1504" s="218">
        <v>1</v>
      </c>
      <c r="K1504" s="301">
        <v>-87.274972000000005</v>
      </c>
      <c r="L1504" s="226">
        <v>14867.42</v>
      </c>
      <c r="M1504" s="219">
        <v>1.7</v>
      </c>
      <c r="N1504" s="240">
        <v>25274.61</v>
      </c>
      <c r="O1504" s="217"/>
      <c r="P1504" s="227">
        <v>-2205840.88</v>
      </c>
      <c r="GO1504" s="212"/>
      <c r="GP1504" s="212"/>
      <c r="GQ1504" s="223" t="s">
        <v>633</v>
      </c>
      <c r="GR1504" s="223" t="s">
        <v>4</v>
      </c>
      <c r="GS1504" s="223" t="s">
        <v>4</v>
      </c>
      <c r="GT1504" s="223" t="s">
        <v>4</v>
      </c>
      <c r="GU1504" s="223" t="s">
        <v>4</v>
      </c>
      <c r="GV1504" s="223"/>
      <c r="GW1504" s="173"/>
      <c r="GX1504" s="223"/>
      <c r="GZ1504" s="257"/>
      <c r="HB1504" s="257"/>
    </row>
    <row r="1505" spans="1:210" s="171" customFormat="1" ht="15" x14ac:dyDescent="0.25">
      <c r="A1505" s="236"/>
      <c r="B1505" s="237"/>
      <c r="C1505" s="874" t="s">
        <v>377</v>
      </c>
      <c r="D1505" s="874"/>
      <c r="E1505" s="874"/>
      <c r="F1505" s="874"/>
      <c r="G1505" s="874"/>
      <c r="H1505" s="216"/>
      <c r="I1505" s="217"/>
      <c r="J1505" s="217"/>
      <c r="K1505" s="217"/>
      <c r="L1505" s="220"/>
      <c r="M1505" s="217"/>
      <c r="N1505" s="220"/>
      <c r="O1505" s="217"/>
      <c r="P1505" s="227">
        <v>-2205840.88</v>
      </c>
      <c r="GO1505" s="212"/>
      <c r="GP1505" s="212"/>
      <c r="GQ1505" s="223"/>
      <c r="GR1505" s="223"/>
      <c r="GS1505" s="223"/>
      <c r="GT1505" s="223"/>
      <c r="GU1505" s="223"/>
      <c r="GV1505" s="223"/>
      <c r="GW1505" s="173"/>
      <c r="GX1505" s="223" t="s">
        <v>377</v>
      </c>
      <c r="GZ1505" s="257"/>
      <c r="HB1505" s="257"/>
    </row>
    <row r="1506" spans="1:210" s="171" customFormat="1" ht="15" x14ac:dyDescent="0.25">
      <c r="A1506" s="214" t="s">
        <v>1104</v>
      </c>
      <c r="B1506" s="215" t="s">
        <v>634</v>
      </c>
      <c r="C1506" s="873" t="s">
        <v>635</v>
      </c>
      <c r="D1506" s="873"/>
      <c r="E1506" s="873"/>
      <c r="F1506" s="873"/>
      <c r="G1506" s="873"/>
      <c r="H1506" s="216" t="s">
        <v>369</v>
      </c>
      <c r="I1506" s="217">
        <v>-189.72819999999999</v>
      </c>
      <c r="J1506" s="218">
        <v>1</v>
      </c>
      <c r="K1506" s="298">
        <v>-189.72819999999999</v>
      </c>
      <c r="L1506" s="299">
        <v>35.71</v>
      </c>
      <c r="M1506" s="265">
        <v>0.51</v>
      </c>
      <c r="N1506" s="239">
        <v>18.21</v>
      </c>
      <c r="O1506" s="217"/>
      <c r="P1506" s="227">
        <v>-3454.95</v>
      </c>
      <c r="GO1506" s="212"/>
      <c r="GP1506" s="212"/>
      <c r="GQ1506" s="223" t="s">
        <v>635</v>
      </c>
      <c r="GR1506" s="223" t="s">
        <v>4</v>
      </c>
      <c r="GS1506" s="223" t="s">
        <v>4</v>
      </c>
      <c r="GT1506" s="223" t="s">
        <v>4</v>
      </c>
      <c r="GU1506" s="223" t="s">
        <v>4</v>
      </c>
      <c r="GV1506" s="223"/>
      <c r="GW1506" s="173"/>
      <c r="GX1506" s="223"/>
      <c r="GZ1506" s="257"/>
      <c r="HB1506" s="257"/>
    </row>
    <row r="1507" spans="1:210" s="171" customFormat="1" ht="15" x14ac:dyDescent="0.25">
      <c r="A1507" s="236"/>
      <c r="B1507" s="237"/>
      <c r="C1507" s="874" t="s">
        <v>377</v>
      </c>
      <c r="D1507" s="874"/>
      <c r="E1507" s="874"/>
      <c r="F1507" s="874"/>
      <c r="G1507" s="874"/>
      <c r="H1507" s="216"/>
      <c r="I1507" s="217"/>
      <c r="J1507" s="217"/>
      <c r="K1507" s="217"/>
      <c r="L1507" s="220"/>
      <c r="M1507" s="217"/>
      <c r="N1507" s="220"/>
      <c r="O1507" s="217"/>
      <c r="P1507" s="227">
        <v>-3454.95</v>
      </c>
      <c r="GO1507" s="212"/>
      <c r="GP1507" s="212"/>
      <c r="GQ1507" s="223"/>
      <c r="GR1507" s="223"/>
      <c r="GS1507" s="223"/>
      <c r="GT1507" s="223"/>
      <c r="GU1507" s="223"/>
      <c r="GV1507" s="223"/>
      <c r="GW1507" s="173"/>
      <c r="GX1507" s="223" t="s">
        <v>377</v>
      </c>
      <c r="GZ1507" s="257"/>
      <c r="HB1507" s="257"/>
    </row>
    <row r="1508" spans="1:210" s="171" customFormat="1" ht="22.5" x14ac:dyDescent="0.25">
      <c r="A1508" s="214" t="s">
        <v>1105</v>
      </c>
      <c r="B1508" s="215" t="s">
        <v>636</v>
      </c>
      <c r="C1508" s="873" t="s">
        <v>637</v>
      </c>
      <c r="D1508" s="873"/>
      <c r="E1508" s="873"/>
      <c r="F1508" s="873"/>
      <c r="G1508" s="873"/>
      <c r="H1508" s="216" t="s">
        <v>386</v>
      </c>
      <c r="I1508" s="217">
        <v>-56.918460000000003</v>
      </c>
      <c r="J1508" s="218">
        <v>1</v>
      </c>
      <c r="K1508" s="302">
        <v>-56.918460000000003</v>
      </c>
      <c r="L1508" s="226">
        <v>4885.8500000000004</v>
      </c>
      <c r="M1508" s="265">
        <v>1.81</v>
      </c>
      <c r="N1508" s="240">
        <v>8843.39</v>
      </c>
      <c r="O1508" s="217"/>
      <c r="P1508" s="227">
        <v>-503352.14</v>
      </c>
      <c r="GO1508" s="212"/>
      <c r="GP1508" s="212"/>
      <c r="GQ1508" s="223" t="s">
        <v>637</v>
      </c>
      <c r="GR1508" s="223" t="s">
        <v>4</v>
      </c>
      <c r="GS1508" s="223" t="s">
        <v>4</v>
      </c>
      <c r="GT1508" s="223" t="s">
        <v>4</v>
      </c>
      <c r="GU1508" s="223" t="s">
        <v>4</v>
      </c>
      <c r="GV1508" s="223"/>
      <c r="GW1508" s="173"/>
      <c r="GX1508" s="223"/>
      <c r="GZ1508" s="257"/>
      <c r="HB1508" s="257"/>
    </row>
    <row r="1509" spans="1:210" s="171" customFormat="1" ht="15" x14ac:dyDescent="0.25">
      <c r="A1509" s="236"/>
      <c r="B1509" s="237"/>
      <c r="C1509" s="874" t="s">
        <v>377</v>
      </c>
      <c r="D1509" s="874"/>
      <c r="E1509" s="874"/>
      <c r="F1509" s="874"/>
      <c r="G1509" s="874"/>
      <c r="H1509" s="216"/>
      <c r="I1509" s="217"/>
      <c r="J1509" s="217"/>
      <c r="K1509" s="217"/>
      <c r="L1509" s="220"/>
      <c r="M1509" s="217"/>
      <c r="N1509" s="220"/>
      <c r="O1509" s="217"/>
      <c r="P1509" s="227">
        <v>-503352.14</v>
      </c>
      <c r="GO1509" s="212"/>
      <c r="GP1509" s="212"/>
      <c r="GQ1509" s="223"/>
      <c r="GR1509" s="223"/>
      <c r="GS1509" s="223"/>
      <c r="GT1509" s="223"/>
      <c r="GU1509" s="223"/>
      <c r="GV1509" s="223"/>
      <c r="GW1509" s="173"/>
      <c r="GX1509" s="223" t="s">
        <v>377</v>
      </c>
      <c r="GZ1509" s="257"/>
      <c r="HB1509" s="257"/>
    </row>
    <row r="1510" spans="1:210" s="171" customFormat="1" ht="22.5" x14ac:dyDescent="0.25">
      <c r="A1510" s="214" t="s">
        <v>1106</v>
      </c>
      <c r="B1510" s="215" t="s">
        <v>638</v>
      </c>
      <c r="C1510" s="873" t="s">
        <v>639</v>
      </c>
      <c r="D1510" s="873"/>
      <c r="E1510" s="873"/>
      <c r="F1510" s="873"/>
      <c r="G1510" s="873"/>
      <c r="H1510" s="216" t="s">
        <v>640</v>
      </c>
      <c r="I1510" s="217">
        <v>-161.26897</v>
      </c>
      <c r="J1510" s="218">
        <v>1</v>
      </c>
      <c r="K1510" s="302">
        <v>-161.26897</v>
      </c>
      <c r="L1510" s="226">
        <v>3966.25</v>
      </c>
      <c r="M1510" s="265">
        <v>1.04</v>
      </c>
      <c r="N1510" s="240">
        <v>4124.8999999999996</v>
      </c>
      <c r="O1510" s="217"/>
      <c r="P1510" s="227">
        <v>-665218.37</v>
      </c>
      <c r="GO1510" s="212"/>
      <c r="GP1510" s="212"/>
      <c r="GQ1510" s="223" t="s">
        <v>639</v>
      </c>
      <c r="GR1510" s="223" t="s">
        <v>4</v>
      </c>
      <c r="GS1510" s="223" t="s">
        <v>4</v>
      </c>
      <c r="GT1510" s="223" t="s">
        <v>4</v>
      </c>
      <c r="GU1510" s="223" t="s">
        <v>4</v>
      </c>
      <c r="GV1510" s="223"/>
      <c r="GW1510" s="173"/>
      <c r="GX1510" s="223"/>
      <c r="GZ1510" s="257"/>
      <c r="HB1510" s="257"/>
    </row>
    <row r="1511" spans="1:210" s="171" customFormat="1" ht="15" x14ac:dyDescent="0.25">
      <c r="A1511" s="236"/>
      <c r="B1511" s="237"/>
      <c r="C1511" s="874" t="s">
        <v>377</v>
      </c>
      <c r="D1511" s="874"/>
      <c r="E1511" s="874"/>
      <c r="F1511" s="874"/>
      <c r="G1511" s="874"/>
      <c r="H1511" s="216"/>
      <c r="I1511" s="217"/>
      <c r="J1511" s="217"/>
      <c r="K1511" s="217"/>
      <c r="L1511" s="220"/>
      <c r="M1511" s="217"/>
      <c r="N1511" s="220"/>
      <c r="O1511" s="217"/>
      <c r="P1511" s="227">
        <v>-665218.37</v>
      </c>
      <c r="GO1511" s="212"/>
      <c r="GP1511" s="212"/>
      <c r="GQ1511" s="223"/>
      <c r="GR1511" s="223"/>
      <c r="GS1511" s="223"/>
      <c r="GT1511" s="223"/>
      <c r="GU1511" s="223"/>
      <c r="GV1511" s="223"/>
      <c r="GW1511" s="173"/>
      <c r="GX1511" s="223" t="s">
        <v>377</v>
      </c>
      <c r="GZ1511" s="257"/>
      <c r="HB1511" s="257"/>
    </row>
    <row r="1512" spans="1:210" s="171" customFormat="1" ht="22.5" x14ac:dyDescent="0.25">
      <c r="A1512" s="214" t="s">
        <v>1107</v>
      </c>
      <c r="B1512" s="215" t="s">
        <v>641</v>
      </c>
      <c r="C1512" s="873" t="s">
        <v>642</v>
      </c>
      <c r="D1512" s="873"/>
      <c r="E1512" s="873"/>
      <c r="F1512" s="873"/>
      <c r="G1512" s="873"/>
      <c r="H1512" s="216" t="s">
        <v>611</v>
      </c>
      <c r="I1512" s="217">
        <v>-7494.2638999999999</v>
      </c>
      <c r="J1512" s="218">
        <v>1</v>
      </c>
      <c r="K1512" s="298">
        <v>-7494.2638999999999</v>
      </c>
      <c r="L1512" s="299">
        <v>88.7</v>
      </c>
      <c r="M1512" s="265">
        <v>1.34</v>
      </c>
      <c r="N1512" s="239">
        <v>118.86</v>
      </c>
      <c r="O1512" s="217"/>
      <c r="P1512" s="227">
        <v>-890768.21</v>
      </c>
      <c r="GO1512" s="212"/>
      <c r="GP1512" s="212"/>
      <c r="GQ1512" s="223" t="s">
        <v>642</v>
      </c>
      <c r="GR1512" s="223" t="s">
        <v>4</v>
      </c>
      <c r="GS1512" s="223" t="s">
        <v>4</v>
      </c>
      <c r="GT1512" s="223" t="s">
        <v>4</v>
      </c>
      <c r="GU1512" s="223" t="s">
        <v>4</v>
      </c>
      <c r="GV1512" s="223"/>
      <c r="GW1512" s="173"/>
      <c r="GX1512" s="223"/>
      <c r="GZ1512" s="257"/>
      <c r="HB1512" s="257"/>
    </row>
    <row r="1513" spans="1:210" s="171" customFormat="1" ht="15" x14ac:dyDescent="0.25">
      <c r="A1513" s="236"/>
      <c r="B1513" s="237"/>
      <c r="C1513" s="874" t="s">
        <v>377</v>
      </c>
      <c r="D1513" s="874"/>
      <c r="E1513" s="874"/>
      <c r="F1513" s="874"/>
      <c r="G1513" s="874"/>
      <c r="H1513" s="216"/>
      <c r="I1513" s="217"/>
      <c r="J1513" s="217"/>
      <c r="K1513" s="217"/>
      <c r="L1513" s="220"/>
      <c r="M1513" s="217"/>
      <c r="N1513" s="220"/>
      <c r="O1513" s="217"/>
      <c r="P1513" s="227">
        <v>-890768.21</v>
      </c>
      <c r="GO1513" s="212"/>
      <c r="GP1513" s="212"/>
      <c r="GQ1513" s="223"/>
      <c r="GR1513" s="223"/>
      <c r="GS1513" s="223"/>
      <c r="GT1513" s="223"/>
      <c r="GU1513" s="223"/>
      <c r="GV1513" s="223"/>
      <c r="GW1513" s="173"/>
      <c r="GX1513" s="223" t="s">
        <v>377</v>
      </c>
      <c r="GZ1513" s="257"/>
      <c r="HB1513" s="257"/>
    </row>
    <row r="1514" spans="1:210" s="171" customFormat="1" ht="15" x14ac:dyDescent="0.25">
      <c r="A1514" s="881" t="s">
        <v>1108</v>
      </c>
      <c r="B1514" s="882"/>
      <c r="C1514" s="882"/>
      <c r="D1514" s="882"/>
      <c r="E1514" s="882"/>
      <c r="F1514" s="882"/>
      <c r="G1514" s="882"/>
      <c r="H1514" s="882"/>
      <c r="I1514" s="882"/>
      <c r="J1514" s="882"/>
      <c r="K1514" s="882"/>
      <c r="L1514" s="882"/>
      <c r="M1514" s="882"/>
      <c r="N1514" s="882"/>
      <c r="O1514" s="882"/>
      <c r="P1514" s="883"/>
      <c r="GO1514" s="212"/>
      <c r="GP1514" s="212" t="s">
        <v>1108</v>
      </c>
      <c r="GQ1514" s="223"/>
      <c r="GR1514" s="223"/>
      <c r="GS1514" s="223"/>
      <c r="GT1514" s="223"/>
      <c r="GU1514" s="223"/>
      <c r="GV1514" s="223"/>
      <c r="GW1514" s="173"/>
      <c r="GX1514" s="223"/>
      <c r="GZ1514" s="257"/>
      <c r="HB1514" s="257"/>
    </row>
    <row r="1515" spans="1:210" s="171" customFormat="1" ht="15" x14ac:dyDescent="0.25">
      <c r="A1515" s="214" t="s">
        <v>1109</v>
      </c>
      <c r="B1515" s="215" t="s">
        <v>646</v>
      </c>
      <c r="C1515" s="873" t="s">
        <v>647</v>
      </c>
      <c r="D1515" s="873"/>
      <c r="E1515" s="873"/>
      <c r="F1515" s="873"/>
      <c r="G1515" s="873"/>
      <c r="H1515" s="216" t="s">
        <v>386</v>
      </c>
      <c r="I1515" s="217">
        <v>338.31</v>
      </c>
      <c r="J1515" s="218">
        <v>1</v>
      </c>
      <c r="K1515" s="265">
        <v>338.31</v>
      </c>
      <c r="L1515" s="226">
        <v>5015.96</v>
      </c>
      <c r="M1515" s="265">
        <v>1.81</v>
      </c>
      <c r="N1515" s="240">
        <v>9078.89</v>
      </c>
      <c r="O1515" s="217"/>
      <c r="P1515" s="227">
        <v>3071479.28</v>
      </c>
      <c r="GO1515" s="212"/>
      <c r="GP1515" s="212"/>
      <c r="GQ1515" s="223" t="s">
        <v>647</v>
      </c>
      <c r="GR1515" s="223" t="s">
        <v>4</v>
      </c>
      <c r="GS1515" s="223" t="s">
        <v>4</v>
      </c>
      <c r="GT1515" s="223" t="s">
        <v>4</v>
      </c>
      <c r="GU1515" s="223" t="s">
        <v>4</v>
      </c>
      <c r="GV1515" s="223"/>
      <c r="GW1515" s="173"/>
      <c r="GX1515" s="223"/>
      <c r="GZ1515" s="257"/>
      <c r="HB1515" s="257"/>
    </row>
    <row r="1516" spans="1:210" s="171" customFormat="1" ht="15" x14ac:dyDescent="0.25">
      <c r="A1516" s="236"/>
      <c r="B1516" s="237"/>
      <c r="C1516" s="874" t="s">
        <v>377</v>
      </c>
      <c r="D1516" s="874"/>
      <c r="E1516" s="874"/>
      <c r="F1516" s="874"/>
      <c r="G1516" s="874"/>
      <c r="H1516" s="216"/>
      <c r="I1516" s="217"/>
      <c r="J1516" s="217"/>
      <c r="K1516" s="217"/>
      <c r="L1516" s="220"/>
      <c r="M1516" s="217"/>
      <c r="N1516" s="220"/>
      <c r="O1516" s="217"/>
      <c r="P1516" s="227">
        <v>3071479.28</v>
      </c>
      <c r="GO1516" s="212"/>
      <c r="GP1516" s="212"/>
      <c r="GQ1516" s="223"/>
      <c r="GR1516" s="223"/>
      <c r="GS1516" s="223"/>
      <c r="GT1516" s="223"/>
      <c r="GU1516" s="223"/>
      <c r="GV1516" s="223"/>
      <c r="GW1516" s="173"/>
      <c r="GX1516" s="223" t="s">
        <v>377</v>
      </c>
      <c r="GZ1516" s="257"/>
      <c r="HB1516" s="257"/>
    </row>
    <row r="1517" spans="1:210" s="171" customFormat="1" ht="15" x14ac:dyDescent="0.25">
      <c r="A1517" s="214" t="s">
        <v>1110</v>
      </c>
      <c r="B1517" s="215" t="s">
        <v>648</v>
      </c>
      <c r="C1517" s="873" t="s">
        <v>635</v>
      </c>
      <c r="D1517" s="873"/>
      <c r="E1517" s="873"/>
      <c r="F1517" s="873"/>
      <c r="G1517" s="873"/>
      <c r="H1517" s="216" t="s">
        <v>369</v>
      </c>
      <c r="I1517" s="217">
        <v>236.81700000000001</v>
      </c>
      <c r="J1517" s="218">
        <v>1</v>
      </c>
      <c r="K1517" s="241">
        <v>236.81700000000001</v>
      </c>
      <c r="L1517" s="299">
        <v>35.71</v>
      </c>
      <c r="M1517" s="265">
        <v>0.51</v>
      </c>
      <c r="N1517" s="239">
        <v>18.21</v>
      </c>
      <c r="O1517" s="217"/>
      <c r="P1517" s="227">
        <v>4312.4399999999996</v>
      </c>
      <c r="GO1517" s="212"/>
      <c r="GP1517" s="212"/>
      <c r="GQ1517" s="223" t="s">
        <v>635</v>
      </c>
      <c r="GR1517" s="223" t="s">
        <v>4</v>
      </c>
      <c r="GS1517" s="223" t="s">
        <v>4</v>
      </c>
      <c r="GT1517" s="223" t="s">
        <v>4</v>
      </c>
      <c r="GU1517" s="223" t="s">
        <v>4</v>
      </c>
      <c r="GV1517" s="223"/>
      <c r="GW1517" s="173"/>
      <c r="GX1517" s="223"/>
      <c r="GZ1517" s="257"/>
      <c r="HB1517" s="257"/>
    </row>
    <row r="1518" spans="1:210" s="171" customFormat="1" ht="15" x14ac:dyDescent="0.25">
      <c r="A1518" s="236"/>
      <c r="B1518" s="237"/>
      <c r="C1518" s="874" t="s">
        <v>377</v>
      </c>
      <c r="D1518" s="874"/>
      <c r="E1518" s="874"/>
      <c r="F1518" s="874"/>
      <c r="G1518" s="874"/>
      <c r="H1518" s="216"/>
      <c r="I1518" s="217"/>
      <c r="J1518" s="217"/>
      <c r="K1518" s="217"/>
      <c r="L1518" s="220"/>
      <c r="M1518" s="217"/>
      <c r="N1518" s="220"/>
      <c r="O1518" s="217"/>
      <c r="P1518" s="227">
        <v>4312.4399999999996</v>
      </c>
      <c r="GO1518" s="212"/>
      <c r="GP1518" s="212"/>
      <c r="GQ1518" s="223"/>
      <c r="GR1518" s="223"/>
      <c r="GS1518" s="223"/>
      <c r="GT1518" s="223"/>
      <c r="GU1518" s="223"/>
      <c r="GV1518" s="223"/>
      <c r="GW1518" s="173"/>
      <c r="GX1518" s="223" t="s">
        <v>377</v>
      </c>
      <c r="GZ1518" s="257"/>
      <c r="HB1518" s="257"/>
    </row>
    <row r="1519" spans="1:210" s="171" customFormat="1" ht="33.75" x14ac:dyDescent="0.25">
      <c r="A1519" s="214" t="s">
        <v>1111</v>
      </c>
      <c r="B1519" s="215" t="s">
        <v>1002</v>
      </c>
      <c r="C1519" s="873" t="s">
        <v>1003</v>
      </c>
      <c r="D1519" s="873"/>
      <c r="E1519" s="873"/>
      <c r="F1519" s="873"/>
      <c r="G1519" s="873"/>
      <c r="H1519" s="216" t="s">
        <v>978</v>
      </c>
      <c r="I1519" s="217">
        <v>3759</v>
      </c>
      <c r="J1519" s="218">
        <v>1</v>
      </c>
      <c r="K1519" s="218">
        <v>3759</v>
      </c>
      <c r="L1519" s="220"/>
      <c r="M1519" s="217"/>
      <c r="N1519" s="240">
        <v>2494.6999999999998</v>
      </c>
      <c r="O1519" s="217"/>
      <c r="P1519" s="227">
        <v>9377577.3000000007</v>
      </c>
      <c r="GO1519" s="212"/>
      <c r="GP1519" s="212"/>
      <c r="GQ1519" s="223" t="s">
        <v>1003</v>
      </c>
      <c r="GR1519" s="223" t="s">
        <v>4</v>
      </c>
      <c r="GS1519" s="223" t="s">
        <v>4</v>
      </c>
      <c r="GT1519" s="223" t="s">
        <v>4</v>
      </c>
      <c r="GU1519" s="223" t="s">
        <v>4</v>
      </c>
      <c r="GV1519" s="223"/>
      <c r="GW1519" s="173"/>
      <c r="GX1519" s="223"/>
      <c r="GZ1519" s="257"/>
      <c r="HB1519" s="257"/>
    </row>
    <row r="1520" spans="1:210" s="171" customFormat="1" ht="15" x14ac:dyDescent="0.25">
      <c r="A1520" s="236"/>
      <c r="B1520" s="237"/>
      <c r="C1520" s="874" t="s">
        <v>377</v>
      </c>
      <c r="D1520" s="874"/>
      <c r="E1520" s="874"/>
      <c r="F1520" s="874"/>
      <c r="G1520" s="874"/>
      <c r="H1520" s="216"/>
      <c r="I1520" s="217"/>
      <c r="J1520" s="217"/>
      <c r="K1520" s="217"/>
      <c r="L1520" s="220"/>
      <c r="M1520" s="217"/>
      <c r="N1520" s="220"/>
      <c r="O1520" s="217"/>
      <c r="P1520" s="227">
        <v>9377577.3000000007</v>
      </c>
      <c r="GO1520" s="212"/>
      <c r="GP1520" s="212"/>
      <c r="GQ1520" s="223"/>
      <c r="GR1520" s="223"/>
      <c r="GS1520" s="223"/>
      <c r="GT1520" s="223"/>
      <c r="GU1520" s="223"/>
      <c r="GV1520" s="223"/>
      <c r="GW1520" s="173"/>
      <c r="GX1520" s="223" t="s">
        <v>377</v>
      </c>
      <c r="GZ1520" s="257"/>
      <c r="HB1520" s="257"/>
    </row>
    <row r="1521" spans="1:210" s="171" customFormat="1" ht="33.75" x14ac:dyDescent="0.25">
      <c r="A1521" s="214" t="s">
        <v>1112</v>
      </c>
      <c r="B1521" s="215" t="s">
        <v>1005</v>
      </c>
      <c r="C1521" s="873" t="s">
        <v>652</v>
      </c>
      <c r="D1521" s="873"/>
      <c r="E1521" s="873"/>
      <c r="F1521" s="873"/>
      <c r="G1521" s="873"/>
      <c r="H1521" s="216" t="s">
        <v>614</v>
      </c>
      <c r="I1521" s="217">
        <v>537</v>
      </c>
      <c r="J1521" s="218">
        <v>1</v>
      </c>
      <c r="K1521" s="218">
        <v>537</v>
      </c>
      <c r="L1521" s="220"/>
      <c r="M1521" s="217"/>
      <c r="N1521" s="239">
        <v>977.99</v>
      </c>
      <c r="O1521" s="217"/>
      <c r="P1521" s="227">
        <v>525180.63</v>
      </c>
      <c r="GO1521" s="212"/>
      <c r="GP1521" s="212"/>
      <c r="GQ1521" s="223" t="s">
        <v>652</v>
      </c>
      <c r="GR1521" s="223" t="s">
        <v>4</v>
      </c>
      <c r="GS1521" s="223" t="s">
        <v>4</v>
      </c>
      <c r="GT1521" s="223" t="s">
        <v>4</v>
      </c>
      <c r="GU1521" s="223" t="s">
        <v>4</v>
      </c>
      <c r="GV1521" s="223"/>
      <c r="GW1521" s="173"/>
      <c r="GX1521" s="223"/>
      <c r="GZ1521" s="257"/>
      <c r="HB1521" s="257"/>
    </row>
    <row r="1522" spans="1:210" s="171" customFormat="1" ht="15" x14ac:dyDescent="0.25">
      <c r="A1522" s="236"/>
      <c r="B1522" s="237"/>
      <c r="C1522" s="874" t="s">
        <v>377</v>
      </c>
      <c r="D1522" s="874"/>
      <c r="E1522" s="874"/>
      <c r="F1522" s="874"/>
      <c r="G1522" s="874"/>
      <c r="H1522" s="216"/>
      <c r="I1522" s="217"/>
      <c r="J1522" s="217"/>
      <c r="K1522" s="217"/>
      <c r="L1522" s="220"/>
      <c r="M1522" s="217"/>
      <c r="N1522" s="220"/>
      <c r="O1522" s="217"/>
      <c r="P1522" s="227">
        <v>525180.63</v>
      </c>
      <c r="GO1522" s="212"/>
      <c r="GP1522" s="212"/>
      <c r="GQ1522" s="223"/>
      <c r="GR1522" s="223"/>
      <c r="GS1522" s="223"/>
      <c r="GT1522" s="223"/>
      <c r="GU1522" s="223"/>
      <c r="GV1522" s="223"/>
      <c r="GW1522" s="173"/>
      <c r="GX1522" s="223" t="s">
        <v>377</v>
      </c>
      <c r="GZ1522" s="257"/>
      <c r="HB1522" s="257"/>
    </row>
    <row r="1523" spans="1:210" s="171" customFormat="1" ht="22.5" x14ac:dyDescent="0.25">
      <c r="A1523" s="214" t="s">
        <v>1113</v>
      </c>
      <c r="B1523" s="215" t="s">
        <v>653</v>
      </c>
      <c r="C1523" s="873" t="s">
        <v>654</v>
      </c>
      <c r="D1523" s="873"/>
      <c r="E1523" s="873"/>
      <c r="F1523" s="873"/>
      <c r="G1523" s="873"/>
      <c r="H1523" s="216" t="s">
        <v>614</v>
      </c>
      <c r="I1523" s="217">
        <v>537</v>
      </c>
      <c r="J1523" s="218">
        <v>1</v>
      </c>
      <c r="K1523" s="218">
        <v>537</v>
      </c>
      <c r="L1523" s="220"/>
      <c r="M1523" s="217"/>
      <c r="N1523" s="239">
        <v>248.5</v>
      </c>
      <c r="O1523" s="217"/>
      <c r="P1523" s="227">
        <v>133444.5</v>
      </c>
      <c r="GO1523" s="212"/>
      <c r="GP1523" s="212"/>
      <c r="GQ1523" s="223" t="s">
        <v>654</v>
      </c>
      <c r="GR1523" s="223" t="s">
        <v>4</v>
      </c>
      <c r="GS1523" s="223" t="s">
        <v>4</v>
      </c>
      <c r="GT1523" s="223" t="s">
        <v>4</v>
      </c>
      <c r="GU1523" s="223" t="s">
        <v>4</v>
      </c>
      <c r="GV1523" s="223"/>
      <c r="GW1523" s="173"/>
      <c r="GX1523" s="223"/>
      <c r="GZ1523" s="257"/>
      <c r="HB1523" s="257"/>
    </row>
    <row r="1524" spans="1:210" s="171" customFormat="1" ht="15" x14ac:dyDescent="0.25">
      <c r="A1524" s="236"/>
      <c r="B1524" s="237"/>
      <c r="C1524" s="874" t="s">
        <v>377</v>
      </c>
      <c r="D1524" s="874"/>
      <c r="E1524" s="874"/>
      <c r="F1524" s="874"/>
      <c r="G1524" s="874"/>
      <c r="H1524" s="216"/>
      <c r="I1524" s="217"/>
      <c r="J1524" s="217"/>
      <c r="K1524" s="217"/>
      <c r="L1524" s="220"/>
      <c r="M1524" s="217"/>
      <c r="N1524" s="220"/>
      <c r="O1524" s="217"/>
      <c r="P1524" s="227">
        <v>133444.5</v>
      </c>
      <c r="GO1524" s="212"/>
      <c r="GP1524" s="212"/>
      <c r="GQ1524" s="223"/>
      <c r="GR1524" s="223"/>
      <c r="GS1524" s="223"/>
      <c r="GT1524" s="223"/>
      <c r="GU1524" s="223"/>
      <c r="GV1524" s="223"/>
      <c r="GW1524" s="173"/>
      <c r="GX1524" s="223" t="s">
        <v>377</v>
      </c>
      <c r="GZ1524" s="257"/>
      <c r="HB1524" s="257"/>
    </row>
    <row r="1525" spans="1:210" s="171" customFormat="1" ht="33.75" x14ac:dyDescent="0.25">
      <c r="A1525" s="214" t="s">
        <v>1114</v>
      </c>
      <c r="B1525" s="215" t="s">
        <v>1008</v>
      </c>
      <c r="C1525" s="873" t="s">
        <v>1009</v>
      </c>
      <c r="D1525" s="873"/>
      <c r="E1525" s="873"/>
      <c r="F1525" s="873"/>
      <c r="G1525" s="873"/>
      <c r="H1525" s="216" t="s">
        <v>978</v>
      </c>
      <c r="I1525" s="217">
        <v>537</v>
      </c>
      <c r="J1525" s="218">
        <v>1</v>
      </c>
      <c r="K1525" s="218">
        <v>537</v>
      </c>
      <c r="L1525" s="220"/>
      <c r="M1525" s="217"/>
      <c r="N1525" s="240">
        <v>1428.79</v>
      </c>
      <c r="O1525" s="217"/>
      <c r="P1525" s="227">
        <v>767260.23</v>
      </c>
      <c r="GO1525" s="212"/>
      <c r="GP1525" s="212"/>
      <c r="GQ1525" s="223" t="s">
        <v>1009</v>
      </c>
      <c r="GR1525" s="223" t="s">
        <v>4</v>
      </c>
      <c r="GS1525" s="223" t="s">
        <v>4</v>
      </c>
      <c r="GT1525" s="223" t="s">
        <v>4</v>
      </c>
      <c r="GU1525" s="223" t="s">
        <v>4</v>
      </c>
      <c r="GV1525" s="223"/>
      <c r="GW1525" s="173"/>
      <c r="GX1525" s="223"/>
      <c r="GZ1525" s="257"/>
      <c r="HB1525" s="257"/>
    </row>
    <row r="1526" spans="1:210" s="171" customFormat="1" ht="15" x14ac:dyDescent="0.25">
      <c r="A1526" s="236"/>
      <c r="B1526" s="237"/>
      <c r="C1526" s="874" t="s">
        <v>377</v>
      </c>
      <c r="D1526" s="874"/>
      <c r="E1526" s="874"/>
      <c r="F1526" s="874"/>
      <c r="G1526" s="874"/>
      <c r="H1526" s="216"/>
      <c r="I1526" s="217"/>
      <c r="J1526" s="217"/>
      <c r="K1526" s="217"/>
      <c r="L1526" s="220"/>
      <c r="M1526" s="217"/>
      <c r="N1526" s="220"/>
      <c r="O1526" s="217"/>
      <c r="P1526" s="227">
        <v>767260.23</v>
      </c>
      <c r="GO1526" s="212"/>
      <c r="GP1526" s="212"/>
      <c r="GQ1526" s="223"/>
      <c r="GR1526" s="223"/>
      <c r="GS1526" s="223"/>
      <c r="GT1526" s="223"/>
      <c r="GU1526" s="223"/>
      <c r="GV1526" s="223"/>
      <c r="GW1526" s="173"/>
      <c r="GX1526" s="223" t="s">
        <v>377</v>
      </c>
      <c r="GZ1526" s="257"/>
      <c r="HB1526" s="257"/>
    </row>
    <row r="1527" spans="1:210" s="171" customFormat="1" ht="33.75" x14ac:dyDescent="0.25">
      <c r="A1527" s="214" t="s">
        <v>1115</v>
      </c>
      <c r="B1527" s="215" t="s">
        <v>1011</v>
      </c>
      <c r="C1527" s="873" t="s">
        <v>1012</v>
      </c>
      <c r="D1527" s="873"/>
      <c r="E1527" s="873"/>
      <c r="F1527" s="873"/>
      <c r="G1527" s="873"/>
      <c r="H1527" s="216" t="s">
        <v>978</v>
      </c>
      <c r="I1527" s="217">
        <v>3222</v>
      </c>
      <c r="J1527" s="218">
        <v>1</v>
      </c>
      <c r="K1527" s="218">
        <v>3222</v>
      </c>
      <c r="L1527" s="220"/>
      <c r="M1527" s="217"/>
      <c r="N1527" s="239">
        <v>706.46</v>
      </c>
      <c r="O1527" s="217"/>
      <c r="P1527" s="227">
        <v>2276214.12</v>
      </c>
      <c r="GO1527" s="212"/>
      <c r="GP1527" s="212"/>
      <c r="GQ1527" s="223" t="s">
        <v>1012</v>
      </c>
      <c r="GR1527" s="223" t="s">
        <v>4</v>
      </c>
      <c r="GS1527" s="223" t="s">
        <v>4</v>
      </c>
      <c r="GT1527" s="223" t="s">
        <v>4</v>
      </c>
      <c r="GU1527" s="223" t="s">
        <v>4</v>
      </c>
      <c r="GV1527" s="223"/>
      <c r="GW1527" s="173"/>
      <c r="GX1527" s="223"/>
      <c r="GZ1527" s="257"/>
      <c r="HB1527" s="257"/>
    </row>
    <row r="1528" spans="1:210" s="171" customFormat="1" ht="15" x14ac:dyDescent="0.25">
      <c r="A1528" s="236"/>
      <c r="B1528" s="237"/>
      <c r="C1528" s="874" t="s">
        <v>377</v>
      </c>
      <c r="D1528" s="874"/>
      <c r="E1528" s="874"/>
      <c r="F1528" s="874"/>
      <c r="G1528" s="874"/>
      <c r="H1528" s="216"/>
      <c r="I1528" s="217"/>
      <c r="J1528" s="217"/>
      <c r="K1528" s="217"/>
      <c r="L1528" s="220"/>
      <c r="M1528" s="217"/>
      <c r="N1528" s="220"/>
      <c r="O1528" s="217"/>
      <c r="P1528" s="227">
        <v>2276214.12</v>
      </c>
      <c r="GO1528" s="212"/>
      <c r="GP1528" s="212"/>
      <c r="GQ1528" s="223"/>
      <c r="GR1528" s="223"/>
      <c r="GS1528" s="223"/>
      <c r="GT1528" s="223"/>
      <c r="GU1528" s="223"/>
      <c r="GV1528" s="223"/>
      <c r="GW1528" s="173"/>
      <c r="GX1528" s="223" t="s">
        <v>377</v>
      </c>
      <c r="GZ1528" s="257"/>
      <c r="HB1528" s="257"/>
    </row>
    <row r="1529" spans="1:210" s="171" customFormat="1" ht="33.75" x14ac:dyDescent="0.25">
      <c r="A1529" s="214" t="s">
        <v>1116</v>
      </c>
      <c r="B1529" s="215" t="s">
        <v>1014</v>
      </c>
      <c r="C1529" s="873" t="s">
        <v>1015</v>
      </c>
      <c r="D1529" s="873"/>
      <c r="E1529" s="873"/>
      <c r="F1529" s="873"/>
      <c r="G1529" s="873"/>
      <c r="H1529" s="216" t="s">
        <v>978</v>
      </c>
      <c r="I1529" s="217">
        <v>1611</v>
      </c>
      <c r="J1529" s="218">
        <v>1</v>
      </c>
      <c r="K1529" s="218">
        <v>1611</v>
      </c>
      <c r="L1529" s="220"/>
      <c r="M1529" s="217"/>
      <c r="N1529" s="239">
        <v>270.52</v>
      </c>
      <c r="O1529" s="217"/>
      <c r="P1529" s="227">
        <v>435807.72</v>
      </c>
      <c r="GO1529" s="212"/>
      <c r="GP1529" s="212"/>
      <c r="GQ1529" s="223" t="s">
        <v>1015</v>
      </c>
      <c r="GR1529" s="223" t="s">
        <v>4</v>
      </c>
      <c r="GS1529" s="223" t="s">
        <v>4</v>
      </c>
      <c r="GT1529" s="223" t="s">
        <v>4</v>
      </c>
      <c r="GU1529" s="223" t="s">
        <v>4</v>
      </c>
      <c r="GV1529" s="223"/>
      <c r="GW1529" s="173"/>
      <c r="GX1529" s="223"/>
      <c r="GZ1529" s="257"/>
      <c r="HB1529" s="257"/>
    </row>
    <row r="1530" spans="1:210" s="171" customFormat="1" ht="15" x14ac:dyDescent="0.25">
      <c r="A1530" s="236"/>
      <c r="B1530" s="237"/>
      <c r="C1530" s="874" t="s">
        <v>377</v>
      </c>
      <c r="D1530" s="874"/>
      <c r="E1530" s="874"/>
      <c r="F1530" s="874"/>
      <c r="G1530" s="874"/>
      <c r="H1530" s="216"/>
      <c r="I1530" s="217"/>
      <c r="J1530" s="217"/>
      <c r="K1530" s="217"/>
      <c r="L1530" s="220"/>
      <c r="M1530" s="217"/>
      <c r="N1530" s="220"/>
      <c r="O1530" s="217"/>
      <c r="P1530" s="227">
        <v>435807.72</v>
      </c>
      <c r="GO1530" s="212"/>
      <c r="GP1530" s="212"/>
      <c r="GQ1530" s="223"/>
      <c r="GR1530" s="223"/>
      <c r="GS1530" s="223"/>
      <c r="GT1530" s="223"/>
      <c r="GU1530" s="223"/>
      <c r="GV1530" s="223"/>
      <c r="GW1530" s="173"/>
      <c r="GX1530" s="223" t="s">
        <v>377</v>
      </c>
      <c r="GZ1530" s="257"/>
      <c r="HB1530" s="257"/>
    </row>
    <row r="1531" spans="1:210" s="171" customFormat="1" ht="33.75" x14ac:dyDescent="0.25">
      <c r="A1531" s="214" t="s">
        <v>1117</v>
      </c>
      <c r="B1531" s="215" t="s">
        <v>1017</v>
      </c>
      <c r="C1531" s="873" t="s">
        <v>1018</v>
      </c>
      <c r="D1531" s="873"/>
      <c r="E1531" s="873"/>
      <c r="F1531" s="873"/>
      <c r="G1531" s="873"/>
      <c r="H1531" s="216" t="s">
        <v>978</v>
      </c>
      <c r="I1531" s="217">
        <v>537</v>
      </c>
      <c r="J1531" s="218">
        <v>1</v>
      </c>
      <c r="K1531" s="218">
        <v>537</v>
      </c>
      <c r="L1531" s="220"/>
      <c r="M1531" s="217"/>
      <c r="N1531" s="240">
        <v>3760.45</v>
      </c>
      <c r="O1531" s="217"/>
      <c r="P1531" s="227">
        <v>2019361.65</v>
      </c>
      <c r="GO1531" s="212"/>
      <c r="GP1531" s="212"/>
      <c r="GQ1531" s="223" t="s">
        <v>1018</v>
      </c>
      <c r="GR1531" s="223" t="s">
        <v>4</v>
      </c>
      <c r="GS1531" s="223" t="s">
        <v>4</v>
      </c>
      <c r="GT1531" s="223" t="s">
        <v>4</v>
      </c>
      <c r="GU1531" s="223" t="s">
        <v>4</v>
      </c>
      <c r="GV1531" s="223"/>
      <c r="GW1531" s="173"/>
      <c r="GX1531" s="223"/>
      <c r="GZ1531" s="257"/>
      <c r="HB1531" s="257"/>
    </row>
    <row r="1532" spans="1:210" s="171" customFormat="1" ht="15" x14ac:dyDescent="0.25">
      <c r="A1532" s="236"/>
      <c r="B1532" s="237"/>
      <c r="C1532" s="874" t="s">
        <v>377</v>
      </c>
      <c r="D1532" s="874"/>
      <c r="E1532" s="874"/>
      <c r="F1532" s="874"/>
      <c r="G1532" s="874"/>
      <c r="H1532" s="216"/>
      <c r="I1532" s="217"/>
      <c r="J1532" s="217"/>
      <c r="K1532" s="217"/>
      <c r="L1532" s="220"/>
      <c r="M1532" s="217"/>
      <c r="N1532" s="220"/>
      <c r="O1532" s="217"/>
      <c r="P1532" s="227">
        <v>2019361.65</v>
      </c>
      <c r="GO1532" s="212"/>
      <c r="GP1532" s="212"/>
      <c r="GQ1532" s="223"/>
      <c r="GR1532" s="223"/>
      <c r="GS1532" s="223"/>
      <c r="GT1532" s="223"/>
      <c r="GU1532" s="223"/>
      <c r="GV1532" s="223"/>
      <c r="GW1532" s="173"/>
      <c r="GX1532" s="223" t="s">
        <v>377</v>
      </c>
      <c r="GZ1532" s="257"/>
      <c r="HB1532" s="257"/>
    </row>
    <row r="1533" spans="1:210" s="171" customFormat="1" ht="33.75" x14ac:dyDescent="0.25">
      <c r="A1533" s="214" t="s">
        <v>1118</v>
      </c>
      <c r="B1533" s="215" t="s">
        <v>663</v>
      </c>
      <c r="C1533" s="873" t="s">
        <v>664</v>
      </c>
      <c r="D1533" s="873"/>
      <c r="E1533" s="873"/>
      <c r="F1533" s="873"/>
      <c r="G1533" s="873"/>
      <c r="H1533" s="216" t="s">
        <v>607</v>
      </c>
      <c r="I1533" s="217">
        <v>1.3959999999999999</v>
      </c>
      <c r="J1533" s="218">
        <v>1</v>
      </c>
      <c r="K1533" s="241">
        <v>1.3959999999999999</v>
      </c>
      <c r="L1533" s="220"/>
      <c r="M1533" s="217"/>
      <c r="N1533" s="221"/>
      <c r="O1533" s="217"/>
      <c r="P1533" s="222"/>
      <c r="GO1533" s="212"/>
      <c r="GP1533" s="212"/>
      <c r="GQ1533" s="223" t="s">
        <v>664</v>
      </c>
      <c r="GR1533" s="223" t="s">
        <v>4</v>
      </c>
      <c r="GS1533" s="223" t="s">
        <v>4</v>
      </c>
      <c r="GT1533" s="223" t="s">
        <v>4</v>
      </c>
      <c r="GU1533" s="223" t="s">
        <v>4</v>
      </c>
      <c r="GV1533" s="223"/>
      <c r="GW1533" s="173"/>
      <c r="GX1533" s="223"/>
      <c r="GZ1533" s="257"/>
      <c r="HB1533" s="257"/>
    </row>
    <row r="1534" spans="1:210" s="171" customFormat="1" ht="15" x14ac:dyDescent="0.25">
      <c r="A1534" s="242"/>
      <c r="B1534" s="243"/>
      <c r="C1534" s="878" t="s">
        <v>1119</v>
      </c>
      <c r="D1534" s="878"/>
      <c r="E1534" s="878"/>
      <c r="F1534" s="878"/>
      <c r="G1534" s="878"/>
      <c r="H1534" s="878"/>
      <c r="I1534" s="878"/>
      <c r="J1534" s="878"/>
      <c r="K1534" s="878"/>
      <c r="L1534" s="878"/>
      <c r="M1534" s="878"/>
      <c r="N1534" s="878"/>
      <c r="O1534" s="878"/>
      <c r="P1534" s="879"/>
      <c r="GO1534" s="212"/>
      <c r="GP1534" s="212"/>
      <c r="GQ1534" s="223"/>
      <c r="GR1534" s="223"/>
      <c r="GS1534" s="223"/>
      <c r="GT1534" s="223"/>
      <c r="GU1534" s="223"/>
      <c r="GV1534" s="223"/>
      <c r="GW1534" s="173"/>
      <c r="GX1534" s="223"/>
      <c r="GY1534" s="244" t="s">
        <v>1119</v>
      </c>
      <c r="GZ1534" s="257"/>
      <c r="HB1534" s="257"/>
    </row>
    <row r="1535" spans="1:210" s="171" customFormat="1" ht="15" x14ac:dyDescent="0.25">
      <c r="A1535" s="224"/>
      <c r="B1535" s="225"/>
      <c r="C1535" s="874" t="s">
        <v>370</v>
      </c>
      <c r="D1535" s="874"/>
      <c r="E1535" s="874"/>
      <c r="F1535" s="874"/>
      <c r="G1535" s="874"/>
      <c r="H1535" s="216"/>
      <c r="I1535" s="217"/>
      <c r="J1535" s="217"/>
      <c r="K1535" s="217"/>
      <c r="L1535" s="220"/>
      <c r="M1535" s="217"/>
      <c r="N1535" s="226"/>
      <c r="O1535" s="217"/>
      <c r="P1535" s="227">
        <v>33689.74</v>
      </c>
      <c r="Q1535" s="228"/>
      <c r="R1535" s="228"/>
      <c r="GO1535" s="212"/>
      <c r="GP1535" s="212"/>
      <c r="GQ1535" s="223"/>
      <c r="GR1535" s="223"/>
      <c r="GS1535" s="223"/>
      <c r="GT1535" s="223"/>
      <c r="GU1535" s="223"/>
      <c r="GV1535" s="223" t="s">
        <v>370</v>
      </c>
      <c r="GW1535" s="173"/>
      <c r="GX1535" s="223"/>
      <c r="GZ1535" s="257"/>
      <c r="HB1535" s="257"/>
    </row>
    <row r="1536" spans="1:210" s="171" customFormat="1" ht="15" x14ac:dyDescent="0.25">
      <c r="A1536" s="229"/>
      <c r="B1536" s="230"/>
      <c r="C1536" s="880" t="s">
        <v>371</v>
      </c>
      <c r="D1536" s="880"/>
      <c r="E1536" s="880"/>
      <c r="F1536" s="880"/>
      <c r="G1536" s="880"/>
      <c r="H1536" s="231"/>
      <c r="I1536" s="232"/>
      <c r="J1536" s="232"/>
      <c r="K1536" s="232"/>
      <c r="L1536" s="233"/>
      <c r="M1536" s="232"/>
      <c r="N1536" s="233"/>
      <c r="O1536" s="232"/>
      <c r="P1536" s="245">
        <v>1508.04</v>
      </c>
      <c r="GO1536" s="212"/>
      <c r="GP1536" s="212"/>
      <c r="GQ1536" s="223"/>
      <c r="GR1536" s="223"/>
      <c r="GS1536" s="223"/>
      <c r="GT1536" s="223"/>
      <c r="GU1536" s="223"/>
      <c r="GV1536" s="223"/>
      <c r="GW1536" s="173" t="s">
        <v>371</v>
      </c>
      <c r="GX1536" s="223"/>
      <c r="GZ1536" s="257"/>
      <c r="HB1536" s="257"/>
    </row>
    <row r="1537" spans="1:210" s="171" customFormat="1" ht="22.5" x14ac:dyDescent="0.25">
      <c r="A1537" s="229"/>
      <c r="B1537" s="230" t="s">
        <v>666</v>
      </c>
      <c r="C1537" s="880" t="s">
        <v>667</v>
      </c>
      <c r="D1537" s="880"/>
      <c r="E1537" s="880"/>
      <c r="F1537" s="880"/>
      <c r="G1537" s="880"/>
      <c r="H1537" s="231" t="s">
        <v>374</v>
      </c>
      <c r="I1537" s="235">
        <v>94</v>
      </c>
      <c r="J1537" s="232"/>
      <c r="K1537" s="235">
        <v>94</v>
      </c>
      <c r="L1537" s="233"/>
      <c r="M1537" s="232"/>
      <c r="N1537" s="233"/>
      <c r="O1537" s="232"/>
      <c r="P1537" s="245">
        <v>1417.56</v>
      </c>
      <c r="GO1537" s="212"/>
      <c r="GP1537" s="212"/>
      <c r="GQ1537" s="223"/>
      <c r="GR1537" s="223"/>
      <c r="GS1537" s="223"/>
      <c r="GT1537" s="223"/>
      <c r="GU1537" s="223"/>
      <c r="GV1537" s="223"/>
      <c r="GW1537" s="173" t="s">
        <v>667</v>
      </c>
      <c r="GX1537" s="223"/>
      <c r="GZ1537" s="257"/>
      <c r="HB1537" s="257"/>
    </row>
    <row r="1538" spans="1:210" s="171" customFormat="1" ht="22.5" x14ac:dyDescent="0.25">
      <c r="A1538" s="229"/>
      <c r="B1538" s="230" t="s">
        <v>668</v>
      </c>
      <c r="C1538" s="880" t="s">
        <v>669</v>
      </c>
      <c r="D1538" s="880"/>
      <c r="E1538" s="880"/>
      <c r="F1538" s="880"/>
      <c r="G1538" s="880"/>
      <c r="H1538" s="231" t="s">
        <v>374</v>
      </c>
      <c r="I1538" s="235">
        <v>51</v>
      </c>
      <c r="J1538" s="232"/>
      <c r="K1538" s="235">
        <v>51</v>
      </c>
      <c r="L1538" s="233"/>
      <c r="M1538" s="232"/>
      <c r="N1538" s="233"/>
      <c r="O1538" s="232"/>
      <c r="P1538" s="234">
        <v>769.1</v>
      </c>
      <c r="GO1538" s="212"/>
      <c r="GP1538" s="212"/>
      <c r="GQ1538" s="223"/>
      <c r="GR1538" s="223"/>
      <c r="GS1538" s="223"/>
      <c r="GT1538" s="223"/>
      <c r="GU1538" s="223"/>
      <c r="GV1538" s="223"/>
      <c r="GW1538" s="173" t="s">
        <v>669</v>
      </c>
      <c r="GX1538" s="223"/>
      <c r="GZ1538" s="257"/>
      <c r="HB1538" s="257"/>
    </row>
    <row r="1539" spans="1:210" s="171" customFormat="1" ht="15" x14ac:dyDescent="0.25">
      <c r="A1539" s="236"/>
      <c r="B1539" s="237"/>
      <c r="C1539" s="874" t="s">
        <v>377</v>
      </c>
      <c r="D1539" s="874"/>
      <c r="E1539" s="874"/>
      <c r="F1539" s="874"/>
      <c r="G1539" s="874"/>
      <c r="H1539" s="216"/>
      <c r="I1539" s="217"/>
      <c r="J1539" s="217"/>
      <c r="K1539" s="217"/>
      <c r="L1539" s="220"/>
      <c r="M1539" s="217"/>
      <c r="N1539" s="226">
        <v>25699.43</v>
      </c>
      <c r="O1539" s="217"/>
      <c r="P1539" s="227">
        <v>35876.400000000001</v>
      </c>
      <c r="GO1539" s="212"/>
      <c r="GP1539" s="212"/>
      <c r="GQ1539" s="223"/>
      <c r="GR1539" s="223"/>
      <c r="GS1539" s="223"/>
      <c r="GT1539" s="223"/>
      <c r="GU1539" s="223"/>
      <c r="GV1539" s="223"/>
      <c r="GW1539" s="173"/>
      <c r="GX1539" s="223" t="s">
        <v>377</v>
      </c>
      <c r="GZ1539" s="257"/>
      <c r="HB1539" s="257"/>
    </row>
    <row r="1540" spans="1:210" s="171" customFormat="1" ht="33.75" x14ac:dyDescent="0.25">
      <c r="A1540" s="214" t="s">
        <v>1120</v>
      </c>
      <c r="B1540" s="215" t="s">
        <v>670</v>
      </c>
      <c r="C1540" s="873" t="s">
        <v>671</v>
      </c>
      <c r="D1540" s="873"/>
      <c r="E1540" s="873"/>
      <c r="F1540" s="873"/>
      <c r="G1540" s="873"/>
      <c r="H1540" s="216" t="s">
        <v>672</v>
      </c>
      <c r="I1540" s="217">
        <v>-45.6492</v>
      </c>
      <c r="J1540" s="218">
        <v>1</v>
      </c>
      <c r="K1540" s="298">
        <v>-45.6492</v>
      </c>
      <c r="L1540" s="299">
        <v>537.96</v>
      </c>
      <c r="M1540" s="219">
        <v>1.3</v>
      </c>
      <c r="N1540" s="239">
        <v>699.35</v>
      </c>
      <c r="O1540" s="217"/>
      <c r="P1540" s="227">
        <v>-31924.77</v>
      </c>
      <c r="GO1540" s="212"/>
      <c r="GP1540" s="212"/>
      <c r="GQ1540" s="223" t="s">
        <v>671</v>
      </c>
      <c r="GR1540" s="223" t="s">
        <v>4</v>
      </c>
      <c r="GS1540" s="223" t="s">
        <v>4</v>
      </c>
      <c r="GT1540" s="223" t="s">
        <v>4</v>
      </c>
      <c r="GU1540" s="223" t="s">
        <v>4</v>
      </c>
      <c r="GV1540" s="223"/>
      <c r="GW1540" s="173"/>
      <c r="GX1540" s="223"/>
      <c r="GZ1540" s="257"/>
      <c r="HB1540" s="257"/>
    </row>
    <row r="1541" spans="1:210" s="171" customFormat="1" ht="15" x14ac:dyDescent="0.25">
      <c r="A1541" s="236"/>
      <c r="B1541" s="237"/>
      <c r="C1541" s="874" t="s">
        <v>377</v>
      </c>
      <c r="D1541" s="874"/>
      <c r="E1541" s="874"/>
      <c r="F1541" s="874"/>
      <c r="G1541" s="874"/>
      <c r="H1541" s="216"/>
      <c r="I1541" s="217"/>
      <c r="J1541" s="217"/>
      <c r="K1541" s="217"/>
      <c r="L1541" s="220"/>
      <c r="M1541" s="217"/>
      <c r="N1541" s="220"/>
      <c r="O1541" s="217"/>
      <c r="P1541" s="227">
        <v>-31924.77</v>
      </c>
      <c r="GO1541" s="212"/>
      <c r="GP1541" s="212"/>
      <c r="GQ1541" s="223"/>
      <c r="GR1541" s="223"/>
      <c r="GS1541" s="223"/>
      <c r="GT1541" s="223"/>
      <c r="GU1541" s="223"/>
      <c r="GV1541" s="223"/>
      <c r="GW1541" s="173"/>
      <c r="GX1541" s="223" t="s">
        <v>377</v>
      </c>
      <c r="GZ1541" s="257"/>
      <c r="HB1541" s="257"/>
    </row>
    <row r="1542" spans="1:210" s="171" customFormat="1" ht="33.75" x14ac:dyDescent="0.25">
      <c r="A1542" s="214" t="s">
        <v>1121</v>
      </c>
      <c r="B1542" s="215" t="s">
        <v>673</v>
      </c>
      <c r="C1542" s="873" t="s">
        <v>674</v>
      </c>
      <c r="D1542" s="873"/>
      <c r="E1542" s="873"/>
      <c r="F1542" s="873"/>
      <c r="G1542" s="873"/>
      <c r="H1542" s="216" t="s">
        <v>672</v>
      </c>
      <c r="I1542" s="217">
        <v>83.76</v>
      </c>
      <c r="J1542" s="218">
        <v>1</v>
      </c>
      <c r="K1542" s="265">
        <v>83.76</v>
      </c>
      <c r="L1542" s="299">
        <v>323.43</v>
      </c>
      <c r="M1542" s="265">
        <v>1.85</v>
      </c>
      <c r="N1542" s="239">
        <v>598.35</v>
      </c>
      <c r="O1542" s="217"/>
      <c r="P1542" s="227">
        <v>50117.8</v>
      </c>
      <c r="GO1542" s="212"/>
      <c r="GP1542" s="212"/>
      <c r="GQ1542" s="223" t="s">
        <v>674</v>
      </c>
      <c r="GR1542" s="223" t="s">
        <v>4</v>
      </c>
      <c r="GS1542" s="223" t="s">
        <v>4</v>
      </c>
      <c r="GT1542" s="223" t="s">
        <v>4</v>
      </c>
      <c r="GU1542" s="223" t="s">
        <v>4</v>
      </c>
      <c r="GV1542" s="223"/>
      <c r="GW1542" s="173"/>
      <c r="GX1542" s="223"/>
      <c r="GZ1542" s="257"/>
      <c r="HB1542" s="257"/>
    </row>
    <row r="1543" spans="1:210" s="171" customFormat="1" ht="15" x14ac:dyDescent="0.25">
      <c r="A1543" s="236"/>
      <c r="B1543" s="237"/>
      <c r="C1543" s="874" t="s">
        <v>377</v>
      </c>
      <c r="D1543" s="874"/>
      <c r="E1543" s="874"/>
      <c r="F1543" s="874"/>
      <c r="G1543" s="874"/>
      <c r="H1543" s="216"/>
      <c r="I1543" s="217"/>
      <c r="J1543" s="217"/>
      <c r="K1543" s="217"/>
      <c r="L1543" s="220"/>
      <c r="M1543" s="217"/>
      <c r="N1543" s="220"/>
      <c r="O1543" s="217"/>
      <c r="P1543" s="227">
        <v>50117.8</v>
      </c>
      <c r="GO1543" s="212"/>
      <c r="GP1543" s="212"/>
      <c r="GQ1543" s="223"/>
      <c r="GR1543" s="223"/>
      <c r="GS1543" s="223"/>
      <c r="GT1543" s="223"/>
      <c r="GU1543" s="223"/>
      <c r="GV1543" s="223"/>
      <c r="GW1543" s="173"/>
      <c r="GX1543" s="223" t="s">
        <v>377</v>
      </c>
      <c r="GZ1543" s="257"/>
      <c r="HB1543" s="257"/>
    </row>
    <row r="1544" spans="1:210" s="171" customFormat="1" ht="15" x14ac:dyDescent="0.25">
      <c r="A1544" s="881" t="s">
        <v>1122</v>
      </c>
      <c r="B1544" s="882"/>
      <c r="C1544" s="882"/>
      <c r="D1544" s="882"/>
      <c r="E1544" s="882"/>
      <c r="F1544" s="882"/>
      <c r="G1544" s="882"/>
      <c r="H1544" s="882"/>
      <c r="I1544" s="882"/>
      <c r="J1544" s="882"/>
      <c r="K1544" s="882"/>
      <c r="L1544" s="882"/>
      <c r="M1544" s="882"/>
      <c r="N1544" s="882"/>
      <c r="O1544" s="882"/>
      <c r="P1544" s="883"/>
      <c r="GO1544" s="212"/>
      <c r="GP1544" s="212" t="s">
        <v>1122</v>
      </c>
      <c r="GQ1544" s="223"/>
      <c r="GR1544" s="223"/>
      <c r="GS1544" s="223"/>
      <c r="GT1544" s="223"/>
      <c r="GU1544" s="223"/>
      <c r="GV1544" s="223"/>
      <c r="GW1544" s="173"/>
      <c r="GX1544" s="223"/>
      <c r="GZ1544" s="257"/>
      <c r="HB1544" s="257"/>
    </row>
    <row r="1545" spans="1:210" s="171" customFormat="1" ht="15" x14ac:dyDescent="0.25">
      <c r="A1545" s="214" t="s">
        <v>1123</v>
      </c>
      <c r="B1545" s="215" t="s">
        <v>646</v>
      </c>
      <c r="C1545" s="873" t="s">
        <v>647</v>
      </c>
      <c r="D1545" s="873"/>
      <c r="E1545" s="873"/>
      <c r="F1545" s="873"/>
      <c r="G1545" s="873"/>
      <c r="H1545" s="216" t="s">
        <v>386</v>
      </c>
      <c r="I1545" s="217">
        <v>102.8601</v>
      </c>
      <c r="J1545" s="218">
        <v>1</v>
      </c>
      <c r="K1545" s="298">
        <v>102.8601</v>
      </c>
      <c r="L1545" s="226">
        <v>5015.96</v>
      </c>
      <c r="M1545" s="265">
        <v>1.81</v>
      </c>
      <c r="N1545" s="240">
        <v>9078.89</v>
      </c>
      <c r="O1545" s="217"/>
      <c r="P1545" s="227">
        <v>933855.53</v>
      </c>
      <c r="GO1545" s="212"/>
      <c r="GP1545" s="212"/>
      <c r="GQ1545" s="223" t="s">
        <v>647</v>
      </c>
      <c r="GR1545" s="223" t="s">
        <v>4</v>
      </c>
      <c r="GS1545" s="223" t="s">
        <v>4</v>
      </c>
      <c r="GT1545" s="223" t="s">
        <v>4</v>
      </c>
      <c r="GU1545" s="223" t="s">
        <v>4</v>
      </c>
      <c r="GV1545" s="223"/>
      <c r="GW1545" s="173"/>
      <c r="GX1545" s="223"/>
      <c r="GZ1545" s="257"/>
      <c r="HB1545" s="257"/>
    </row>
    <row r="1546" spans="1:210" s="171" customFormat="1" ht="15" x14ac:dyDescent="0.25">
      <c r="A1546" s="236"/>
      <c r="B1546" s="237"/>
      <c r="C1546" s="874" t="s">
        <v>377</v>
      </c>
      <c r="D1546" s="874"/>
      <c r="E1546" s="874"/>
      <c r="F1546" s="874"/>
      <c r="G1546" s="874"/>
      <c r="H1546" s="216"/>
      <c r="I1546" s="217"/>
      <c r="J1546" s="217"/>
      <c r="K1546" s="217"/>
      <c r="L1546" s="220"/>
      <c r="M1546" s="217"/>
      <c r="N1546" s="220"/>
      <c r="O1546" s="217"/>
      <c r="P1546" s="227">
        <v>933855.53</v>
      </c>
      <c r="GO1546" s="212"/>
      <c r="GP1546" s="212"/>
      <c r="GQ1546" s="223"/>
      <c r="GR1546" s="223"/>
      <c r="GS1546" s="223"/>
      <c r="GT1546" s="223"/>
      <c r="GU1546" s="223"/>
      <c r="GV1546" s="223"/>
      <c r="GW1546" s="173"/>
      <c r="GX1546" s="223" t="s">
        <v>377</v>
      </c>
      <c r="GZ1546" s="257"/>
      <c r="HB1546" s="257"/>
    </row>
    <row r="1547" spans="1:210" s="171" customFormat="1" ht="15" x14ac:dyDescent="0.25">
      <c r="A1547" s="214" t="s">
        <v>1124</v>
      </c>
      <c r="B1547" s="215" t="s">
        <v>648</v>
      </c>
      <c r="C1547" s="873" t="s">
        <v>635</v>
      </c>
      <c r="D1547" s="873"/>
      <c r="E1547" s="873"/>
      <c r="F1547" s="873"/>
      <c r="G1547" s="873"/>
      <c r="H1547" s="216" t="s">
        <v>369</v>
      </c>
      <c r="I1547" s="217">
        <v>72.002070000000003</v>
      </c>
      <c r="J1547" s="218">
        <v>1</v>
      </c>
      <c r="K1547" s="302">
        <v>72.002070000000003</v>
      </c>
      <c r="L1547" s="299">
        <v>35.71</v>
      </c>
      <c r="M1547" s="265">
        <v>0.51</v>
      </c>
      <c r="N1547" s="239">
        <v>18.21</v>
      </c>
      <c r="O1547" s="217"/>
      <c r="P1547" s="227">
        <v>1311.16</v>
      </c>
      <c r="GO1547" s="212"/>
      <c r="GP1547" s="212"/>
      <c r="GQ1547" s="223" t="s">
        <v>635</v>
      </c>
      <c r="GR1547" s="223" t="s">
        <v>4</v>
      </c>
      <c r="GS1547" s="223" t="s">
        <v>4</v>
      </c>
      <c r="GT1547" s="223" t="s">
        <v>4</v>
      </c>
      <c r="GU1547" s="223" t="s">
        <v>4</v>
      </c>
      <c r="GV1547" s="223"/>
      <c r="GW1547" s="173"/>
      <c r="GX1547" s="223"/>
      <c r="GZ1547" s="257"/>
      <c r="HB1547" s="257"/>
    </row>
    <row r="1548" spans="1:210" s="171" customFormat="1" ht="15" x14ac:dyDescent="0.25">
      <c r="A1548" s="242"/>
      <c r="B1548" s="243"/>
      <c r="C1548" s="878" t="s">
        <v>1125</v>
      </c>
      <c r="D1548" s="878"/>
      <c r="E1548" s="878"/>
      <c r="F1548" s="878"/>
      <c r="G1548" s="878"/>
      <c r="H1548" s="878"/>
      <c r="I1548" s="878"/>
      <c r="J1548" s="878"/>
      <c r="K1548" s="878"/>
      <c r="L1548" s="878"/>
      <c r="M1548" s="878"/>
      <c r="N1548" s="878"/>
      <c r="O1548" s="878"/>
      <c r="P1548" s="879"/>
      <c r="GO1548" s="212"/>
      <c r="GP1548" s="212"/>
      <c r="GQ1548" s="223"/>
      <c r="GR1548" s="223"/>
      <c r="GS1548" s="223"/>
      <c r="GT1548" s="223"/>
      <c r="GU1548" s="223"/>
      <c r="GV1548" s="223"/>
      <c r="GW1548" s="173"/>
      <c r="GX1548" s="223"/>
      <c r="GY1548" s="244" t="s">
        <v>1125</v>
      </c>
      <c r="GZ1548" s="257"/>
      <c r="HB1548" s="257"/>
    </row>
    <row r="1549" spans="1:210" s="171" customFormat="1" ht="15" x14ac:dyDescent="0.25">
      <c r="A1549" s="236"/>
      <c r="B1549" s="237"/>
      <c r="C1549" s="874" t="s">
        <v>377</v>
      </c>
      <c r="D1549" s="874"/>
      <c r="E1549" s="874"/>
      <c r="F1549" s="874"/>
      <c r="G1549" s="874"/>
      <c r="H1549" s="216"/>
      <c r="I1549" s="217"/>
      <c r="J1549" s="217"/>
      <c r="K1549" s="217"/>
      <c r="L1549" s="220"/>
      <c r="M1549" s="217"/>
      <c r="N1549" s="220"/>
      <c r="O1549" s="217"/>
      <c r="P1549" s="227">
        <v>1311.16</v>
      </c>
      <c r="GO1549" s="212"/>
      <c r="GP1549" s="212"/>
      <c r="GQ1549" s="223"/>
      <c r="GR1549" s="223"/>
      <c r="GS1549" s="223"/>
      <c r="GT1549" s="223"/>
      <c r="GU1549" s="223"/>
      <c r="GV1549" s="223"/>
      <c r="GW1549" s="173"/>
      <c r="GX1549" s="223" t="s">
        <v>377</v>
      </c>
      <c r="GZ1549" s="257"/>
      <c r="HB1549" s="257"/>
    </row>
    <row r="1550" spans="1:210" s="171" customFormat="1" ht="22.5" x14ac:dyDescent="0.25">
      <c r="A1550" s="214" t="s">
        <v>1126</v>
      </c>
      <c r="B1550" s="215" t="s">
        <v>649</v>
      </c>
      <c r="C1550" s="873" t="s">
        <v>650</v>
      </c>
      <c r="D1550" s="873"/>
      <c r="E1550" s="873"/>
      <c r="F1550" s="873"/>
      <c r="G1550" s="873"/>
      <c r="H1550" s="216" t="s">
        <v>614</v>
      </c>
      <c r="I1550" s="217">
        <v>1218</v>
      </c>
      <c r="J1550" s="218">
        <v>1</v>
      </c>
      <c r="K1550" s="218">
        <v>1218</v>
      </c>
      <c r="L1550" s="220"/>
      <c r="M1550" s="217"/>
      <c r="N1550" s="240">
        <v>1009.33</v>
      </c>
      <c r="O1550" s="217"/>
      <c r="P1550" s="227">
        <v>1229363.94</v>
      </c>
      <c r="GO1550" s="212"/>
      <c r="GP1550" s="212"/>
      <c r="GQ1550" s="223" t="s">
        <v>650</v>
      </c>
      <c r="GR1550" s="223" t="s">
        <v>4</v>
      </c>
      <c r="GS1550" s="223" t="s">
        <v>4</v>
      </c>
      <c r="GT1550" s="223" t="s">
        <v>4</v>
      </c>
      <c r="GU1550" s="223" t="s">
        <v>4</v>
      </c>
      <c r="GV1550" s="223"/>
      <c r="GW1550" s="173"/>
      <c r="GX1550" s="223"/>
      <c r="GZ1550" s="257"/>
      <c r="HB1550" s="257"/>
    </row>
    <row r="1551" spans="1:210" s="171" customFormat="1" ht="15" x14ac:dyDescent="0.25">
      <c r="A1551" s="236"/>
      <c r="B1551" s="237"/>
      <c r="C1551" s="874" t="s">
        <v>377</v>
      </c>
      <c r="D1551" s="874"/>
      <c r="E1551" s="874"/>
      <c r="F1551" s="874"/>
      <c r="G1551" s="874"/>
      <c r="H1551" s="216"/>
      <c r="I1551" s="217"/>
      <c r="J1551" s="217"/>
      <c r="K1551" s="217"/>
      <c r="L1551" s="220"/>
      <c r="M1551" s="217"/>
      <c r="N1551" s="220"/>
      <c r="O1551" s="217"/>
      <c r="P1551" s="227">
        <v>1229363.94</v>
      </c>
      <c r="GO1551" s="212"/>
      <c r="GP1551" s="212"/>
      <c r="GQ1551" s="223"/>
      <c r="GR1551" s="223"/>
      <c r="GS1551" s="223"/>
      <c r="GT1551" s="223"/>
      <c r="GU1551" s="223"/>
      <c r="GV1551" s="223"/>
      <c r="GW1551" s="173"/>
      <c r="GX1551" s="223" t="s">
        <v>377</v>
      </c>
      <c r="GZ1551" s="257"/>
      <c r="HB1551" s="257"/>
    </row>
    <row r="1552" spans="1:210" s="171" customFormat="1" ht="22.5" x14ac:dyDescent="0.25">
      <c r="A1552" s="214" t="s">
        <v>1127</v>
      </c>
      <c r="B1552" s="215" t="s">
        <v>651</v>
      </c>
      <c r="C1552" s="873" t="s">
        <v>652</v>
      </c>
      <c r="D1552" s="873"/>
      <c r="E1552" s="873"/>
      <c r="F1552" s="873"/>
      <c r="G1552" s="873"/>
      <c r="H1552" s="216" t="s">
        <v>614</v>
      </c>
      <c r="I1552" s="217">
        <v>174</v>
      </c>
      <c r="J1552" s="218">
        <v>1</v>
      </c>
      <c r="K1552" s="218">
        <v>174</v>
      </c>
      <c r="L1552" s="220"/>
      <c r="M1552" s="217"/>
      <c r="N1552" s="239">
        <v>782.49</v>
      </c>
      <c r="O1552" s="217"/>
      <c r="P1552" s="227">
        <v>136153.26</v>
      </c>
      <c r="GO1552" s="212"/>
      <c r="GP1552" s="212"/>
      <c r="GQ1552" s="223" t="s">
        <v>652</v>
      </c>
      <c r="GR1552" s="223" t="s">
        <v>4</v>
      </c>
      <c r="GS1552" s="223" t="s">
        <v>4</v>
      </c>
      <c r="GT1552" s="223" t="s">
        <v>4</v>
      </c>
      <c r="GU1552" s="223" t="s">
        <v>4</v>
      </c>
      <c r="GV1552" s="223"/>
      <c r="GW1552" s="173"/>
      <c r="GX1552" s="223"/>
      <c r="GZ1552" s="257"/>
      <c r="HB1552" s="257"/>
    </row>
    <row r="1553" spans="1:210" s="171" customFormat="1" ht="15" x14ac:dyDescent="0.25">
      <c r="A1553" s="236"/>
      <c r="B1553" s="237"/>
      <c r="C1553" s="874" t="s">
        <v>377</v>
      </c>
      <c r="D1553" s="874"/>
      <c r="E1553" s="874"/>
      <c r="F1553" s="874"/>
      <c r="G1553" s="874"/>
      <c r="H1553" s="216"/>
      <c r="I1553" s="217"/>
      <c r="J1553" s="217"/>
      <c r="K1553" s="217"/>
      <c r="L1553" s="220"/>
      <c r="M1553" s="217"/>
      <c r="N1553" s="220"/>
      <c r="O1553" s="217"/>
      <c r="P1553" s="227">
        <v>136153.26</v>
      </c>
      <c r="GO1553" s="212"/>
      <c r="GP1553" s="212"/>
      <c r="GQ1553" s="223"/>
      <c r="GR1553" s="223"/>
      <c r="GS1553" s="223"/>
      <c r="GT1553" s="223"/>
      <c r="GU1553" s="223"/>
      <c r="GV1553" s="223"/>
      <c r="GW1553" s="173"/>
      <c r="GX1553" s="223" t="s">
        <v>377</v>
      </c>
      <c r="GZ1553" s="257"/>
      <c r="HB1553" s="257"/>
    </row>
    <row r="1554" spans="1:210" s="171" customFormat="1" ht="22.5" x14ac:dyDescent="0.25">
      <c r="A1554" s="214" t="s">
        <v>1128</v>
      </c>
      <c r="B1554" s="215" t="s">
        <v>653</v>
      </c>
      <c r="C1554" s="873" t="s">
        <v>654</v>
      </c>
      <c r="D1554" s="873"/>
      <c r="E1554" s="873"/>
      <c r="F1554" s="873"/>
      <c r="G1554" s="873"/>
      <c r="H1554" s="216" t="s">
        <v>614</v>
      </c>
      <c r="I1554" s="217">
        <v>174</v>
      </c>
      <c r="J1554" s="218">
        <v>1</v>
      </c>
      <c r="K1554" s="218">
        <v>174</v>
      </c>
      <c r="L1554" s="220"/>
      <c r="M1554" s="217"/>
      <c r="N1554" s="239">
        <v>248.5</v>
      </c>
      <c r="O1554" s="217"/>
      <c r="P1554" s="227">
        <v>43239</v>
      </c>
      <c r="GO1554" s="212"/>
      <c r="GP1554" s="212"/>
      <c r="GQ1554" s="223" t="s">
        <v>654</v>
      </c>
      <c r="GR1554" s="223" t="s">
        <v>4</v>
      </c>
      <c r="GS1554" s="223" t="s">
        <v>4</v>
      </c>
      <c r="GT1554" s="223" t="s">
        <v>4</v>
      </c>
      <c r="GU1554" s="223" t="s">
        <v>4</v>
      </c>
      <c r="GV1554" s="223"/>
      <c r="GW1554" s="173"/>
      <c r="GX1554" s="223"/>
      <c r="GZ1554" s="257"/>
      <c r="HB1554" s="257"/>
    </row>
    <row r="1555" spans="1:210" s="171" customFormat="1" ht="15" x14ac:dyDescent="0.25">
      <c r="A1555" s="236"/>
      <c r="B1555" s="237"/>
      <c r="C1555" s="874" t="s">
        <v>377</v>
      </c>
      <c r="D1555" s="874"/>
      <c r="E1555" s="874"/>
      <c r="F1555" s="874"/>
      <c r="G1555" s="874"/>
      <c r="H1555" s="216"/>
      <c r="I1555" s="217"/>
      <c r="J1555" s="217"/>
      <c r="K1555" s="217"/>
      <c r="L1555" s="220"/>
      <c r="M1555" s="217"/>
      <c r="N1555" s="220"/>
      <c r="O1555" s="217"/>
      <c r="P1555" s="227">
        <v>43239</v>
      </c>
      <c r="GO1555" s="212"/>
      <c r="GP1555" s="212"/>
      <c r="GQ1555" s="223"/>
      <c r="GR1555" s="223"/>
      <c r="GS1555" s="223"/>
      <c r="GT1555" s="223"/>
      <c r="GU1555" s="223"/>
      <c r="GV1555" s="223"/>
      <c r="GW1555" s="173"/>
      <c r="GX1555" s="223" t="s">
        <v>377</v>
      </c>
      <c r="GZ1555" s="257"/>
      <c r="HB1555" s="257"/>
    </row>
    <row r="1556" spans="1:210" s="171" customFormat="1" ht="22.5" x14ac:dyDescent="0.25">
      <c r="A1556" s="214" t="s">
        <v>1129</v>
      </c>
      <c r="B1556" s="215" t="s">
        <v>655</v>
      </c>
      <c r="C1556" s="873" t="s">
        <v>656</v>
      </c>
      <c r="D1556" s="873"/>
      <c r="E1556" s="873"/>
      <c r="F1556" s="873"/>
      <c r="G1556" s="873"/>
      <c r="H1556" s="216" t="s">
        <v>614</v>
      </c>
      <c r="I1556" s="217">
        <v>174</v>
      </c>
      <c r="J1556" s="218">
        <v>1</v>
      </c>
      <c r="K1556" s="218">
        <v>174</v>
      </c>
      <c r="L1556" s="220"/>
      <c r="M1556" s="217"/>
      <c r="N1556" s="240">
        <v>1216.55</v>
      </c>
      <c r="O1556" s="217"/>
      <c r="P1556" s="227">
        <v>211679.7</v>
      </c>
      <c r="GO1556" s="212"/>
      <c r="GP1556" s="212"/>
      <c r="GQ1556" s="223" t="s">
        <v>656</v>
      </c>
      <c r="GR1556" s="223" t="s">
        <v>4</v>
      </c>
      <c r="GS1556" s="223" t="s">
        <v>4</v>
      </c>
      <c r="GT1556" s="223" t="s">
        <v>4</v>
      </c>
      <c r="GU1556" s="223" t="s">
        <v>4</v>
      </c>
      <c r="GV1556" s="223"/>
      <c r="GW1556" s="173"/>
      <c r="GX1556" s="223"/>
      <c r="GZ1556" s="257"/>
      <c r="HB1556" s="257"/>
    </row>
    <row r="1557" spans="1:210" s="171" customFormat="1" ht="15" x14ac:dyDescent="0.25">
      <c r="A1557" s="236"/>
      <c r="B1557" s="237"/>
      <c r="C1557" s="874" t="s">
        <v>377</v>
      </c>
      <c r="D1557" s="874"/>
      <c r="E1557" s="874"/>
      <c r="F1557" s="874"/>
      <c r="G1557" s="874"/>
      <c r="H1557" s="216"/>
      <c r="I1557" s="217"/>
      <c r="J1557" s="217"/>
      <c r="K1557" s="217"/>
      <c r="L1557" s="220"/>
      <c r="M1557" s="217"/>
      <c r="N1557" s="220"/>
      <c r="O1557" s="217"/>
      <c r="P1557" s="227">
        <v>211679.7</v>
      </c>
      <c r="GO1557" s="212"/>
      <c r="GP1557" s="212"/>
      <c r="GQ1557" s="223"/>
      <c r="GR1557" s="223"/>
      <c r="GS1557" s="223"/>
      <c r="GT1557" s="223"/>
      <c r="GU1557" s="223"/>
      <c r="GV1557" s="223"/>
      <c r="GW1557" s="173"/>
      <c r="GX1557" s="223" t="s">
        <v>377</v>
      </c>
      <c r="GZ1557" s="257"/>
      <c r="HB1557" s="257"/>
    </row>
    <row r="1558" spans="1:210" s="171" customFormat="1" ht="22.5" x14ac:dyDescent="0.25">
      <c r="A1558" s="214" t="s">
        <v>1130</v>
      </c>
      <c r="B1558" s="215" t="s">
        <v>657</v>
      </c>
      <c r="C1558" s="873" t="s">
        <v>658</v>
      </c>
      <c r="D1558" s="873"/>
      <c r="E1558" s="873"/>
      <c r="F1558" s="873"/>
      <c r="G1558" s="873"/>
      <c r="H1558" s="216" t="s">
        <v>614</v>
      </c>
      <c r="I1558" s="217">
        <v>1044</v>
      </c>
      <c r="J1558" s="218">
        <v>1</v>
      </c>
      <c r="K1558" s="218">
        <v>1044</v>
      </c>
      <c r="L1558" s="220"/>
      <c r="M1558" s="217"/>
      <c r="N1558" s="239">
        <v>325.60000000000002</v>
      </c>
      <c r="O1558" s="217"/>
      <c r="P1558" s="227">
        <v>339926.4</v>
      </c>
      <c r="GO1558" s="212"/>
      <c r="GP1558" s="212"/>
      <c r="GQ1558" s="223" t="s">
        <v>658</v>
      </c>
      <c r="GR1558" s="223" t="s">
        <v>4</v>
      </c>
      <c r="GS1558" s="223" t="s">
        <v>4</v>
      </c>
      <c r="GT1558" s="223" t="s">
        <v>4</v>
      </c>
      <c r="GU1558" s="223" t="s">
        <v>4</v>
      </c>
      <c r="GV1558" s="223"/>
      <c r="GW1558" s="173"/>
      <c r="GX1558" s="223"/>
      <c r="GZ1558" s="257"/>
      <c r="HB1558" s="257"/>
    </row>
    <row r="1559" spans="1:210" s="171" customFormat="1" ht="15" x14ac:dyDescent="0.25">
      <c r="A1559" s="236"/>
      <c r="B1559" s="237"/>
      <c r="C1559" s="874" t="s">
        <v>377</v>
      </c>
      <c r="D1559" s="874"/>
      <c r="E1559" s="874"/>
      <c r="F1559" s="874"/>
      <c r="G1559" s="874"/>
      <c r="H1559" s="216"/>
      <c r="I1559" s="217"/>
      <c r="J1559" s="217"/>
      <c r="K1559" s="217"/>
      <c r="L1559" s="220"/>
      <c r="M1559" s="217"/>
      <c r="N1559" s="220"/>
      <c r="O1559" s="217"/>
      <c r="P1559" s="227">
        <v>339926.4</v>
      </c>
      <c r="GO1559" s="212"/>
      <c r="GP1559" s="212"/>
      <c r="GQ1559" s="223"/>
      <c r="GR1559" s="223"/>
      <c r="GS1559" s="223"/>
      <c r="GT1559" s="223"/>
      <c r="GU1559" s="223"/>
      <c r="GV1559" s="223"/>
      <c r="GW1559" s="173"/>
      <c r="GX1559" s="223" t="s">
        <v>377</v>
      </c>
      <c r="GZ1559" s="257"/>
      <c r="HB1559" s="257"/>
    </row>
    <row r="1560" spans="1:210" s="171" customFormat="1" ht="22.5" x14ac:dyDescent="0.25">
      <c r="A1560" s="214" t="s">
        <v>1131</v>
      </c>
      <c r="B1560" s="215" t="s">
        <v>659</v>
      </c>
      <c r="C1560" s="873" t="s">
        <v>660</v>
      </c>
      <c r="D1560" s="873"/>
      <c r="E1560" s="873"/>
      <c r="F1560" s="873"/>
      <c r="G1560" s="873"/>
      <c r="H1560" s="216" t="s">
        <v>614</v>
      </c>
      <c r="I1560" s="217">
        <v>522</v>
      </c>
      <c r="J1560" s="218">
        <v>1</v>
      </c>
      <c r="K1560" s="218">
        <v>522</v>
      </c>
      <c r="L1560" s="220"/>
      <c r="M1560" s="217"/>
      <c r="N1560" s="239">
        <v>221.25</v>
      </c>
      <c r="O1560" s="217"/>
      <c r="P1560" s="227">
        <v>115492.5</v>
      </c>
      <c r="GO1560" s="212"/>
      <c r="GP1560" s="212"/>
      <c r="GQ1560" s="223" t="s">
        <v>660</v>
      </c>
      <c r="GR1560" s="223" t="s">
        <v>4</v>
      </c>
      <c r="GS1560" s="223" t="s">
        <v>4</v>
      </c>
      <c r="GT1560" s="223" t="s">
        <v>4</v>
      </c>
      <c r="GU1560" s="223" t="s">
        <v>4</v>
      </c>
      <c r="GV1560" s="223"/>
      <c r="GW1560" s="173"/>
      <c r="GX1560" s="223"/>
      <c r="GZ1560" s="257"/>
      <c r="HB1560" s="257"/>
    </row>
    <row r="1561" spans="1:210" s="171" customFormat="1" ht="15" x14ac:dyDescent="0.25">
      <c r="A1561" s="236"/>
      <c r="B1561" s="237"/>
      <c r="C1561" s="874" t="s">
        <v>377</v>
      </c>
      <c r="D1561" s="874"/>
      <c r="E1561" s="874"/>
      <c r="F1561" s="874"/>
      <c r="G1561" s="874"/>
      <c r="H1561" s="216"/>
      <c r="I1561" s="217"/>
      <c r="J1561" s="217"/>
      <c r="K1561" s="217"/>
      <c r="L1561" s="220"/>
      <c r="M1561" s="217"/>
      <c r="N1561" s="220"/>
      <c r="O1561" s="217"/>
      <c r="P1561" s="227">
        <v>115492.5</v>
      </c>
      <c r="GO1561" s="212"/>
      <c r="GP1561" s="212"/>
      <c r="GQ1561" s="223"/>
      <c r="GR1561" s="223"/>
      <c r="GS1561" s="223"/>
      <c r="GT1561" s="223"/>
      <c r="GU1561" s="223"/>
      <c r="GV1561" s="223"/>
      <c r="GW1561" s="173"/>
      <c r="GX1561" s="223" t="s">
        <v>377</v>
      </c>
      <c r="GZ1561" s="257"/>
      <c r="HB1561" s="257"/>
    </row>
    <row r="1562" spans="1:210" s="171" customFormat="1" ht="22.5" x14ac:dyDescent="0.25">
      <c r="A1562" s="214" t="s">
        <v>1132</v>
      </c>
      <c r="B1562" s="215" t="s">
        <v>661</v>
      </c>
      <c r="C1562" s="873" t="s">
        <v>662</v>
      </c>
      <c r="D1562" s="873"/>
      <c r="E1562" s="873"/>
      <c r="F1562" s="873"/>
      <c r="G1562" s="873"/>
      <c r="H1562" s="216" t="s">
        <v>614</v>
      </c>
      <c r="I1562" s="217">
        <v>174</v>
      </c>
      <c r="J1562" s="218">
        <v>1</v>
      </c>
      <c r="K1562" s="218">
        <v>174</v>
      </c>
      <c r="L1562" s="220"/>
      <c r="M1562" s="217"/>
      <c r="N1562" s="240">
        <v>1022.44</v>
      </c>
      <c r="O1562" s="217"/>
      <c r="P1562" s="227">
        <v>177904.56</v>
      </c>
      <c r="GO1562" s="212"/>
      <c r="GP1562" s="212"/>
      <c r="GQ1562" s="223" t="s">
        <v>662</v>
      </c>
      <c r="GR1562" s="223" t="s">
        <v>4</v>
      </c>
      <c r="GS1562" s="223" t="s">
        <v>4</v>
      </c>
      <c r="GT1562" s="223" t="s">
        <v>4</v>
      </c>
      <c r="GU1562" s="223" t="s">
        <v>4</v>
      </c>
      <c r="GV1562" s="223"/>
      <c r="GW1562" s="173"/>
      <c r="GX1562" s="223"/>
      <c r="GZ1562" s="257"/>
      <c r="HB1562" s="257"/>
    </row>
    <row r="1563" spans="1:210" s="171" customFormat="1" ht="15" x14ac:dyDescent="0.25">
      <c r="A1563" s="236"/>
      <c r="B1563" s="237"/>
      <c r="C1563" s="874" t="s">
        <v>377</v>
      </c>
      <c r="D1563" s="874"/>
      <c r="E1563" s="874"/>
      <c r="F1563" s="874"/>
      <c r="G1563" s="874"/>
      <c r="H1563" s="216"/>
      <c r="I1563" s="217"/>
      <c r="J1563" s="217"/>
      <c r="K1563" s="217"/>
      <c r="L1563" s="220"/>
      <c r="M1563" s="217"/>
      <c r="N1563" s="220"/>
      <c r="O1563" s="217"/>
      <c r="P1563" s="227">
        <v>177904.56</v>
      </c>
      <c r="GO1563" s="212"/>
      <c r="GP1563" s="212"/>
      <c r="GQ1563" s="223"/>
      <c r="GR1563" s="223"/>
      <c r="GS1563" s="223"/>
      <c r="GT1563" s="223"/>
      <c r="GU1563" s="223"/>
      <c r="GV1563" s="223"/>
      <c r="GW1563" s="173"/>
      <c r="GX1563" s="223" t="s">
        <v>377</v>
      </c>
      <c r="GZ1563" s="257"/>
      <c r="HB1563" s="257"/>
    </row>
    <row r="1564" spans="1:210" s="171" customFormat="1" ht="33.75" x14ac:dyDescent="0.25">
      <c r="A1564" s="214" t="s">
        <v>1133</v>
      </c>
      <c r="B1564" s="215" t="s">
        <v>663</v>
      </c>
      <c r="C1564" s="873" t="s">
        <v>664</v>
      </c>
      <c r="D1564" s="873"/>
      <c r="E1564" s="873"/>
      <c r="F1564" s="873"/>
      <c r="G1564" s="873"/>
      <c r="H1564" s="216" t="s">
        <v>607</v>
      </c>
      <c r="I1564" s="217">
        <v>0.45240000000000002</v>
      </c>
      <c r="J1564" s="218">
        <v>1</v>
      </c>
      <c r="K1564" s="298">
        <v>0.45240000000000002</v>
      </c>
      <c r="L1564" s="220"/>
      <c r="M1564" s="217"/>
      <c r="N1564" s="221"/>
      <c r="O1564" s="217"/>
      <c r="P1564" s="222"/>
      <c r="GO1564" s="212"/>
      <c r="GP1564" s="212"/>
      <c r="GQ1564" s="223" t="s">
        <v>664</v>
      </c>
      <c r="GR1564" s="223" t="s">
        <v>4</v>
      </c>
      <c r="GS1564" s="223" t="s">
        <v>4</v>
      </c>
      <c r="GT1564" s="223" t="s">
        <v>4</v>
      </c>
      <c r="GU1564" s="223" t="s">
        <v>4</v>
      </c>
      <c r="GV1564" s="223"/>
      <c r="GW1564" s="173"/>
      <c r="GX1564" s="223"/>
      <c r="GZ1564" s="257"/>
      <c r="HB1564" s="257"/>
    </row>
    <row r="1565" spans="1:210" s="171" customFormat="1" ht="15" x14ac:dyDescent="0.25">
      <c r="A1565" s="242"/>
      <c r="B1565" s="243"/>
      <c r="C1565" s="878" t="s">
        <v>1134</v>
      </c>
      <c r="D1565" s="878"/>
      <c r="E1565" s="878"/>
      <c r="F1565" s="878"/>
      <c r="G1565" s="878"/>
      <c r="H1565" s="878"/>
      <c r="I1565" s="878"/>
      <c r="J1565" s="878"/>
      <c r="K1565" s="878"/>
      <c r="L1565" s="878"/>
      <c r="M1565" s="878"/>
      <c r="N1565" s="878"/>
      <c r="O1565" s="878"/>
      <c r="P1565" s="879"/>
      <c r="GO1565" s="212"/>
      <c r="GP1565" s="212"/>
      <c r="GQ1565" s="223"/>
      <c r="GR1565" s="223"/>
      <c r="GS1565" s="223"/>
      <c r="GT1565" s="223"/>
      <c r="GU1565" s="223"/>
      <c r="GV1565" s="223"/>
      <c r="GW1565" s="173"/>
      <c r="GX1565" s="223"/>
      <c r="GY1565" s="244" t="s">
        <v>1134</v>
      </c>
      <c r="GZ1565" s="257"/>
      <c r="HB1565" s="257"/>
    </row>
    <row r="1566" spans="1:210" s="171" customFormat="1" ht="15" x14ac:dyDescent="0.25">
      <c r="A1566" s="224"/>
      <c r="B1566" s="225"/>
      <c r="C1566" s="874" t="s">
        <v>370</v>
      </c>
      <c r="D1566" s="874"/>
      <c r="E1566" s="874"/>
      <c r="F1566" s="874"/>
      <c r="G1566" s="874"/>
      <c r="H1566" s="216"/>
      <c r="I1566" s="217"/>
      <c r="J1566" s="217"/>
      <c r="K1566" s="217"/>
      <c r="L1566" s="220"/>
      <c r="M1566" s="217"/>
      <c r="N1566" s="226"/>
      <c r="O1566" s="217"/>
      <c r="P1566" s="227">
        <v>10917.79</v>
      </c>
      <c r="Q1566" s="228"/>
      <c r="R1566" s="228"/>
      <c r="GO1566" s="212"/>
      <c r="GP1566" s="212"/>
      <c r="GQ1566" s="223"/>
      <c r="GR1566" s="223"/>
      <c r="GS1566" s="223"/>
      <c r="GT1566" s="223"/>
      <c r="GU1566" s="223"/>
      <c r="GV1566" s="223" t="s">
        <v>370</v>
      </c>
      <c r="GW1566" s="173"/>
      <c r="GX1566" s="223"/>
      <c r="GZ1566" s="257"/>
      <c r="HB1566" s="257"/>
    </row>
    <row r="1567" spans="1:210" s="171" customFormat="1" ht="15" x14ac:dyDescent="0.25">
      <c r="A1567" s="229"/>
      <c r="B1567" s="230"/>
      <c r="C1567" s="880" t="s">
        <v>371</v>
      </c>
      <c r="D1567" s="880"/>
      <c r="E1567" s="880"/>
      <c r="F1567" s="880"/>
      <c r="G1567" s="880"/>
      <c r="H1567" s="231"/>
      <c r="I1567" s="232"/>
      <c r="J1567" s="232"/>
      <c r="K1567" s="232"/>
      <c r="L1567" s="233"/>
      <c r="M1567" s="232"/>
      <c r="N1567" s="233"/>
      <c r="O1567" s="232"/>
      <c r="P1567" s="234">
        <v>488.71</v>
      </c>
      <c r="GO1567" s="212"/>
      <c r="GP1567" s="212"/>
      <c r="GQ1567" s="223"/>
      <c r="GR1567" s="223"/>
      <c r="GS1567" s="223"/>
      <c r="GT1567" s="223"/>
      <c r="GU1567" s="223"/>
      <c r="GV1567" s="223"/>
      <c r="GW1567" s="173" t="s">
        <v>371</v>
      </c>
      <c r="GX1567" s="223"/>
      <c r="GZ1567" s="257"/>
      <c r="HB1567" s="257"/>
    </row>
    <row r="1568" spans="1:210" s="171" customFormat="1" ht="22.5" x14ac:dyDescent="0.25">
      <c r="A1568" s="229"/>
      <c r="B1568" s="230" t="s">
        <v>666</v>
      </c>
      <c r="C1568" s="880" t="s">
        <v>667</v>
      </c>
      <c r="D1568" s="880"/>
      <c r="E1568" s="880"/>
      <c r="F1568" s="880"/>
      <c r="G1568" s="880"/>
      <c r="H1568" s="231" t="s">
        <v>374</v>
      </c>
      <c r="I1568" s="235">
        <v>94</v>
      </c>
      <c r="J1568" s="232"/>
      <c r="K1568" s="235">
        <v>94</v>
      </c>
      <c r="L1568" s="233"/>
      <c r="M1568" s="232"/>
      <c r="N1568" s="233"/>
      <c r="O1568" s="232"/>
      <c r="P1568" s="234">
        <v>459.39</v>
      </c>
      <c r="GO1568" s="212"/>
      <c r="GP1568" s="212"/>
      <c r="GQ1568" s="223"/>
      <c r="GR1568" s="223"/>
      <c r="GS1568" s="223"/>
      <c r="GT1568" s="223"/>
      <c r="GU1568" s="223"/>
      <c r="GV1568" s="223"/>
      <c r="GW1568" s="173" t="s">
        <v>667</v>
      </c>
      <c r="GX1568" s="223"/>
      <c r="GZ1568" s="257"/>
      <c r="HB1568" s="257"/>
    </row>
    <row r="1569" spans="1:210" s="171" customFormat="1" ht="22.5" x14ac:dyDescent="0.25">
      <c r="A1569" s="229"/>
      <c r="B1569" s="230" t="s">
        <v>668</v>
      </c>
      <c r="C1569" s="880" t="s">
        <v>669</v>
      </c>
      <c r="D1569" s="880"/>
      <c r="E1569" s="880"/>
      <c r="F1569" s="880"/>
      <c r="G1569" s="880"/>
      <c r="H1569" s="231" t="s">
        <v>374</v>
      </c>
      <c r="I1569" s="235">
        <v>51</v>
      </c>
      <c r="J1569" s="232"/>
      <c r="K1569" s="235">
        <v>51</v>
      </c>
      <c r="L1569" s="233"/>
      <c r="M1569" s="232"/>
      <c r="N1569" s="233"/>
      <c r="O1569" s="232"/>
      <c r="P1569" s="234">
        <v>249.24</v>
      </c>
      <c r="GO1569" s="212"/>
      <c r="GP1569" s="212"/>
      <c r="GQ1569" s="223"/>
      <c r="GR1569" s="223"/>
      <c r="GS1569" s="223"/>
      <c r="GT1569" s="223"/>
      <c r="GU1569" s="223"/>
      <c r="GV1569" s="223"/>
      <c r="GW1569" s="173" t="s">
        <v>669</v>
      </c>
      <c r="GX1569" s="223"/>
      <c r="GZ1569" s="257"/>
      <c r="HB1569" s="257"/>
    </row>
    <row r="1570" spans="1:210" s="171" customFormat="1" ht="15" x14ac:dyDescent="0.25">
      <c r="A1570" s="236"/>
      <c r="B1570" s="237"/>
      <c r="C1570" s="874" t="s">
        <v>377</v>
      </c>
      <c r="D1570" s="874"/>
      <c r="E1570" s="874"/>
      <c r="F1570" s="874"/>
      <c r="G1570" s="874"/>
      <c r="H1570" s="216"/>
      <c r="I1570" s="217"/>
      <c r="J1570" s="217"/>
      <c r="K1570" s="217"/>
      <c r="L1570" s="220"/>
      <c r="M1570" s="217"/>
      <c r="N1570" s="226">
        <v>25699.43</v>
      </c>
      <c r="O1570" s="217"/>
      <c r="P1570" s="227">
        <v>11626.42</v>
      </c>
      <c r="GO1570" s="212"/>
      <c r="GP1570" s="212"/>
      <c r="GQ1570" s="223"/>
      <c r="GR1570" s="223"/>
      <c r="GS1570" s="223"/>
      <c r="GT1570" s="223"/>
      <c r="GU1570" s="223"/>
      <c r="GV1570" s="223"/>
      <c r="GW1570" s="173"/>
      <c r="GX1570" s="223" t="s">
        <v>377</v>
      </c>
      <c r="GZ1570" s="257"/>
      <c r="HB1570" s="257"/>
    </row>
    <row r="1571" spans="1:210" s="171" customFormat="1" ht="33.75" x14ac:dyDescent="0.25">
      <c r="A1571" s="214" t="s">
        <v>1135</v>
      </c>
      <c r="B1571" s="215" t="s">
        <v>670</v>
      </c>
      <c r="C1571" s="873" t="s">
        <v>671</v>
      </c>
      <c r="D1571" s="873"/>
      <c r="E1571" s="873"/>
      <c r="F1571" s="873"/>
      <c r="G1571" s="873"/>
      <c r="H1571" s="216" t="s">
        <v>672</v>
      </c>
      <c r="I1571" s="217">
        <v>-14.793480000000001</v>
      </c>
      <c r="J1571" s="218">
        <v>1</v>
      </c>
      <c r="K1571" s="302">
        <v>-14.793480000000001</v>
      </c>
      <c r="L1571" s="299">
        <v>537.96</v>
      </c>
      <c r="M1571" s="219">
        <v>1.3</v>
      </c>
      <c r="N1571" s="239">
        <v>699.35</v>
      </c>
      <c r="O1571" s="217"/>
      <c r="P1571" s="227">
        <v>-10345.82</v>
      </c>
      <c r="GO1571" s="212"/>
      <c r="GP1571" s="212"/>
      <c r="GQ1571" s="223" t="s">
        <v>671</v>
      </c>
      <c r="GR1571" s="223" t="s">
        <v>4</v>
      </c>
      <c r="GS1571" s="223" t="s">
        <v>4</v>
      </c>
      <c r="GT1571" s="223" t="s">
        <v>4</v>
      </c>
      <c r="GU1571" s="223" t="s">
        <v>4</v>
      </c>
      <c r="GV1571" s="223"/>
      <c r="GW1571" s="173"/>
      <c r="GX1571" s="223"/>
      <c r="GZ1571" s="257"/>
      <c r="HB1571" s="257"/>
    </row>
    <row r="1572" spans="1:210" s="171" customFormat="1" ht="15" x14ac:dyDescent="0.25">
      <c r="A1572" s="236"/>
      <c r="B1572" s="237"/>
      <c r="C1572" s="874" t="s">
        <v>377</v>
      </c>
      <c r="D1572" s="874"/>
      <c r="E1572" s="874"/>
      <c r="F1572" s="874"/>
      <c r="G1572" s="874"/>
      <c r="H1572" s="216"/>
      <c r="I1572" s="217"/>
      <c r="J1572" s="217"/>
      <c r="K1572" s="217"/>
      <c r="L1572" s="220"/>
      <c r="M1572" s="217"/>
      <c r="N1572" s="220"/>
      <c r="O1572" s="217"/>
      <c r="P1572" s="227">
        <v>-10345.82</v>
      </c>
      <c r="GO1572" s="212"/>
      <c r="GP1572" s="212"/>
      <c r="GQ1572" s="223"/>
      <c r="GR1572" s="223"/>
      <c r="GS1572" s="223"/>
      <c r="GT1572" s="223"/>
      <c r="GU1572" s="223"/>
      <c r="GV1572" s="223"/>
      <c r="GW1572" s="173"/>
      <c r="GX1572" s="223" t="s">
        <v>377</v>
      </c>
      <c r="GZ1572" s="257"/>
      <c r="HB1572" s="257"/>
    </row>
    <row r="1573" spans="1:210" s="171" customFormat="1" ht="33.75" x14ac:dyDescent="0.25">
      <c r="A1573" s="214" t="s">
        <v>1136</v>
      </c>
      <c r="B1573" s="215" t="s">
        <v>673</v>
      </c>
      <c r="C1573" s="873" t="s">
        <v>674</v>
      </c>
      <c r="D1573" s="873"/>
      <c r="E1573" s="873"/>
      <c r="F1573" s="873"/>
      <c r="G1573" s="873"/>
      <c r="H1573" s="216" t="s">
        <v>672</v>
      </c>
      <c r="I1573" s="217">
        <v>27.14</v>
      </c>
      <c r="J1573" s="218">
        <v>1</v>
      </c>
      <c r="K1573" s="265">
        <v>27.14</v>
      </c>
      <c r="L1573" s="299">
        <v>323.43</v>
      </c>
      <c r="M1573" s="265">
        <v>1.85</v>
      </c>
      <c r="N1573" s="239">
        <v>598.35</v>
      </c>
      <c r="O1573" s="217"/>
      <c r="P1573" s="227">
        <v>16239.22</v>
      </c>
      <c r="GO1573" s="212"/>
      <c r="GP1573" s="212"/>
      <c r="GQ1573" s="223" t="s">
        <v>674</v>
      </c>
      <c r="GR1573" s="223" t="s">
        <v>4</v>
      </c>
      <c r="GS1573" s="223" t="s">
        <v>4</v>
      </c>
      <c r="GT1573" s="223" t="s">
        <v>4</v>
      </c>
      <c r="GU1573" s="223" t="s">
        <v>4</v>
      </c>
      <c r="GV1573" s="223"/>
      <c r="GW1573" s="173"/>
      <c r="GX1573" s="223"/>
      <c r="GZ1573" s="257"/>
      <c r="HB1573" s="257"/>
    </row>
    <row r="1574" spans="1:210" s="171" customFormat="1" ht="15" x14ac:dyDescent="0.25">
      <c r="A1574" s="236"/>
      <c r="B1574" s="237"/>
      <c r="C1574" s="874" t="s">
        <v>377</v>
      </c>
      <c r="D1574" s="874"/>
      <c r="E1574" s="874"/>
      <c r="F1574" s="874"/>
      <c r="G1574" s="874"/>
      <c r="H1574" s="216"/>
      <c r="I1574" s="217"/>
      <c r="J1574" s="217"/>
      <c r="K1574" s="217"/>
      <c r="L1574" s="220"/>
      <c r="M1574" s="217"/>
      <c r="N1574" s="220"/>
      <c r="O1574" s="217"/>
      <c r="P1574" s="227">
        <v>16239.22</v>
      </c>
      <c r="GO1574" s="212"/>
      <c r="GP1574" s="212"/>
      <c r="GQ1574" s="223"/>
      <c r="GR1574" s="223"/>
      <c r="GS1574" s="223"/>
      <c r="GT1574" s="223"/>
      <c r="GU1574" s="223"/>
      <c r="GV1574" s="223"/>
      <c r="GW1574" s="173"/>
      <c r="GX1574" s="223" t="s">
        <v>377</v>
      </c>
      <c r="GZ1574" s="257"/>
      <c r="HB1574" s="257"/>
    </row>
    <row r="1575" spans="1:210" s="171" customFormat="1" ht="15" x14ac:dyDescent="0.25">
      <c r="A1575" s="881" t="s">
        <v>1137</v>
      </c>
      <c r="B1575" s="882"/>
      <c r="C1575" s="882"/>
      <c r="D1575" s="882"/>
      <c r="E1575" s="882"/>
      <c r="F1575" s="882"/>
      <c r="G1575" s="882"/>
      <c r="H1575" s="882"/>
      <c r="I1575" s="882"/>
      <c r="J1575" s="882"/>
      <c r="K1575" s="882"/>
      <c r="L1575" s="882"/>
      <c r="M1575" s="882"/>
      <c r="N1575" s="882"/>
      <c r="O1575" s="882"/>
      <c r="P1575" s="883"/>
      <c r="GO1575" s="212"/>
      <c r="GP1575" s="212" t="s">
        <v>1137</v>
      </c>
      <c r="GQ1575" s="223"/>
      <c r="GR1575" s="223"/>
      <c r="GS1575" s="223"/>
      <c r="GT1575" s="223"/>
      <c r="GU1575" s="223"/>
      <c r="GV1575" s="223"/>
      <c r="GW1575" s="173"/>
      <c r="GX1575" s="223"/>
      <c r="GZ1575" s="257"/>
      <c r="HB1575" s="257"/>
    </row>
    <row r="1576" spans="1:210" s="171" customFormat="1" ht="15" x14ac:dyDescent="0.25">
      <c r="A1576" s="214" t="s">
        <v>1138</v>
      </c>
      <c r="B1576" s="215" t="s">
        <v>646</v>
      </c>
      <c r="C1576" s="873" t="s">
        <v>647</v>
      </c>
      <c r="D1576" s="873"/>
      <c r="E1576" s="873"/>
      <c r="F1576" s="873"/>
      <c r="G1576" s="873"/>
      <c r="H1576" s="216" t="s">
        <v>386</v>
      </c>
      <c r="I1576" s="217">
        <v>56.45</v>
      </c>
      <c r="J1576" s="218">
        <v>1</v>
      </c>
      <c r="K1576" s="265">
        <v>56.45</v>
      </c>
      <c r="L1576" s="226">
        <v>5015.96</v>
      </c>
      <c r="M1576" s="265">
        <v>1.81</v>
      </c>
      <c r="N1576" s="240">
        <v>9078.89</v>
      </c>
      <c r="O1576" s="217"/>
      <c r="P1576" s="227">
        <v>512503.34</v>
      </c>
      <c r="GO1576" s="212"/>
      <c r="GP1576" s="212"/>
      <c r="GQ1576" s="223" t="s">
        <v>647</v>
      </c>
      <c r="GR1576" s="223" t="s">
        <v>4</v>
      </c>
      <c r="GS1576" s="223" t="s">
        <v>4</v>
      </c>
      <c r="GT1576" s="223" t="s">
        <v>4</v>
      </c>
      <c r="GU1576" s="223" t="s">
        <v>4</v>
      </c>
      <c r="GV1576" s="223"/>
      <c r="GW1576" s="173"/>
      <c r="GX1576" s="223"/>
      <c r="GZ1576" s="257"/>
      <c r="HB1576" s="257"/>
    </row>
    <row r="1577" spans="1:210" s="171" customFormat="1" ht="15" x14ac:dyDescent="0.25">
      <c r="A1577" s="236"/>
      <c r="B1577" s="237"/>
      <c r="C1577" s="874" t="s">
        <v>377</v>
      </c>
      <c r="D1577" s="874"/>
      <c r="E1577" s="874"/>
      <c r="F1577" s="874"/>
      <c r="G1577" s="874"/>
      <c r="H1577" s="216"/>
      <c r="I1577" s="217"/>
      <c r="J1577" s="217"/>
      <c r="K1577" s="217"/>
      <c r="L1577" s="220"/>
      <c r="M1577" s="217"/>
      <c r="N1577" s="220"/>
      <c r="O1577" s="217"/>
      <c r="P1577" s="227">
        <v>512503.34</v>
      </c>
      <c r="GO1577" s="212"/>
      <c r="GP1577" s="212"/>
      <c r="GQ1577" s="223"/>
      <c r="GR1577" s="223"/>
      <c r="GS1577" s="223"/>
      <c r="GT1577" s="223"/>
      <c r="GU1577" s="223"/>
      <c r="GV1577" s="223"/>
      <c r="GW1577" s="173"/>
      <c r="GX1577" s="223" t="s">
        <v>377</v>
      </c>
      <c r="GZ1577" s="257"/>
      <c r="HB1577" s="257"/>
    </row>
    <row r="1578" spans="1:210" s="171" customFormat="1" ht="15" x14ac:dyDescent="0.25">
      <c r="A1578" s="214" t="s">
        <v>1139</v>
      </c>
      <c r="B1578" s="215" t="s">
        <v>648</v>
      </c>
      <c r="C1578" s="873" t="s">
        <v>635</v>
      </c>
      <c r="D1578" s="873"/>
      <c r="E1578" s="873"/>
      <c r="F1578" s="873"/>
      <c r="G1578" s="873"/>
      <c r="H1578" s="216" t="s">
        <v>369</v>
      </c>
      <c r="I1578" s="217">
        <v>39.51</v>
      </c>
      <c r="J1578" s="218">
        <v>1</v>
      </c>
      <c r="K1578" s="265">
        <v>39.51</v>
      </c>
      <c r="L1578" s="299">
        <v>35.71</v>
      </c>
      <c r="M1578" s="265">
        <v>0.51</v>
      </c>
      <c r="N1578" s="239">
        <v>18.21</v>
      </c>
      <c r="O1578" s="217"/>
      <c r="P1578" s="238">
        <v>719.48</v>
      </c>
      <c r="GO1578" s="212"/>
      <c r="GP1578" s="212"/>
      <c r="GQ1578" s="223" t="s">
        <v>635</v>
      </c>
      <c r="GR1578" s="223" t="s">
        <v>4</v>
      </c>
      <c r="GS1578" s="223" t="s">
        <v>4</v>
      </c>
      <c r="GT1578" s="223" t="s">
        <v>4</v>
      </c>
      <c r="GU1578" s="223" t="s">
        <v>4</v>
      </c>
      <c r="GV1578" s="223"/>
      <c r="GW1578" s="173"/>
      <c r="GX1578" s="223"/>
      <c r="GZ1578" s="257"/>
      <c r="HB1578" s="257"/>
    </row>
    <row r="1579" spans="1:210" s="171" customFormat="1" ht="15" x14ac:dyDescent="0.25">
      <c r="A1579" s="236"/>
      <c r="B1579" s="237"/>
      <c r="C1579" s="874" t="s">
        <v>377</v>
      </c>
      <c r="D1579" s="874"/>
      <c r="E1579" s="874"/>
      <c r="F1579" s="874"/>
      <c r="G1579" s="874"/>
      <c r="H1579" s="216"/>
      <c r="I1579" s="217"/>
      <c r="J1579" s="217"/>
      <c r="K1579" s="217"/>
      <c r="L1579" s="220"/>
      <c r="M1579" s="217"/>
      <c r="N1579" s="220"/>
      <c r="O1579" s="217"/>
      <c r="P1579" s="238">
        <v>719.48</v>
      </c>
      <c r="GO1579" s="212"/>
      <c r="GP1579" s="212"/>
      <c r="GQ1579" s="223"/>
      <c r="GR1579" s="223"/>
      <c r="GS1579" s="223"/>
      <c r="GT1579" s="223"/>
      <c r="GU1579" s="223"/>
      <c r="GV1579" s="223"/>
      <c r="GW1579" s="173"/>
      <c r="GX1579" s="223" t="s">
        <v>377</v>
      </c>
      <c r="GZ1579" s="257"/>
      <c r="HB1579" s="257"/>
    </row>
    <row r="1580" spans="1:210" s="171" customFormat="1" ht="22.5" x14ac:dyDescent="0.25">
      <c r="A1580" s="214" t="s">
        <v>1140</v>
      </c>
      <c r="B1580" s="215" t="s">
        <v>649</v>
      </c>
      <c r="C1580" s="873" t="s">
        <v>650</v>
      </c>
      <c r="D1580" s="873"/>
      <c r="E1580" s="873"/>
      <c r="F1580" s="873"/>
      <c r="G1580" s="873"/>
      <c r="H1580" s="216" t="s">
        <v>614</v>
      </c>
      <c r="I1580" s="217">
        <v>672</v>
      </c>
      <c r="J1580" s="218">
        <v>1</v>
      </c>
      <c r="K1580" s="218">
        <v>672</v>
      </c>
      <c r="L1580" s="220"/>
      <c r="M1580" s="217"/>
      <c r="N1580" s="240">
        <v>1009.33</v>
      </c>
      <c r="O1580" s="217"/>
      <c r="P1580" s="227">
        <v>678269.76</v>
      </c>
      <c r="GO1580" s="212"/>
      <c r="GP1580" s="212"/>
      <c r="GQ1580" s="223" t="s">
        <v>650</v>
      </c>
      <c r="GR1580" s="223" t="s">
        <v>4</v>
      </c>
      <c r="GS1580" s="223" t="s">
        <v>4</v>
      </c>
      <c r="GT1580" s="223" t="s">
        <v>4</v>
      </c>
      <c r="GU1580" s="223" t="s">
        <v>4</v>
      </c>
      <c r="GV1580" s="223"/>
      <c r="GW1580" s="173"/>
      <c r="GX1580" s="223"/>
      <c r="GZ1580" s="257"/>
      <c r="HB1580" s="257"/>
    </row>
    <row r="1581" spans="1:210" s="171" customFormat="1" ht="15" x14ac:dyDescent="0.25">
      <c r="A1581" s="236"/>
      <c r="B1581" s="237"/>
      <c r="C1581" s="874" t="s">
        <v>377</v>
      </c>
      <c r="D1581" s="874"/>
      <c r="E1581" s="874"/>
      <c r="F1581" s="874"/>
      <c r="G1581" s="874"/>
      <c r="H1581" s="216"/>
      <c r="I1581" s="217"/>
      <c r="J1581" s="217"/>
      <c r="K1581" s="217"/>
      <c r="L1581" s="220"/>
      <c r="M1581" s="217"/>
      <c r="N1581" s="220"/>
      <c r="O1581" s="217"/>
      <c r="P1581" s="227">
        <v>678269.76</v>
      </c>
      <c r="GO1581" s="212"/>
      <c r="GP1581" s="212"/>
      <c r="GQ1581" s="223"/>
      <c r="GR1581" s="223"/>
      <c r="GS1581" s="223"/>
      <c r="GT1581" s="223"/>
      <c r="GU1581" s="223"/>
      <c r="GV1581" s="223"/>
      <c r="GW1581" s="173"/>
      <c r="GX1581" s="223" t="s">
        <v>377</v>
      </c>
      <c r="GZ1581" s="257"/>
      <c r="HB1581" s="257"/>
    </row>
    <row r="1582" spans="1:210" s="171" customFormat="1" ht="22.5" x14ac:dyDescent="0.25">
      <c r="A1582" s="214" t="s">
        <v>1141</v>
      </c>
      <c r="B1582" s="215" t="s">
        <v>651</v>
      </c>
      <c r="C1582" s="873" t="s">
        <v>652</v>
      </c>
      <c r="D1582" s="873"/>
      <c r="E1582" s="873"/>
      <c r="F1582" s="873"/>
      <c r="G1582" s="873"/>
      <c r="H1582" s="216" t="s">
        <v>614</v>
      </c>
      <c r="I1582" s="217">
        <v>112</v>
      </c>
      <c r="J1582" s="218">
        <v>1</v>
      </c>
      <c r="K1582" s="218">
        <v>112</v>
      </c>
      <c r="L1582" s="220"/>
      <c r="M1582" s="217"/>
      <c r="N1582" s="239">
        <v>782.49</v>
      </c>
      <c r="O1582" s="217"/>
      <c r="P1582" s="227">
        <v>87638.88</v>
      </c>
      <c r="GO1582" s="212"/>
      <c r="GP1582" s="212"/>
      <c r="GQ1582" s="223" t="s">
        <v>652</v>
      </c>
      <c r="GR1582" s="223" t="s">
        <v>4</v>
      </c>
      <c r="GS1582" s="223" t="s">
        <v>4</v>
      </c>
      <c r="GT1582" s="223" t="s">
        <v>4</v>
      </c>
      <c r="GU1582" s="223" t="s">
        <v>4</v>
      </c>
      <c r="GV1582" s="223"/>
      <c r="GW1582" s="173"/>
      <c r="GX1582" s="223"/>
      <c r="GZ1582" s="257"/>
      <c r="HB1582" s="257"/>
    </row>
    <row r="1583" spans="1:210" s="171" customFormat="1" ht="15" x14ac:dyDescent="0.25">
      <c r="A1583" s="236"/>
      <c r="B1583" s="237"/>
      <c r="C1583" s="874" t="s">
        <v>377</v>
      </c>
      <c r="D1583" s="874"/>
      <c r="E1583" s="874"/>
      <c r="F1583" s="874"/>
      <c r="G1583" s="874"/>
      <c r="H1583" s="216"/>
      <c r="I1583" s="217"/>
      <c r="J1583" s="217"/>
      <c r="K1583" s="217"/>
      <c r="L1583" s="220"/>
      <c r="M1583" s="217"/>
      <c r="N1583" s="220"/>
      <c r="O1583" s="217"/>
      <c r="P1583" s="227">
        <v>87638.88</v>
      </c>
      <c r="GO1583" s="212"/>
      <c r="GP1583" s="212"/>
      <c r="GQ1583" s="223"/>
      <c r="GR1583" s="223"/>
      <c r="GS1583" s="223"/>
      <c r="GT1583" s="223"/>
      <c r="GU1583" s="223"/>
      <c r="GV1583" s="223"/>
      <c r="GW1583" s="173"/>
      <c r="GX1583" s="223" t="s">
        <v>377</v>
      </c>
      <c r="GZ1583" s="257"/>
      <c r="HB1583" s="257"/>
    </row>
    <row r="1584" spans="1:210" s="171" customFormat="1" ht="22.5" x14ac:dyDescent="0.25">
      <c r="A1584" s="214" t="s">
        <v>1142</v>
      </c>
      <c r="B1584" s="215" t="s">
        <v>653</v>
      </c>
      <c r="C1584" s="873" t="s">
        <v>654</v>
      </c>
      <c r="D1584" s="873"/>
      <c r="E1584" s="873"/>
      <c r="F1584" s="873"/>
      <c r="G1584" s="873"/>
      <c r="H1584" s="216" t="s">
        <v>614</v>
      </c>
      <c r="I1584" s="217">
        <v>112</v>
      </c>
      <c r="J1584" s="218">
        <v>1</v>
      </c>
      <c r="K1584" s="218">
        <v>112</v>
      </c>
      <c r="L1584" s="220"/>
      <c r="M1584" s="217"/>
      <c r="N1584" s="239">
        <v>248.5</v>
      </c>
      <c r="O1584" s="217"/>
      <c r="P1584" s="227">
        <v>27832</v>
      </c>
      <c r="GO1584" s="212"/>
      <c r="GP1584" s="212"/>
      <c r="GQ1584" s="223" t="s">
        <v>654</v>
      </c>
      <c r="GR1584" s="223" t="s">
        <v>4</v>
      </c>
      <c r="GS1584" s="223" t="s">
        <v>4</v>
      </c>
      <c r="GT1584" s="223" t="s">
        <v>4</v>
      </c>
      <c r="GU1584" s="223" t="s">
        <v>4</v>
      </c>
      <c r="GV1584" s="223"/>
      <c r="GW1584" s="173"/>
      <c r="GX1584" s="223"/>
      <c r="GZ1584" s="257"/>
      <c r="HB1584" s="257"/>
    </row>
    <row r="1585" spans="1:210" s="171" customFormat="1" ht="15" x14ac:dyDescent="0.25">
      <c r="A1585" s="236"/>
      <c r="B1585" s="237"/>
      <c r="C1585" s="874" t="s">
        <v>377</v>
      </c>
      <c r="D1585" s="874"/>
      <c r="E1585" s="874"/>
      <c r="F1585" s="874"/>
      <c r="G1585" s="874"/>
      <c r="H1585" s="216"/>
      <c r="I1585" s="217"/>
      <c r="J1585" s="217"/>
      <c r="K1585" s="217"/>
      <c r="L1585" s="220"/>
      <c r="M1585" s="217"/>
      <c r="N1585" s="220"/>
      <c r="O1585" s="217"/>
      <c r="P1585" s="227">
        <v>27832</v>
      </c>
      <c r="GO1585" s="212"/>
      <c r="GP1585" s="212"/>
      <c r="GQ1585" s="223"/>
      <c r="GR1585" s="223"/>
      <c r="GS1585" s="223"/>
      <c r="GT1585" s="223"/>
      <c r="GU1585" s="223"/>
      <c r="GV1585" s="223"/>
      <c r="GW1585" s="173"/>
      <c r="GX1585" s="223" t="s">
        <v>377</v>
      </c>
      <c r="GZ1585" s="257"/>
      <c r="HB1585" s="257"/>
    </row>
    <row r="1586" spans="1:210" s="171" customFormat="1" ht="22.5" x14ac:dyDescent="0.25">
      <c r="A1586" s="214" t="s">
        <v>1143</v>
      </c>
      <c r="B1586" s="215" t="s">
        <v>655</v>
      </c>
      <c r="C1586" s="873" t="s">
        <v>656</v>
      </c>
      <c r="D1586" s="873"/>
      <c r="E1586" s="873"/>
      <c r="F1586" s="873"/>
      <c r="G1586" s="873"/>
      <c r="H1586" s="216" t="s">
        <v>614</v>
      </c>
      <c r="I1586" s="217">
        <v>112</v>
      </c>
      <c r="J1586" s="218">
        <v>1</v>
      </c>
      <c r="K1586" s="218">
        <v>112</v>
      </c>
      <c r="L1586" s="220"/>
      <c r="M1586" s="217"/>
      <c r="N1586" s="240">
        <v>1216.55</v>
      </c>
      <c r="O1586" s="217"/>
      <c r="P1586" s="227">
        <v>136253.6</v>
      </c>
      <c r="GO1586" s="212"/>
      <c r="GP1586" s="212"/>
      <c r="GQ1586" s="223" t="s">
        <v>656</v>
      </c>
      <c r="GR1586" s="223" t="s">
        <v>4</v>
      </c>
      <c r="GS1586" s="223" t="s">
        <v>4</v>
      </c>
      <c r="GT1586" s="223" t="s">
        <v>4</v>
      </c>
      <c r="GU1586" s="223" t="s">
        <v>4</v>
      </c>
      <c r="GV1586" s="223"/>
      <c r="GW1586" s="173"/>
      <c r="GX1586" s="223"/>
      <c r="GZ1586" s="257"/>
      <c r="HB1586" s="257"/>
    </row>
    <row r="1587" spans="1:210" s="171" customFormat="1" ht="15" x14ac:dyDescent="0.25">
      <c r="A1587" s="236"/>
      <c r="B1587" s="237"/>
      <c r="C1587" s="874" t="s">
        <v>377</v>
      </c>
      <c r="D1587" s="874"/>
      <c r="E1587" s="874"/>
      <c r="F1587" s="874"/>
      <c r="G1587" s="874"/>
      <c r="H1587" s="216"/>
      <c r="I1587" s="217"/>
      <c r="J1587" s="217"/>
      <c r="K1587" s="217"/>
      <c r="L1587" s="220"/>
      <c r="M1587" s="217"/>
      <c r="N1587" s="220"/>
      <c r="O1587" s="217"/>
      <c r="P1587" s="227">
        <v>136253.6</v>
      </c>
      <c r="GO1587" s="212"/>
      <c r="GP1587" s="212"/>
      <c r="GQ1587" s="223"/>
      <c r="GR1587" s="223"/>
      <c r="GS1587" s="223"/>
      <c r="GT1587" s="223"/>
      <c r="GU1587" s="223"/>
      <c r="GV1587" s="223"/>
      <c r="GW1587" s="173"/>
      <c r="GX1587" s="223" t="s">
        <v>377</v>
      </c>
      <c r="GZ1587" s="257"/>
      <c r="HB1587" s="257"/>
    </row>
    <row r="1588" spans="1:210" s="171" customFormat="1" ht="22.5" x14ac:dyDescent="0.25">
      <c r="A1588" s="214" t="s">
        <v>1144</v>
      </c>
      <c r="B1588" s="215" t="s">
        <v>657</v>
      </c>
      <c r="C1588" s="873" t="s">
        <v>658</v>
      </c>
      <c r="D1588" s="873"/>
      <c r="E1588" s="873"/>
      <c r="F1588" s="873"/>
      <c r="G1588" s="873"/>
      <c r="H1588" s="216" t="s">
        <v>614</v>
      </c>
      <c r="I1588" s="217">
        <v>560</v>
      </c>
      <c r="J1588" s="218">
        <v>1</v>
      </c>
      <c r="K1588" s="218">
        <v>560</v>
      </c>
      <c r="L1588" s="220"/>
      <c r="M1588" s="217"/>
      <c r="N1588" s="239">
        <v>325.60000000000002</v>
      </c>
      <c r="O1588" s="217"/>
      <c r="P1588" s="227">
        <v>182336</v>
      </c>
      <c r="GO1588" s="212"/>
      <c r="GP1588" s="212"/>
      <c r="GQ1588" s="223" t="s">
        <v>658</v>
      </c>
      <c r="GR1588" s="223" t="s">
        <v>4</v>
      </c>
      <c r="GS1588" s="223" t="s">
        <v>4</v>
      </c>
      <c r="GT1588" s="223" t="s">
        <v>4</v>
      </c>
      <c r="GU1588" s="223" t="s">
        <v>4</v>
      </c>
      <c r="GV1588" s="223"/>
      <c r="GW1588" s="173"/>
      <c r="GX1588" s="223"/>
      <c r="GZ1588" s="257"/>
      <c r="HB1588" s="257"/>
    </row>
    <row r="1589" spans="1:210" s="171" customFormat="1" ht="15" x14ac:dyDescent="0.25">
      <c r="A1589" s="236"/>
      <c r="B1589" s="237"/>
      <c r="C1589" s="874" t="s">
        <v>377</v>
      </c>
      <c r="D1589" s="874"/>
      <c r="E1589" s="874"/>
      <c r="F1589" s="874"/>
      <c r="G1589" s="874"/>
      <c r="H1589" s="216"/>
      <c r="I1589" s="217"/>
      <c r="J1589" s="217"/>
      <c r="K1589" s="217"/>
      <c r="L1589" s="220"/>
      <c r="M1589" s="217"/>
      <c r="N1589" s="220"/>
      <c r="O1589" s="217"/>
      <c r="P1589" s="227">
        <v>182336</v>
      </c>
      <c r="GO1589" s="212"/>
      <c r="GP1589" s="212"/>
      <c r="GQ1589" s="223"/>
      <c r="GR1589" s="223"/>
      <c r="GS1589" s="223"/>
      <c r="GT1589" s="223"/>
      <c r="GU1589" s="223"/>
      <c r="GV1589" s="223"/>
      <c r="GW1589" s="173"/>
      <c r="GX1589" s="223" t="s">
        <v>377</v>
      </c>
      <c r="GZ1589" s="257"/>
      <c r="HB1589" s="257"/>
    </row>
    <row r="1590" spans="1:210" s="171" customFormat="1" ht="22.5" x14ac:dyDescent="0.25">
      <c r="A1590" s="214" t="s">
        <v>1145</v>
      </c>
      <c r="B1590" s="215" t="s">
        <v>659</v>
      </c>
      <c r="C1590" s="873" t="s">
        <v>660</v>
      </c>
      <c r="D1590" s="873"/>
      <c r="E1590" s="873"/>
      <c r="F1590" s="873"/>
      <c r="G1590" s="873"/>
      <c r="H1590" s="216" t="s">
        <v>614</v>
      </c>
      <c r="I1590" s="217">
        <v>224</v>
      </c>
      <c r="J1590" s="218">
        <v>1</v>
      </c>
      <c r="K1590" s="218">
        <v>224</v>
      </c>
      <c r="L1590" s="220"/>
      <c r="M1590" s="217"/>
      <c r="N1590" s="239">
        <v>221.25</v>
      </c>
      <c r="O1590" s="217"/>
      <c r="P1590" s="227">
        <v>49560</v>
      </c>
      <c r="GO1590" s="212"/>
      <c r="GP1590" s="212"/>
      <c r="GQ1590" s="223" t="s">
        <v>660</v>
      </c>
      <c r="GR1590" s="223" t="s">
        <v>4</v>
      </c>
      <c r="GS1590" s="223" t="s">
        <v>4</v>
      </c>
      <c r="GT1590" s="223" t="s">
        <v>4</v>
      </c>
      <c r="GU1590" s="223" t="s">
        <v>4</v>
      </c>
      <c r="GV1590" s="223"/>
      <c r="GW1590" s="173"/>
      <c r="GX1590" s="223"/>
      <c r="GZ1590" s="257"/>
      <c r="HB1590" s="257"/>
    </row>
    <row r="1591" spans="1:210" s="171" customFormat="1" ht="15" x14ac:dyDescent="0.25">
      <c r="A1591" s="236"/>
      <c r="B1591" s="237"/>
      <c r="C1591" s="874" t="s">
        <v>377</v>
      </c>
      <c r="D1591" s="874"/>
      <c r="E1591" s="874"/>
      <c r="F1591" s="874"/>
      <c r="G1591" s="874"/>
      <c r="H1591" s="216"/>
      <c r="I1591" s="217"/>
      <c r="J1591" s="217"/>
      <c r="K1591" s="217"/>
      <c r="L1591" s="220"/>
      <c r="M1591" s="217"/>
      <c r="N1591" s="220"/>
      <c r="O1591" s="217"/>
      <c r="P1591" s="227">
        <v>49560</v>
      </c>
      <c r="GO1591" s="212"/>
      <c r="GP1591" s="212"/>
      <c r="GQ1591" s="223"/>
      <c r="GR1591" s="223"/>
      <c r="GS1591" s="223"/>
      <c r="GT1591" s="223"/>
      <c r="GU1591" s="223"/>
      <c r="GV1591" s="223"/>
      <c r="GW1591" s="173"/>
      <c r="GX1591" s="223" t="s">
        <v>377</v>
      </c>
      <c r="GZ1591" s="257"/>
      <c r="HB1591" s="257"/>
    </row>
    <row r="1592" spans="1:210" s="171" customFormat="1" ht="22.5" x14ac:dyDescent="0.25">
      <c r="A1592" s="214" t="s">
        <v>1146</v>
      </c>
      <c r="B1592" s="215" t="s">
        <v>661</v>
      </c>
      <c r="C1592" s="873" t="s">
        <v>662</v>
      </c>
      <c r="D1592" s="873"/>
      <c r="E1592" s="873"/>
      <c r="F1592" s="873"/>
      <c r="G1592" s="873"/>
      <c r="H1592" s="216" t="s">
        <v>614</v>
      </c>
      <c r="I1592" s="217">
        <v>112</v>
      </c>
      <c r="J1592" s="218">
        <v>1</v>
      </c>
      <c r="K1592" s="218">
        <v>112</v>
      </c>
      <c r="L1592" s="220"/>
      <c r="M1592" s="217"/>
      <c r="N1592" s="240">
        <v>1022.44</v>
      </c>
      <c r="O1592" s="217"/>
      <c r="P1592" s="227">
        <v>114513.28</v>
      </c>
      <c r="GO1592" s="212"/>
      <c r="GP1592" s="212"/>
      <c r="GQ1592" s="223" t="s">
        <v>662</v>
      </c>
      <c r="GR1592" s="223" t="s">
        <v>4</v>
      </c>
      <c r="GS1592" s="223" t="s">
        <v>4</v>
      </c>
      <c r="GT1592" s="223" t="s">
        <v>4</v>
      </c>
      <c r="GU1592" s="223" t="s">
        <v>4</v>
      </c>
      <c r="GV1592" s="223"/>
      <c r="GW1592" s="173"/>
      <c r="GX1592" s="223"/>
      <c r="GZ1592" s="257"/>
      <c r="HB1592" s="257"/>
    </row>
    <row r="1593" spans="1:210" s="171" customFormat="1" ht="15" x14ac:dyDescent="0.25">
      <c r="A1593" s="236"/>
      <c r="B1593" s="237"/>
      <c r="C1593" s="874" t="s">
        <v>377</v>
      </c>
      <c r="D1593" s="874"/>
      <c r="E1593" s="874"/>
      <c r="F1593" s="874"/>
      <c r="G1593" s="874"/>
      <c r="H1593" s="216"/>
      <c r="I1593" s="217"/>
      <c r="J1593" s="217"/>
      <c r="K1593" s="217"/>
      <c r="L1593" s="220"/>
      <c r="M1593" s="217"/>
      <c r="N1593" s="220"/>
      <c r="O1593" s="217"/>
      <c r="P1593" s="227">
        <v>114513.28</v>
      </c>
      <c r="GO1593" s="212"/>
      <c r="GP1593" s="212"/>
      <c r="GQ1593" s="223"/>
      <c r="GR1593" s="223"/>
      <c r="GS1593" s="223"/>
      <c r="GT1593" s="223"/>
      <c r="GU1593" s="223"/>
      <c r="GV1593" s="223"/>
      <c r="GW1593" s="173"/>
      <c r="GX1593" s="223" t="s">
        <v>377</v>
      </c>
      <c r="GZ1593" s="257"/>
      <c r="HB1593" s="257"/>
    </row>
    <row r="1594" spans="1:210" s="171" customFormat="1" ht="33.75" x14ac:dyDescent="0.25">
      <c r="A1594" s="214" t="s">
        <v>1147</v>
      </c>
      <c r="B1594" s="215" t="s">
        <v>663</v>
      </c>
      <c r="C1594" s="873" t="s">
        <v>664</v>
      </c>
      <c r="D1594" s="873"/>
      <c r="E1594" s="873"/>
      <c r="F1594" s="873"/>
      <c r="G1594" s="873"/>
      <c r="H1594" s="216" t="s">
        <v>607</v>
      </c>
      <c r="I1594" s="217">
        <v>0.31719999999999998</v>
      </c>
      <c r="J1594" s="218">
        <v>1</v>
      </c>
      <c r="K1594" s="298">
        <v>0.31719999999999998</v>
      </c>
      <c r="L1594" s="220"/>
      <c r="M1594" s="217"/>
      <c r="N1594" s="221"/>
      <c r="O1594" s="217"/>
      <c r="P1594" s="222"/>
      <c r="GO1594" s="212"/>
      <c r="GP1594" s="212"/>
      <c r="GQ1594" s="223" t="s">
        <v>664</v>
      </c>
      <c r="GR1594" s="223" t="s">
        <v>4</v>
      </c>
      <c r="GS1594" s="223" t="s">
        <v>4</v>
      </c>
      <c r="GT1594" s="223" t="s">
        <v>4</v>
      </c>
      <c r="GU1594" s="223" t="s">
        <v>4</v>
      </c>
      <c r="GV1594" s="223"/>
      <c r="GW1594" s="173"/>
      <c r="GX1594" s="223"/>
      <c r="GZ1594" s="257"/>
      <c r="HB1594" s="257"/>
    </row>
    <row r="1595" spans="1:210" s="171" customFormat="1" ht="15" x14ac:dyDescent="0.25">
      <c r="A1595" s="242"/>
      <c r="B1595" s="243"/>
      <c r="C1595" s="878" t="s">
        <v>1148</v>
      </c>
      <c r="D1595" s="878"/>
      <c r="E1595" s="878"/>
      <c r="F1595" s="878"/>
      <c r="G1595" s="878"/>
      <c r="H1595" s="878"/>
      <c r="I1595" s="878"/>
      <c r="J1595" s="878"/>
      <c r="K1595" s="878"/>
      <c r="L1595" s="878"/>
      <c r="M1595" s="878"/>
      <c r="N1595" s="878"/>
      <c r="O1595" s="878"/>
      <c r="P1595" s="879"/>
      <c r="GO1595" s="212"/>
      <c r="GP1595" s="212"/>
      <c r="GQ1595" s="223"/>
      <c r="GR1595" s="223"/>
      <c r="GS1595" s="223"/>
      <c r="GT1595" s="223"/>
      <c r="GU1595" s="223"/>
      <c r="GV1595" s="223"/>
      <c r="GW1595" s="173"/>
      <c r="GX1595" s="223"/>
      <c r="GY1595" s="244" t="s">
        <v>1148</v>
      </c>
      <c r="GZ1595" s="257"/>
      <c r="HB1595" s="257"/>
    </row>
    <row r="1596" spans="1:210" s="171" customFormat="1" ht="15" x14ac:dyDescent="0.25">
      <c r="A1596" s="224"/>
      <c r="B1596" s="225"/>
      <c r="C1596" s="874" t="s">
        <v>370</v>
      </c>
      <c r="D1596" s="874"/>
      <c r="E1596" s="874"/>
      <c r="F1596" s="874"/>
      <c r="G1596" s="874"/>
      <c r="H1596" s="216"/>
      <c r="I1596" s="217"/>
      <c r="J1596" s="217"/>
      <c r="K1596" s="217"/>
      <c r="L1596" s="220"/>
      <c r="M1596" s="217"/>
      <c r="N1596" s="226"/>
      <c r="O1596" s="217"/>
      <c r="P1596" s="227">
        <v>7655.01</v>
      </c>
      <c r="Q1596" s="228"/>
      <c r="R1596" s="228"/>
      <c r="GO1596" s="212"/>
      <c r="GP1596" s="212"/>
      <c r="GQ1596" s="223"/>
      <c r="GR1596" s="223"/>
      <c r="GS1596" s="223"/>
      <c r="GT1596" s="223"/>
      <c r="GU1596" s="223"/>
      <c r="GV1596" s="223" t="s">
        <v>370</v>
      </c>
      <c r="GW1596" s="173"/>
      <c r="GX1596" s="223"/>
      <c r="GZ1596" s="257"/>
      <c r="HB1596" s="257"/>
    </row>
    <row r="1597" spans="1:210" s="171" customFormat="1" ht="15" x14ac:dyDescent="0.25">
      <c r="A1597" s="229"/>
      <c r="B1597" s="230"/>
      <c r="C1597" s="880" t="s">
        <v>371</v>
      </c>
      <c r="D1597" s="880"/>
      <c r="E1597" s="880"/>
      <c r="F1597" s="880"/>
      <c r="G1597" s="880"/>
      <c r="H1597" s="231"/>
      <c r="I1597" s="232"/>
      <c r="J1597" s="232"/>
      <c r="K1597" s="232"/>
      <c r="L1597" s="233"/>
      <c r="M1597" s="232"/>
      <c r="N1597" s="233"/>
      <c r="O1597" s="232"/>
      <c r="P1597" s="234">
        <v>342.66</v>
      </c>
      <c r="GO1597" s="212"/>
      <c r="GP1597" s="212"/>
      <c r="GQ1597" s="223"/>
      <c r="GR1597" s="223"/>
      <c r="GS1597" s="223"/>
      <c r="GT1597" s="223"/>
      <c r="GU1597" s="223"/>
      <c r="GV1597" s="223"/>
      <c r="GW1597" s="173" t="s">
        <v>371</v>
      </c>
      <c r="GX1597" s="223"/>
      <c r="GZ1597" s="257"/>
      <c r="HB1597" s="257"/>
    </row>
    <row r="1598" spans="1:210" s="171" customFormat="1" ht="22.5" x14ac:dyDescent="0.25">
      <c r="A1598" s="229"/>
      <c r="B1598" s="230" t="s">
        <v>666</v>
      </c>
      <c r="C1598" s="880" t="s">
        <v>667</v>
      </c>
      <c r="D1598" s="880"/>
      <c r="E1598" s="880"/>
      <c r="F1598" s="880"/>
      <c r="G1598" s="880"/>
      <c r="H1598" s="231" t="s">
        <v>374</v>
      </c>
      <c r="I1598" s="235">
        <v>94</v>
      </c>
      <c r="J1598" s="232"/>
      <c r="K1598" s="235">
        <v>94</v>
      </c>
      <c r="L1598" s="233"/>
      <c r="M1598" s="232"/>
      <c r="N1598" s="233"/>
      <c r="O1598" s="232"/>
      <c r="P1598" s="234">
        <v>322.10000000000002</v>
      </c>
      <c r="GO1598" s="212"/>
      <c r="GP1598" s="212"/>
      <c r="GQ1598" s="223"/>
      <c r="GR1598" s="223"/>
      <c r="GS1598" s="223"/>
      <c r="GT1598" s="223"/>
      <c r="GU1598" s="223"/>
      <c r="GV1598" s="223"/>
      <c r="GW1598" s="173" t="s">
        <v>667</v>
      </c>
      <c r="GX1598" s="223"/>
      <c r="GZ1598" s="257"/>
      <c r="HB1598" s="257"/>
    </row>
    <row r="1599" spans="1:210" s="171" customFormat="1" ht="22.5" x14ac:dyDescent="0.25">
      <c r="A1599" s="229"/>
      <c r="B1599" s="230" t="s">
        <v>668</v>
      </c>
      <c r="C1599" s="880" t="s">
        <v>669</v>
      </c>
      <c r="D1599" s="880"/>
      <c r="E1599" s="880"/>
      <c r="F1599" s="880"/>
      <c r="G1599" s="880"/>
      <c r="H1599" s="231" t="s">
        <v>374</v>
      </c>
      <c r="I1599" s="235">
        <v>51</v>
      </c>
      <c r="J1599" s="232"/>
      <c r="K1599" s="235">
        <v>51</v>
      </c>
      <c r="L1599" s="233"/>
      <c r="M1599" s="232"/>
      <c r="N1599" s="233"/>
      <c r="O1599" s="232"/>
      <c r="P1599" s="234">
        <v>174.76</v>
      </c>
      <c r="GO1599" s="212"/>
      <c r="GP1599" s="212"/>
      <c r="GQ1599" s="223"/>
      <c r="GR1599" s="223"/>
      <c r="GS1599" s="223"/>
      <c r="GT1599" s="223"/>
      <c r="GU1599" s="223"/>
      <c r="GV1599" s="223"/>
      <c r="GW1599" s="173" t="s">
        <v>669</v>
      </c>
      <c r="GX1599" s="223"/>
      <c r="GZ1599" s="257"/>
      <c r="HB1599" s="257"/>
    </row>
    <row r="1600" spans="1:210" s="171" customFormat="1" ht="15" x14ac:dyDescent="0.25">
      <c r="A1600" s="236"/>
      <c r="B1600" s="237"/>
      <c r="C1600" s="874" t="s">
        <v>377</v>
      </c>
      <c r="D1600" s="874"/>
      <c r="E1600" s="874"/>
      <c r="F1600" s="874"/>
      <c r="G1600" s="874"/>
      <c r="H1600" s="216"/>
      <c r="I1600" s="217"/>
      <c r="J1600" s="217"/>
      <c r="K1600" s="217"/>
      <c r="L1600" s="220"/>
      <c r="M1600" s="217"/>
      <c r="N1600" s="226">
        <v>25699.46</v>
      </c>
      <c r="O1600" s="217"/>
      <c r="P1600" s="227">
        <v>8151.87</v>
      </c>
      <c r="GO1600" s="212"/>
      <c r="GP1600" s="212"/>
      <c r="GQ1600" s="223"/>
      <c r="GR1600" s="223"/>
      <c r="GS1600" s="223"/>
      <c r="GT1600" s="223"/>
      <c r="GU1600" s="223"/>
      <c r="GV1600" s="223"/>
      <c r="GW1600" s="173"/>
      <c r="GX1600" s="223" t="s">
        <v>377</v>
      </c>
      <c r="GZ1600" s="257"/>
      <c r="HB1600" s="257"/>
    </row>
    <row r="1601" spans="1:210" s="171" customFormat="1" ht="33.75" x14ac:dyDescent="0.25">
      <c r="A1601" s="214" t="s">
        <v>1149</v>
      </c>
      <c r="B1601" s="215" t="s">
        <v>670</v>
      </c>
      <c r="C1601" s="873" t="s">
        <v>671</v>
      </c>
      <c r="D1601" s="873"/>
      <c r="E1601" s="873"/>
      <c r="F1601" s="873"/>
      <c r="G1601" s="873"/>
      <c r="H1601" s="216" t="s">
        <v>672</v>
      </c>
      <c r="I1601" s="217">
        <v>-10.372439999999999</v>
      </c>
      <c r="J1601" s="218">
        <v>1</v>
      </c>
      <c r="K1601" s="302">
        <v>-10.372439999999999</v>
      </c>
      <c r="L1601" s="299">
        <v>537.96</v>
      </c>
      <c r="M1601" s="219">
        <v>1.3</v>
      </c>
      <c r="N1601" s="239">
        <v>699.35</v>
      </c>
      <c r="O1601" s="217"/>
      <c r="P1601" s="227">
        <v>-7253.97</v>
      </c>
      <c r="GO1601" s="212"/>
      <c r="GP1601" s="212"/>
      <c r="GQ1601" s="223" t="s">
        <v>671</v>
      </c>
      <c r="GR1601" s="223" t="s">
        <v>4</v>
      </c>
      <c r="GS1601" s="223" t="s">
        <v>4</v>
      </c>
      <c r="GT1601" s="223" t="s">
        <v>4</v>
      </c>
      <c r="GU1601" s="223" t="s">
        <v>4</v>
      </c>
      <c r="GV1601" s="223"/>
      <c r="GW1601" s="173"/>
      <c r="GX1601" s="223"/>
      <c r="GZ1601" s="257"/>
      <c r="HB1601" s="257"/>
    </row>
    <row r="1602" spans="1:210" s="171" customFormat="1" ht="15" x14ac:dyDescent="0.25">
      <c r="A1602" s="236"/>
      <c r="B1602" s="237"/>
      <c r="C1602" s="874" t="s">
        <v>377</v>
      </c>
      <c r="D1602" s="874"/>
      <c r="E1602" s="874"/>
      <c r="F1602" s="874"/>
      <c r="G1602" s="874"/>
      <c r="H1602" s="216"/>
      <c r="I1602" s="217"/>
      <c r="J1602" s="217"/>
      <c r="K1602" s="217"/>
      <c r="L1602" s="220"/>
      <c r="M1602" s="217"/>
      <c r="N1602" s="220"/>
      <c r="O1602" s="217"/>
      <c r="P1602" s="227">
        <v>-7253.97</v>
      </c>
      <c r="GO1602" s="212"/>
      <c r="GP1602" s="212"/>
      <c r="GQ1602" s="223"/>
      <c r="GR1602" s="223"/>
      <c r="GS1602" s="223"/>
      <c r="GT1602" s="223"/>
      <c r="GU1602" s="223"/>
      <c r="GV1602" s="223"/>
      <c r="GW1602" s="173"/>
      <c r="GX1602" s="223" t="s">
        <v>377</v>
      </c>
      <c r="GZ1602" s="257"/>
      <c r="HB1602" s="257"/>
    </row>
    <row r="1603" spans="1:210" s="171" customFormat="1" ht="33.75" x14ac:dyDescent="0.25">
      <c r="A1603" s="214" t="s">
        <v>1150</v>
      </c>
      <c r="B1603" s="215" t="s">
        <v>673</v>
      </c>
      <c r="C1603" s="873" t="s">
        <v>674</v>
      </c>
      <c r="D1603" s="873"/>
      <c r="E1603" s="873"/>
      <c r="F1603" s="873"/>
      <c r="G1603" s="873"/>
      <c r="H1603" s="216" t="s">
        <v>672</v>
      </c>
      <c r="I1603" s="217">
        <v>19.03</v>
      </c>
      <c r="J1603" s="218">
        <v>1</v>
      </c>
      <c r="K1603" s="265">
        <v>19.03</v>
      </c>
      <c r="L1603" s="299">
        <v>323.43</v>
      </c>
      <c r="M1603" s="265">
        <v>1.85</v>
      </c>
      <c r="N1603" s="239">
        <v>598.35</v>
      </c>
      <c r="O1603" s="217"/>
      <c r="P1603" s="227">
        <v>11386.6</v>
      </c>
      <c r="GO1603" s="212"/>
      <c r="GP1603" s="212"/>
      <c r="GQ1603" s="223" t="s">
        <v>674</v>
      </c>
      <c r="GR1603" s="223" t="s">
        <v>4</v>
      </c>
      <c r="GS1603" s="223" t="s">
        <v>4</v>
      </c>
      <c r="GT1603" s="223" t="s">
        <v>4</v>
      </c>
      <c r="GU1603" s="223" t="s">
        <v>4</v>
      </c>
      <c r="GV1603" s="223"/>
      <c r="GW1603" s="173"/>
      <c r="GX1603" s="223"/>
      <c r="GZ1603" s="257"/>
      <c r="HB1603" s="257"/>
    </row>
    <row r="1604" spans="1:210" s="171" customFormat="1" ht="15" x14ac:dyDescent="0.25">
      <c r="A1604" s="236"/>
      <c r="B1604" s="237"/>
      <c r="C1604" s="874" t="s">
        <v>377</v>
      </c>
      <c r="D1604" s="874"/>
      <c r="E1604" s="874"/>
      <c r="F1604" s="874"/>
      <c r="G1604" s="874"/>
      <c r="H1604" s="216"/>
      <c r="I1604" s="217"/>
      <c r="J1604" s="217"/>
      <c r="K1604" s="217"/>
      <c r="L1604" s="220"/>
      <c r="M1604" s="217"/>
      <c r="N1604" s="220"/>
      <c r="O1604" s="217"/>
      <c r="P1604" s="227">
        <v>11386.6</v>
      </c>
      <c r="GO1604" s="212"/>
      <c r="GP1604" s="212"/>
      <c r="GQ1604" s="223"/>
      <c r="GR1604" s="223"/>
      <c r="GS1604" s="223"/>
      <c r="GT1604" s="223"/>
      <c r="GU1604" s="223"/>
      <c r="GV1604" s="223"/>
      <c r="GW1604" s="173"/>
      <c r="GX1604" s="223" t="s">
        <v>377</v>
      </c>
      <c r="GZ1604" s="257"/>
      <c r="HB1604" s="257"/>
    </row>
    <row r="1605" spans="1:210" s="171" customFormat="1" ht="15" x14ac:dyDescent="0.25">
      <c r="A1605" s="881" t="s">
        <v>1151</v>
      </c>
      <c r="B1605" s="882"/>
      <c r="C1605" s="882"/>
      <c r="D1605" s="882"/>
      <c r="E1605" s="882"/>
      <c r="F1605" s="882"/>
      <c r="G1605" s="882"/>
      <c r="H1605" s="882"/>
      <c r="I1605" s="882"/>
      <c r="J1605" s="882"/>
      <c r="K1605" s="882"/>
      <c r="L1605" s="882"/>
      <c r="M1605" s="882"/>
      <c r="N1605" s="882"/>
      <c r="O1605" s="882"/>
      <c r="P1605" s="883"/>
      <c r="GO1605" s="212"/>
      <c r="GP1605" s="212" t="s">
        <v>1151</v>
      </c>
      <c r="GQ1605" s="223"/>
      <c r="GR1605" s="223"/>
      <c r="GS1605" s="223"/>
      <c r="GT1605" s="223"/>
      <c r="GU1605" s="223"/>
      <c r="GV1605" s="223"/>
      <c r="GW1605" s="173"/>
      <c r="GX1605" s="223"/>
      <c r="GZ1605" s="257"/>
      <c r="HB1605" s="257"/>
    </row>
    <row r="1606" spans="1:210" s="171" customFormat="1" ht="15" x14ac:dyDescent="0.25">
      <c r="A1606" s="214" t="s">
        <v>1152</v>
      </c>
      <c r="B1606" s="215" t="s">
        <v>646</v>
      </c>
      <c r="C1606" s="873" t="s">
        <v>647</v>
      </c>
      <c r="D1606" s="873"/>
      <c r="E1606" s="873"/>
      <c r="F1606" s="873"/>
      <c r="G1606" s="873"/>
      <c r="H1606" s="216" t="s">
        <v>386</v>
      </c>
      <c r="I1606" s="217">
        <v>122.47</v>
      </c>
      <c r="J1606" s="218">
        <v>1</v>
      </c>
      <c r="K1606" s="265">
        <v>122.47</v>
      </c>
      <c r="L1606" s="226">
        <v>5015.96</v>
      </c>
      <c r="M1606" s="265">
        <v>1.81</v>
      </c>
      <c r="N1606" s="240">
        <v>9078.89</v>
      </c>
      <c r="O1606" s="217"/>
      <c r="P1606" s="227">
        <v>1111891.6599999999</v>
      </c>
      <c r="GO1606" s="212"/>
      <c r="GP1606" s="212"/>
      <c r="GQ1606" s="223" t="s">
        <v>647</v>
      </c>
      <c r="GR1606" s="223" t="s">
        <v>4</v>
      </c>
      <c r="GS1606" s="223" t="s">
        <v>4</v>
      </c>
      <c r="GT1606" s="223" t="s">
        <v>4</v>
      </c>
      <c r="GU1606" s="223" t="s">
        <v>4</v>
      </c>
      <c r="GV1606" s="223"/>
      <c r="GW1606" s="173"/>
      <c r="GX1606" s="223"/>
      <c r="GZ1606" s="257"/>
      <c r="HB1606" s="257"/>
    </row>
    <row r="1607" spans="1:210" s="171" customFormat="1" ht="15" x14ac:dyDescent="0.25">
      <c r="A1607" s="242"/>
      <c r="B1607" s="243"/>
      <c r="C1607" s="878" t="s">
        <v>1153</v>
      </c>
      <c r="D1607" s="878"/>
      <c r="E1607" s="878"/>
      <c r="F1607" s="878"/>
      <c r="G1607" s="878"/>
      <c r="H1607" s="878"/>
      <c r="I1607" s="878"/>
      <c r="J1607" s="878"/>
      <c r="K1607" s="878"/>
      <c r="L1607" s="878"/>
      <c r="M1607" s="878"/>
      <c r="N1607" s="878"/>
      <c r="O1607" s="878"/>
      <c r="P1607" s="879"/>
      <c r="GO1607" s="212"/>
      <c r="GP1607" s="212"/>
      <c r="GQ1607" s="223"/>
      <c r="GR1607" s="223"/>
      <c r="GS1607" s="223"/>
      <c r="GT1607" s="223"/>
      <c r="GU1607" s="223"/>
      <c r="GV1607" s="223"/>
      <c r="GW1607" s="173"/>
      <c r="GX1607" s="223"/>
      <c r="GY1607" s="244" t="s">
        <v>1153</v>
      </c>
      <c r="GZ1607" s="257"/>
      <c r="HB1607" s="257"/>
    </row>
    <row r="1608" spans="1:210" s="171" customFormat="1" ht="15" x14ac:dyDescent="0.25">
      <c r="A1608" s="236"/>
      <c r="B1608" s="237"/>
      <c r="C1608" s="874" t="s">
        <v>377</v>
      </c>
      <c r="D1608" s="874"/>
      <c r="E1608" s="874"/>
      <c r="F1608" s="874"/>
      <c r="G1608" s="874"/>
      <c r="H1608" s="216"/>
      <c r="I1608" s="217"/>
      <c r="J1608" s="217"/>
      <c r="K1608" s="217"/>
      <c r="L1608" s="220"/>
      <c r="M1608" s="217"/>
      <c r="N1608" s="220"/>
      <c r="O1608" s="217"/>
      <c r="P1608" s="227">
        <v>1111891.6599999999</v>
      </c>
      <c r="GO1608" s="212"/>
      <c r="GP1608" s="212"/>
      <c r="GQ1608" s="223"/>
      <c r="GR1608" s="223"/>
      <c r="GS1608" s="223"/>
      <c r="GT1608" s="223"/>
      <c r="GU1608" s="223"/>
      <c r="GV1608" s="223"/>
      <c r="GW1608" s="173"/>
      <c r="GX1608" s="223" t="s">
        <v>377</v>
      </c>
      <c r="GZ1608" s="257"/>
      <c r="HB1608" s="257"/>
    </row>
    <row r="1609" spans="1:210" s="171" customFormat="1" ht="15" x14ac:dyDescent="0.25">
      <c r="A1609" s="214" t="s">
        <v>1154</v>
      </c>
      <c r="B1609" s="215" t="s">
        <v>648</v>
      </c>
      <c r="C1609" s="873" t="s">
        <v>635</v>
      </c>
      <c r="D1609" s="873"/>
      <c r="E1609" s="873"/>
      <c r="F1609" s="873"/>
      <c r="G1609" s="873"/>
      <c r="H1609" s="216" t="s">
        <v>369</v>
      </c>
      <c r="I1609" s="217">
        <v>85.73</v>
      </c>
      <c r="J1609" s="218">
        <v>1</v>
      </c>
      <c r="K1609" s="265">
        <v>85.73</v>
      </c>
      <c r="L1609" s="299">
        <v>35.71</v>
      </c>
      <c r="M1609" s="265">
        <v>0.51</v>
      </c>
      <c r="N1609" s="239">
        <v>18.21</v>
      </c>
      <c r="O1609" s="217"/>
      <c r="P1609" s="227">
        <v>1561.14</v>
      </c>
      <c r="GO1609" s="212"/>
      <c r="GP1609" s="212"/>
      <c r="GQ1609" s="223" t="s">
        <v>635</v>
      </c>
      <c r="GR1609" s="223" t="s">
        <v>4</v>
      </c>
      <c r="GS1609" s="223" t="s">
        <v>4</v>
      </c>
      <c r="GT1609" s="223" t="s">
        <v>4</v>
      </c>
      <c r="GU1609" s="223" t="s">
        <v>4</v>
      </c>
      <c r="GV1609" s="223"/>
      <c r="GW1609" s="173"/>
      <c r="GX1609" s="223"/>
      <c r="GZ1609" s="257"/>
      <c r="HB1609" s="257"/>
    </row>
    <row r="1610" spans="1:210" s="171" customFormat="1" ht="15" x14ac:dyDescent="0.25">
      <c r="A1610" s="242"/>
      <c r="B1610" s="243"/>
      <c r="C1610" s="878" t="s">
        <v>1155</v>
      </c>
      <c r="D1610" s="878"/>
      <c r="E1610" s="878"/>
      <c r="F1610" s="878"/>
      <c r="G1610" s="878"/>
      <c r="H1610" s="878"/>
      <c r="I1610" s="878"/>
      <c r="J1610" s="878"/>
      <c r="K1610" s="878"/>
      <c r="L1610" s="878"/>
      <c r="M1610" s="878"/>
      <c r="N1610" s="878"/>
      <c r="O1610" s="878"/>
      <c r="P1610" s="879"/>
      <c r="GO1610" s="212"/>
      <c r="GP1610" s="212"/>
      <c r="GQ1610" s="223"/>
      <c r="GR1610" s="223"/>
      <c r="GS1610" s="223"/>
      <c r="GT1610" s="223"/>
      <c r="GU1610" s="223"/>
      <c r="GV1610" s="223"/>
      <c r="GW1610" s="173"/>
      <c r="GX1610" s="223"/>
      <c r="GY1610" s="244" t="s">
        <v>1155</v>
      </c>
      <c r="GZ1610" s="257"/>
      <c r="HB1610" s="257"/>
    </row>
    <row r="1611" spans="1:210" s="171" customFormat="1" ht="15" x14ac:dyDescent="0.25">
      <c r="A1611" s="236"/>
      <c r="B1611" s="237"/>
      <c r="C1611" s="874" t="s">
        <v>377</v>
      </c>
      <c r="D1611" s="874"/>
      <c r="E1611" s="874"/>
      <c r="F1611" s="874"/>
      <c r="G1611" s="874"/>
      <c r="H1611" s="216"/>
      <c r="I1611" s="217"/>
      <c r="J1611" s="217"/>
      <c r="K1611" s="217"/>
      <c r="L1611" s="220"/>
      <c r="M1611" s="217"/>
      <c r="N1611" s="220"/>
      <c r="O1611" s="217"/>
      <c r="P1611" s="227">
        <v>1561.14</v>
      </c>
      <c r="GO1611" s="212"/>
      <c r="GP1611" s="212"/>
      <c r="GQ1611" s="223"/>
      <c r="GR1611" s="223"/>
      <c r="GS1611" s="223"/>
      <c r="GT1611" s="223"/>
      <c r="GU1611" s="223"/>
      <c r="GV1611" s="223"/>
      <c r="GW1611" s="173"/>
      <c r="GX1611" s="223" t="s">
        <v>377</v>
      </c>
      <c r="GZ1611" s="257"/>
      <c r="HB1611" s="257"/>
    </row>
    <row r="1612" spans="1:210" s="171" customFormat="1" ht="22.5" x14ac:dyDescent="0.25">
      <c r="A1612" s="214" t="s">
        <v>1156</v>
      </c>
      <c r="B1612" s="215" t="s">
        <v>649</v>
      </c>
      <c r="C1612" s="873" t="s">
        <v>650</v>
      </c>
      <c r="D1612" s="873"/>
      <c r="E1612" s="873"/>
      <c r="F1612" s="873"/>
      <c r="G1612" s="873"/>
      <c r="H1612" s="216" t="s">
        <v>614</v>
      </c>
      <c r="I1612" s="217">
        <v>1458</v>
      </c>
      <c r="J1612" s="218">
        <v>1</v>
      </c>
      <c r="K1612" s="218">
        <v>1458</v>
      </c>
      <c r="L1612" s="220"/>
      <c r="M1612" s="217"/>
      <c r="N1612" s="240">
        <v>1009.33</v>
      </c>
      <c r="O1612" s="217"/>
      <c r="P1612" s="227">
        <v>1471603.14</v>
      </c>
      <c r="GO1612" s="212"/>
      <c r="GP1612" s="212"/>
      <c r="GQ1612" s="223" t="s">
        <v>650</v>
      </c>
      <c r="GR1612" s="223" t="s">
        <v>4</v>
      </c>
      <c r="GS1612" s="223" t="s">
        <v>4</v>
      </c>
      <c r="GT1612" s="223" t="s">
        <v>4</v>
      </c>
      <c r="GU1612" s="223" t="s">
        <v>4</v>
      </c>
      <c r="GV1612" s="223"/>
      <c r="GW1612" s="173"/>
      <c r="GX1612" s="223"/>
      <c r="GZ1612" s="257"/>
      <c r="HB1612" s="257"/>
    </row>
    <row r="1613" spans="1:210" s="171" customFormat="1" ht="15" x14ac:dyDescent="0.25">
      <c r="A1613" s="236"/>
      <c r="B1613" s="237"/>
      <c r="C1613" s="874" t="s">
        <v>377</v>
      </c>
      <c r="D1613" s="874"/>
      <c r="E1613" s="874"/>
      <c r="F1613" s="874"/>
      <c r="G1613" s="874"/>
      <c r="H1613" s="216"/>
      <c r="I1613" s="217"/>
      <c r="J1613" s="217"/>
      <c r="K1613" s="217"/>
      <c r="L1613" s="220"/>
      <c r="M1613" s="217"/>
      <c r="N1613" s="220"/>
      <c r="O1613" s="217"/>
      <c r="P1613" s="227">
        <v>1471603.14</v>
      </c>
      <c r="GO1613" s="212"/>
      <c r="GP1613" s="212"/>
      <c r="GQ1613" s="223"/>
      <c r="GR1613" s="223"/>
      <c r="GS1613" s="223"/>
      <c r="GT1613" s="223"/>
      <c r="GU1613" s="223"/>
      <c r="GV1613" s="223"/>
      <c r="GW1613" s="173"/>
      <c r="GX1613" s="223" t="s">
        <v>377</v>
      </c>
      <c r="GZ1613" s="257"/>
      <c r="HB1613" s="257"/>
    </row>
    <row r="1614" spans="1:210" s="171" customFormat="1" ht="22.5" x14ac:dyDescent="0.25">
      <c r="A1614" s="214" t="s">
        <v>1157</v>
      </c>
      <c r="B1614" s="215" t="s">
        <v>651</v>
      </c>
      <c r="C1614" s="873" t="s">
        <v>652</v>
      </c>
      <c r="D1614" s="873"/>
      <c r="E1614" s="873"/>
      <c r="F1614" s="873"/>
      <c r="G1614" s="873"/>
      <c r="H1614" s="216" t="s">
        <v>614</v>
      </c>
      <c r="I1614" s="217">
        <v>486</v>
      </c>
      <c r="J1614" s="218">
        <v>1</v>
      </c>
      <c r="K1614" s="218">
        <v>486</v>
      </c>
      <c r="L1614" s="220"/>
      <c r="M1614" s="217"/>
      <c r="N1614" s="239">
        <v>782.49</v>
      </c>
      <c r="O1614" s="217"/>
      <c r="P1614" s="227">
        <v>380290.14</v>
      </c>
      <c r="GO1614" s="212"/>
      <c r="GP1614" s="212"/>
      <c r="GQ1614" s="223" t="s">
        <v>652</v>
      </c>
      <c r="GR1614" s="223" t="s">
        <v>4</v>
      </c>
      <c r="GS1614" s="223" t="s">
        <v>4</v>
      </c>
      <c r="GT1614" s="223" t="s">
        <v>4</v>
      </c>
      <c r="GU1614" s="223" t="s">
        <v>4</v>
      </c>
      <c r="GV1614" s="223"/>
      <c r="GW1614" s="173"/>
      <c r="GX1614" s="223"/>
      <c r="GZ1614" s="257"/>
      <c r="HB1614" s="257"/>
    </row>
    <row r="1615" spans="1:210" s="171" customFormat="1" ht="15" x14ac:dyDescent="0.25">
      <c r="A1615" s="236"/>
      <c r="B1615" s="237"/>
      <c r="C1615" s="874" t="s">
        <v>377</v>
      </c>
      <c r="D1615" s="874"/>
      <c r="E1615" s="874"/>
      <c r="F1615" s="874"/>
      <c r="G1615" s="874"/>
      <c r="H1615" s="216"/>
      <c r="I1615" s="217"/>
      <c r="J1615" s="217"/>
      <c r="K1615" s="217"/>
      <c r="L1615" s="220"/>
      <c r="M1615" s="217"/>
      <c r="N1615" s="220"/>
      <c r="O1615" s="217"/>
      <c r="P1615" s="227">
        <v>380290.14</v>
      </c>
      <c r="GO1615" s="212"/>
      <c r="GP1615" s="212"/>
      <c r="GQ1615" s="223"/>
      <c r="GR1615" s="223"/>
      <c r="GS1615" s="223"/>
      <c r="GT1615" s="223"/>
      <c r="GU1615" s="223"/>
      <c r="GV1615" s="223"/>
      <c r="GW1615" s="173"/>
      <c r="GX1615" s="223" t="s">
        <v>377</v>
      </c>
      <c r="GZ1615" s="257"/>
      <c r="HB1615" s="257"/>
    </row>
    <row r="1616" spans="1:210" s="171" customFormat="1" ht="22.5" x14ac:dyDescent="0.25">
      <c r="A1616" s="214" t="s">
        <v>1158</v>
      </c>
      <c r="B1616" s="215" t="s">
        <v>653</v>
      </c>
      <c r="C1616" s="873" t="s">
        <v>654</v>
      </c>
      <c r="D1616" s="873"/>
      <c r="E1616" s="873"/>
      <c r="F1616" s="873"/>
      <c r="G1616" s="873"/>
      <c r="H1616" s="216" t="s">
        <v>614</v>
      </c>
      <c r="I1616" s="217">
        <v>486</v>
      </c>
      <c r="J1616" s="218">
        <v>1</v>
      </c>
      <c r="K1616" s="218">
        <v>486</v>
      </c>
      <c r="L1616" s="220"/>
      <c r="M1616" s="217"/>
      <c r="N1616" s="239">
        <v>248.5</v>
      </c>
      <c r="O1616" s="217"/>
      <c r="P1616" s="227">
        <v>120771</v>
      </c>
      <c r="GO1616" s="212"/>
      <c r="GP1616" s="212"/>
      <c r="GQ1616" s="223" t="s">
        <v>654</v>
      </c>
      <c r="GR1616" s="223" t="s">
        <v>4</v>
      </c>
      <c r="GS1616" s="223" t="s">
        <v>4</v>
      </c>
      <c r="GT1616" s="223" t="s">
        <v>4</v>
      </c>
      <c r="GU1616" s="223" t="s">
        <v>4</v>
      </c>
      <c r="GV1616" s="223"/>
      <c r="GW1616" s="173"/>
      <c r="GX1616" s="223"/>
      <c r="GZ1616" s="257"/>
      <c r="HB1616" s="257"/>
    </row>
    <row r="1617" spans="1:210" s="171" customFormat="1" ht="15" x14ac:dyDescent="0.25">
      <c r="A1617" s="236"/>
      <c r="B1617" s="237"/>
      <c r="C1617" s="874" t="s">
        <v>377</v>
      </c>
      <c r="D1617" s="874"/>
      <c r="E1617" s="874"/>
      <c r="F1617" s="874"/>
      <c r="G1617" s="874"/>
      <c r="H1617" s="216"/>
      <c r="I1617" s="217"/>
      <c r="J1617" s="217"/>
      <c r="K1617" s="217"/>
      <c r="L1617" s="220"/>
      <c r="M1617" s="217"/>
      <c r="N1617" s="220"/>
      <c r="O1617" s="217"/>
      <c r="P1617" s="227">
        <v>120771</v>
      </c>
      <c r="GO1617" s="212"/>
      <c r="GP1617" s="212"/>
      <c r="GQ1617" s="223"/>
      <c r="GR1617" s="223"/>
      <c r="GS1617" s="223"/>
      <c r="GT1617" s="223"/>
      <c r="GU1617" s="223"/>
      <c r="GV1617" s="223"/>
      <c r="GW1617" s="173"/>
      <c r="GX1617" s="223" t="s">
        <v>377</v>
      </c>
      <c r="GZ1617" s="257"/>
      <c r="HB1617" s="257"/>
    </row>
    <row r="1618" spans="1:210" s="171" customFormat="1" ht="22.5" x14ac:dyDescent="0.25">
      <c r="A1618" s="214" t="s">
        <v>1159</v>
      </c>
      <c r="B1618" s="215" t="s">
        <v>655</v>
      </c>
      <c r="C1618" s="873" t="s">
        <v>656</v>
      </c>
      <c r="D1618" s="873"/>
      <c r="E1618" s="873"/>
      <c r="F1618" s="873"/>
      <c r="G1618" s="873"/>
      <c r="H1618" s="216" t="s">
        <v>614</v>
      </c>
      <c r="I1618" s="217">
        <v>486</v>
      </c>
      <c r="J1618" s="218">
        <v>1</v>
      </c>
      <c r="K1618" s="218">
        <v>486</v>
      </c>
      <c r="L1618" s="220"/>
      <c r="M1618" s="217"/>
      <c r="N1618" s="240">
        <v>1216.55</v>
      </c>
      <c r="O1618" s="217"/>
      <c r="P1618" s="227">
        <v>591243.30000000005</v>
      </c>
      <c r="GO1618" s="212"/>
      <c r="GP1618" s="212"/>
      <c r="GQ1618" s="223" t="s">
        <v>656</v>
      </c>
      <c r="GR1618" s="223" t="s">
        <v>4</v>
      </c>
      <c r="GS1618" s="223" t="s">
        <v>4</v>
      </c>
      <c r="GT1618" s="223" t="s">
        <v>4</v>
      </c>
      <c r="GU1618" s="223" t="s">
        <v>4</v>
      </c>
      <c r="GV1618" s="223"/>
      <c r="GW1618" s="173"/>
      <c r="GX1618" s="223"/>
      <c r="GZ1618" s="257"/>
      <c r="HB1618" s="257"/>
    </row>
    <row r="1619" spans="1:210" s="171" customFormat="1" ht="15" x14ac:dyDescent="0.25">
      <c r="A1619" s="236"/>
      <c r="B1619" s="237"/>
      <c r="C1619" s="874" t="s">
        <v>377</v>
      </c>
      <c r="D1619" s="874"/>
      <c r="E1619" s="874"/>
      <c r="F1619" s="874"/>
      <c r="G1619" s="874"/>
      <c r="H1619" s="216"/>
      <c r="I1619" s="217"/>
      <c r="J1619" s="217"/>
      <c r="K1619" s="217"/>
      <c r="L1619" s="220"/>
      <c r="M1619" s="217"/>
      <c r="N1619" s="220"/>
      <c r="O1619" s="217"/>
      <c r="P1619" s="227">
        <v>591243.30000000005</v>
      </c>
      <c r="GO1619" s="212"/>
      <c r="GP1619" s="212"/>
      <c r="GQ1619" s="223"/>
      <c r="GR1619" s="223"/>
      <c r="GS1619" s="223"/>
      <c r="GT1619" s="223"/>
      <c r="GU1619" s="223"/>
      <c r="GV1619" s="223"/>
      <c r="GW1619" s="173"/>
      <c r="GX1619" s="223" t="s">
        <v>377</v>
      </c>
      <c r="GZ1619" s="257"/>
      <c r="HB1619" s="257"/>
    </row>
    <row r="1620" spans="1:210" s="171" customFormat="1" ht="22.5" x14ac:dyDescent="0.25">
      <c r="A1620" s="214" t="s">
        <v>1160</v>
      </c>
      <c r="B1620" s="215" t="s">
        <v>657</v>
      </c>
      <c r="C1620" s="873" t="s">
        <v>658</v>
      </c>
      <c r="D1620" s="873"/>
      <c r="E1620" s="873"/>
      <c r="F1620" s="873"/>
      <c r="G1620" s="873"/>
      <c r="H1620" s="216" t="s">
        <v>614</v>
      </c>
      <c r="I1620" s="217">
        <v>972</v>
      </c>
      <c r="J1620" s="218">
        <v>1</v>
      </c>
      <c r="K1620" s="218">
        <v>972</v>
      </c>
      <c r="L1620" s="220"/>
      <c r="M1620" s="217"/>
      <c r="N1620" s="239">
        <v>325.60000000000002</v>
      </c>
      <c r="O1620" s="217"/>
      <c r="P1620" s="227">
        <v>316483.20000000001</v>
      </c>
      <c r="GO1620" s="212"/>
      <c r="GP1620" s="212"/>
      <c r="GQ1620" s="223" t="s">
        <v>658</v>
      </c>
      <c r="GR1620" s="223" t="s">
        <v>4</v>
      </c>
      <c r="GS1620" s="223" t="s">
        <v>4</v>
      </c>
      <c r="GT1620" s="223" t="s">
        <v>4</v>
      </c>
      <c r="GU1620" s="223" t="s">
        <v>4</v>
      </c>
      <c r="GV1620" s="223"/>
      <c r="GW1620" s="173"/>
      <c r="GX1620" s="223"/>
      <c r="GZ1620" s="257"/>
      <c r="HB1620" s="257"/>
    </row>
    <row r="1621" spans="1:210" s="171" customFormat="1" ht="15" x14ac:dyDescent="0.25">
      <c r="A1621" s="236"/>
      <c r="B1621" s="237"/>
      <c r="C1621" s="874" t="s">
        <v>377</v>
      </c>
      <c r="D1621" s="874"/>
      <c r="E1621" s="874"/>
      <c r="F1621" s="874"/>
      <c r="G1621" s="874"/>
      <c r="H1621" s="216"/>
      <c r="I1621" s="217"/>
      <c r="J1621" s="217"/>
      <c r="K1621" s="217"/>
      <c r="L1621" s="220"/>
      <c r="M1621" s="217"/>
      <c r="N1621" s="220"/>
      <c r="O1621" s="217"/>
      <c r="P1621" s="227">
        <v>316483.20000000001</v>
      </c>
      <c r="GO1621" s="212"/>
      <c r="GP1621" s="212"/>
      <c r="GQ1621" s="223"/>
      <c r="GR1621" s="223"/>
      <c r="GS1621" s="223"/>
      <c r="GT1621" s="223"/>
      <c r="GU1621" s="223"/>
      <c r="GV1621" s="223"/>
      <c r="GW1621" s="173"/>
      <c r="GX1621" s="223" t="s">
        <v>377</v>
      </c>
      <c r="GZ1621" s="257"/>
      <c r="HB1621" s="257"/>
    </row>
    <row r="1622" spans="1:210" s="171" customFormat="1" ht="22.5" x14ac:dyDescent="0.25">
      <c r="A1622" s="214" t="s">
        <v>1161</v>
      </c>
      <c r="B1622" s="215" t="s">
        <v>659</v>
      </c>
      <c r="C1622" s="873" t="s">
        <v>660</v>
      </c>
      <c r="D1622" s="873"/>
      <c r="E1622" s="873"/>
      <c r="F1622" s="873"/>
      <c r="G1622" s="873"/>
      <c r="H1622" s="216" t="s">
        <v>614</v>
      </c>
      <c r="I1622" s="217">
        <v>486</v>
      </c>
      <c r="J1622" s="218">
        <v>1</v>
      </c>
      <c r="K1622" s="218">
        <v>486</v>
      </c>
      <c r="L1622" s="220"/>
      <c r="M1622" s="217"/>
      <c r="N1622" s="239">
        <v>221.25</v>
      </c>
      <c r="O1622" s="217"/>
      <c r="P1622" s="227">
        <v>107527.5</v>
      </c>
      <c r="GO1622" s="212"/>
      <c r="GP1622" s="212"/>
      <c r="GQ1622" s="223" t="s">
        <v>660</v>
      </c>
      <c r="GR1622" s="223" t="s">
        <v>4</v>
      </c>
      <c r="GS1622" s="223" t="s">
        <v>4</v>
      </c>
      <c r="GT1622" s="223" t="s">
        <v>4</v>
      </c>
      <c r="GU1622" s="223" t="s">
        <v>4</v>
      </c>
      <c r="GV1622" s="223"/>
      <c r="GW1622" s="173"/>
      <c r="GX1622" s="223"/>
      <c r="GZ1622" s="257"/>
      <c r="HB1622" s="257"/>
    </row>
    <row r="1623" spans="1:210" s="171" customFormat="1" ht="15" x14ac:dyDescent="0.25">
      <c r="A1623" s="236"/>
      <c r="B1623" s="237"/>
      <c r="C1623" s="874" t="s">
        <v>377</v>
      </c>
      <c r="D1623" s="874"/>
      <c r="E1623" s="874"/>
      <c r="F1623" s="874"/>
      <c r="G1623" s="874"/>
      <c r="H1623" s="216"/>
      <c r="I1623" s="217"/>
      <c r="J1623" s="217"/>
      <c r="K1623" s="217"/>
      <c r="L1623" s="220"/>
      <c r="M1623" s="217"/>
      <c r="N1623" s="220"/>
      <c r="O1623" s="217"/>
      <c r="P1623" s="227">
        <v>107527.5</v>
      </c>
      <c r="GO1623" s="212"/>
      <c r="GP1623" s="212"/>
      <c r="GQ1623" s="223"/>
      <c r="GR1623" s="223"/>
      <c r="GS1623" s="223"/>
      <c r="GT1623" s="223"/>
      <c r="GU1623" s="223"/>
      <c r="GV1623" s="223"/>
      <c r="GW1623" s="173"/>
      <c r="GX1623" s="223" t="s">
        <v>377</v>
      </c>
      <c r="GZ1623" s="257"/>
      <c r="HB1623" s="257"/>
    </row>
    <row r="1624" spans="1:210" s="171" customFormat="1" ht="22.5" x14ac:dyDescent="0.25">
      <c r="A1624" s="214" t="s">
        <v>1162</v>
      </c>
      <c r="B1624" s="215" t="s">
        <v>661</v>
      </c>
      <c r="C1624" s="873" t="s">
        <v>662</v>
      </c>
      <c r="D1624" s="873"/>
      <c r="E1624" s="873"/>
      <c r="F1624" s="873"/>
      <c r="G1624" s="873"/>
      <c r="H1624" s="216" t="s">
        <v>614</v>
      </c>
      <c r="I1624" s="217">
        <v>486</v>
      </c>
      <c r="J1624" s="218">
        <v>1</v>
      </c>
      <c r="K1624" s="218">
        <v>486</v>
      </c>
      <c r="L1624" s="220"/>
      <c r="M1624" s="217"/>
      <c r="N1624" s="240">
        <v>1022.44</v>
      </c>
      <c r="O1624" s="217"/>
      <c r="P1624" s="227">
        <v>496905.84</v>
      </c>
      <c r="GO1624" s="212"/>
      <c r="GP1624" s="212"/>
      <c r="GQ1624" s="223" t="s">
        <v>662</v>
      </c>
      <c r="GR1624" s="223" t="s">
        <v>4</v>
      </c>
      <c r="GS1624" s="223" t="s">
        <v>4</v>
      </c>
      <c r="GT1624" s="223" t="s">
        <v>4</v>
      </c>
      <c r="GU1624" s="223" t="s">
        <v>4</v>
      </c>
      <c r="GV1624" s="223"/>
      <c r="GW1624" s="173"/>
      <c r="GX1624" s="223"/>
      <c r="GZ1624" s="257"/>
      <c r="HB1624" s="257"/>
    </row>
    <row r="1625" spans="1:210" s="171" customFormat="1" ht="15" x14ac:dyDescent="0.25">
      <c r="A1625" s="236"/>
      <c r="B1625" s="237"/>
      <c r="C1625" s="874" t="s">
        <v>377</v>
      </c>
      <c r="D1625" s="874"/>
      <c r="E1625" s="874"/>
      <c r="F1625" s="874"/>
      <c r="G1625" s="874"/>
      <c r="H1625" s="216"/>
      <c r="I1625" s="217"/>
      <c r="J1625" s="217"/>
      <c r="K1625" s="217"/>
      <c r="L1625" s="220"/>
      <c r="M1625" s="217"/>
      <c r="N1625" s="220"/>
      <c r="O1625" s="217"/>
      <c r="P1625" s="227">
        <v>496905.84</v>
      </c>
      <c r="GO1625" s="212"/>
      <c r="GP1625" s="212"/>
      <c r="GQ1625" s="223"/>
      <c r="GR1625" s="223"/>
      <c r="GS1625" s="223"/>
      <c r="GT1625" s="223"/>
      <c r="GU1625" s="223"/>
      <c r="GV1625" s="223"/>
      <c r="GW1625" s="173"/>
      <c r="GX1625" s="223" t="s">
        <v>377</v>
      </c>
      <c r="GZ1625" s="257"/>
      <c r="HB1625" s="257"/>
    </row>
    <row r="1626" spans="1:210" s="171" customFormat="1" ht="33.75" x14ac:dyDescent="0.25">
      <c r="A1626" s="214" t="s">
        <v>1163</v>
      </c>
      <c r="B1626" s="215" t="s">
        <v>663</v>
      </c>
      <c r="C1626" s="873" t="s">
        <v>664</v>
      </c>
      <c r="D1626" s="873"/>
      <c r="E1626" s="873"/>
      <c r="F1626" s="873"/>
      <c r="G1626" s="873"/>
      <c r="H1626" s="216" t="s">
        <v>607</v>
      </c>
      <c r="I1626" s="217">
        <v>1.2636000000000001</v>
      </c>
      <c r="J1626" s="218">
        <v>1</v>
      </c>
      <c r="K1626" s="298">
        <v>1.2636000000000001</v>
      </c>
      <c r="L1626" s="220"/>
      <c r="M1626" s="217"/>
      <c r="N1626" s="221"/>
      <c r="O1626" s="217"/>
      <c r="P1626" s="222"/>
      <c r="GO1626" s="212"/>
      <c r="GP1626" s="212"/>
      <c r="GQ1626" s="223" t="s">
        <v>664</v>
      </c>
      <c r="GR1626" s="223" t="s">
        <v>4</v>
      </c>
      <c r="GS1626" s="223" t="s">
        <v>4</v>
      </c>
      <c r="GT1626" s="223" t="s">
        <v>4</v>
      </c>
      <c r="GU1626" s="223" t="s">
        <v>4</v>
      </c>
      <c r="GV1626" s="223"/>
      <c r="GW1626" s="173"/>
      <c r="GX1626" s="223"/>
      <c r="GZ1626" s="257"/>
      <c r="HB1626" s="257"/>
    </row>
    <row r="1627" spans="1:210" s="171" customFormat="1" ht="15" x14ac:dyDescent="0.25">
      <c r="A1627" s="242"/>
      <c r="B1627" s="243"/>
      <c r="C1627" s="878" t="s">
        <v>1164</v>
      </c>
      <c r="D1627" s="878"/>
      <c r="E1627" s="878"/>
      <c r="F1627" s="878"/>
      <c r="G1627" s="878"/>
      <c r="H1627" s="878"/>
      <c r="I1627" s="878"/>
      <c r="J1627" s="878"/>
      <c r="K1627" s="878"/>
      <c r="L1627" s="878"/>
      <c r="M1627" s="878"/>
      <c r="N1627" s="878"/>
      <c r="O1627" s="878"/>
      <c r="P1627" s="879"/>
      <c r="GO1627" s="212"/>
      <c r="GP1627" s="212"/>
      <c r="GQ1627" s="223"/>
      <c r="GR1627" s="223"/>
      <c r="GS1627" s="223"/>
      <c r="GT1627" s="223"/>
      <c r="GU1627" s="223"/>
      <c r="GV1627" s="223"/>
      <c r="GW1627" s="173"/>
      <c r="GX1627" s="223"/>
      <c r="GY1627" s="244" t="s">
        <v>1164</v>
      </c>
      <c r="GZ1627" s="257"/>
      <c r="HB1627" s="257"/>
    </row>
    <row r="1628" spans="1:210" s="171" customFormat="1" ht="15" x14ac:dyDescent="0.25">
      <c r="A1628" s="224"/>
      <c r="B1628" s="225"/>
      <c r="C1628" s="874" t="s">
        <v>370</v>
      </c>
      <c r="D1628" s="874"/>
      <c r="E1628" s="874"/>
      <c r="F1628" s="874"/>
      <c r="G1628" s="874"/>
      <c r="H1628" s="216"/>
      <c r="I1628" s="217"/>
      <c r="J1628" s="217"/>
      <c r="K1628" s="217"/>
      <c r="L1628" s="220"/>
      <c r="M1628" s="217"/>
      <c r="N1628" s="226"/>
      <c r="O1628" s="217"/>
      <c r="P1628" s="227">
        <v>30494.52</v>
      </c>
      <c r="Q1628" s="228"/>
      <c r="R1628" s="228"/>
      <c r="GO1628" s="212"/>
      <c r="GP1628" s="212"/>
      <c r="GQ1628" s="223"/>
      <c r="GR1628" s="223"/>
      <c r="GS1628" s="223"/>
      <c r="GT1628" s="223"/>
      <c r="GU1628" s="223"/>
      <c r="GV1628" s="223" t="s">
        <v>370</v>
      </c>
      <c r="GW1628" s="173"/>
      <c r="GX1628" s="223"/>
      <c r="GZ1628" s="257"/>
      <c r="HB1628" s="257"/>
    </row>
    <row r="1629" spans="1:210" s="171" customFormat="1" ht="15" x14ac:dyDescent="0.25">
      <c r="A1629" s="229"/>
      <c r="B1629" s="230"/>
      <c r="C1629" s="880" t="s">
        <v>371</v>
      </c>
      <c r="D1629" s="880"/>
      <c r="E1629" s="880"/>
      <c r="F1629" s="880"/>
      <c r="G1629" s="880"/>
      <c r="H1629" s="231"/>
      <c r="I1629" s="232"/>
      <c r="J1629" s="232"/>
      <c r="K1629" s="232"/>
      <c r="L1629" s="233"/>
      <c r="M1629" s="232"/>
      <c r="N1629" s="233"/>
      <c r="O1629" s="232"/>
      <c r="P1629" s="245">
        <v>1365.02</v>
      </c>
      <c r="GO1629" s="212"/>
      <c r="GP1629" s="212"/>
      <c r="GQ1629" s="223"/>
      <c r="GR1629" s="223"/>
      <c r="GS1629" s="223"/>
      <c r="GT1629" s="223"/>
      <c r="GU1629" s="223"/>
      <c r="GV1629" s="223"/>
      <c r="GW1629" s="173" t="s">
        <v>371</v>
      </c>
      <c r="GX1629" s="223"/>
      <c r="GZ1629" s="257"/>
      <c r="HB1629" s="257"/>
    </row>
    <row r="1630" spans="1:210" s="171" customFormat="1" ht="22.5" x14ac:dyDescent="0.25">
      <c r="A1630" s="229"/>
      <c r="B1630" s="230" t="s">
        <v>666</v>
      </c>
      <c r="C1630" s="880" t="s">
        <v>667</v>
      </c>
      <c r="D1630" s="880"/>
      <c r="E1630" s="880"/>
      <c r="F1630" s="880"/>
      <c r="G1630" s="880"/>
      <c r="H1630" s="231" t="s">
        <v>374</v>
      </c>
      <c r="I1630" s="235">
        <v>94</v>
      </c>
      <c r="J1630" s="232"/>
      <c r="K1630" s="235">
        <v>94</v>
      </c>
      <c r="L1630" s="233"/>
      <c r="M1630" s="232"/>
      <c r="N1630" s="233"/>
      <c r="O1630" s="232"/>
      <c r="P1630" s="245">
        <v>1283.1199999999999</v>
      </c>
      <c r="GO1630" s="212"/>
      <c r="GP1630" s="212"/>
      <c r="GQ1630" s="223"/>
      <c r="GR1630" s="223"/>
      <c r="GS1630" s="223"/>
      <c r="GT1630" s="223"/>
      <c r="GU1630" s="223"/>
      <c r="GV1630" s="223"/>
      <c r="GW1630" s="173" t="s">
        <v>667</v>
      </c>
      <c r="GX1630" s="223"/>
      <c r="GZ1630" s="257"/>
      <c r="HB1630" s="257"/>
    </row>
    <row r="1631" spans="1:210" s="171" customFormat="1" ht="22.5" x14ac:dyDescent="0.25">
      <c r="A1631" s="229"/>
      <c r="B1631" s="230" t="s">
        <v>668</v>
      </c>
      <c r="C1631" s="880" t="s">
        <v>669</v>
      </c>
      <c r="D1631" s="880"/>
      <c r="E1631" s="880"/>
      <c r="F1631" s="880"/>
      <c r="G1631" s="880"/>
      <c r="H1631" s="231" t="s">
        <v>374</v>
      </c>
      <c r="I1631" s="235">
        <v>51</v>
      </c>
      <c r="J1631" s="232"/>
      <c r="K1631" s="235">
        <v>51</v>
      </c>
      <c r="L1631" s="233"/>
      <c r="M1631" s="232"/>
      <c r="N1631" s="233"/>
      <c r="O1631" s="232"/>
      <c r="P1631" s="234">
        <v>696.16</v>
      </c>
      <c r="GO1631" s="212"/>
      <c r="GP1631" s="212"/>
      <c r="GQ1631" s="223"/>
      <c r="GR1631" s="223"/>
      <c r="GS1631" s="223"/>
      <c r="GT1631" s="223"/>
      <c r="GU1631" s="223"/>
      <c r="GV1631" s="223"/>
      <c r="GW1631" s="173" t="s">
        <v>669</v>
      </c>
      <c r="GX1631" s="223"/>
      <c r="GZ1631" s="257"/>
      <c r="HB1631" s="257"/>
    </row>
    <row r="1632" spans="1:210" s="171" customFormat="1" ht="15" x14ac:dyDescent="0.25">
      <c r="A1632" s="236"/>
      <c r="B1632" s="237"/>
      <c r="C1632" s="874" t="s">
        <v>377</v>
      </c>
      <c r="D1632" s="874"/>
      <c r="E1632" s="874"/>
      <c r="F1632" s="874"/>
      <c r="G1632" s="874"/>
      <c r="H1632" s="216"/>
      <c r="I1632" s="217"/>
      <c r="J1632" s="217"/>
      <c r="K1632" s="217"/>
      <c r="L1632" s="220"/>
      <c r="M1632" s="217"/>
      <c r="N1632" s="226">
        <v>25699.43</v>
      </c>
      <c r="O1632" s="217"/>
      <c r="P1632" s="227">
        <v>32473.8</v>
      </c>
      <c r="GO1632" s="212"/>
      <c r="GP1632" s="212"/>
      <c r="GQ1632" s="223"/>
      <c r="GR1632" s="223"/>
      <c r="GS1632" s="223"/>
      <c r="GT1632" s="223"/>
      <c r="GU1632" s="223"/>
      <c r="GV1632" s="223"/>
      <c r="GW1632" s="173"/>
      <c r="GX1632" s="223" t="s">
        <v>377</v>
      </c>
      <c r="GZ1632" s="257"/>
      <c r="HB1632" s="257"/>
    </row>
    <row r="1633" spans="1:210" s="171" customFormat="1" ht="33.75" x14ac:dyDescent="0.25">
      <c r="A1633" s="214" t="s">
        <v>1165</v>
      </c>
      <c r="B1633" s="215" t="s">
        <v>670</v>
      </c>
      <c r="C1633" s="873" t="s">
        <v>671</v>
      </c>
      <c r="D1633" s="873"/>
      <c r="E1633" s="873"/>
      <c r="F1633" s="873"/>
      <c r="G1633" s="873"/>
      <c r="H1633" s="216" t="s">
        <v>672</v>
      </c>
      <c r="I1633" s="217">
        <v>-41.319719999999997</v>
      </c>
      <c r="J1633" s="218">
        <v>1</v>
      </c>
      <c r="K1633" s="302">
        <v>-41.319719999999997</v>
      </c>
      <c r="L1633" s="299">
        <v>537.96</v>
      </c>
      <c r="M1633" s="219">
        <v>1.3</v>
      </c>
      <c r="N1633" s="239">
        <v>699.35</v>
      </c>
      <c r="O1633" s="217"/>
      <c r="P1633" s="227">
        <v>-28896.95</v>
      </c>
      <c r="GO1633" s="212"/>
      <c r="GP1633" s="212"/>
      <c r="GQ1633" s="223" t="s">
        <v>671</v>
      </c>
      <c r="GR1633" s="223" t="s">
        <v>4</v>
      </c>
      <c r="GS1633" s="223" t="s">
        <v>4</v>
      </c>
      <c r="GT1633" s="223" t="s">
        <v>4</v>
      </c>
      <c r="GU1633" s="223" t="s">
        <v>4</v>
      </c>
      <c r="GV1633" s="223"/>
      <c r="GW1633" s="173"/>
      <c r="GX1633" s="223"/>
      <c r="GZ1633" s="257"/>
      <c r="HB1633" s="257"/>
    </row>
    <row r="1634" spans="1:210" s="171" customFormat="1" ht="15" x14ac:dyDescent="0.25">
      <c r="A1634" s="236"/>
      <c r="B1634" s="237"/>
      <c r="C1634" s="874" t="s">
        <v>377</v>
      </c>
      <c r="D1634" s="874"/>
      <c r="E1634" s="874"/>
      <c r="F1634" s="874"/>
      <c r="G1634" s="874"/>
      <c r="H1634" s="216"/>
      <c r="I1634" s="217"/>
      <c r="J1634" s="217"/>
      <c r="K1634" s="217"/>
      <c r="L1634" s="220"/>
      <c r="M1634" s="217"/>
      <c r="N1634" s="220"/>
      <c r="O1634" s="217"/>
      <c r="P1634" s="227">
        <v>-28896.95</v>
      </c>
      <c r="GO1634" s="212"/>
      <c r="GP1634" s="212"/>
      <c r="GQ1634" s="223"/>
      <c r="GR1634" s="223"/>
      <c r="GS1634" s="223"/>
      <c r="GT1634" s="223"/>
      <c r="GU1634" s="223"/>
      <c r="GV1634" s="223"/>
      <c r="GW1634" s="173"/>
      <c r="GX1634" s="223" t="s">
        <v>377</v>
      </c>
      <c r="GZ1634" s="257"/>
      <c r="HB1634" s="257"/>
    </row>
    <row r="1635" spans="1:210" s="171" customFormat="1" ht="33.75" x14ac:dyDescent="0.25">
      <c r="A1635" s="214" t="s">
        <v>1166</v>
      </c>
      <c r="B1635" s="215" t="s">
        <v>673</v>
      </c>
      <c r="C1635" s="873" t="s">
        <v>674</v>
      </c>
      <c r="D1635" s="873"/>
      <c r="E1635" s="873"/>
      <c r="F1635" s="873"/>
      <c r="G1635" s="873"/>
      <c r="H1635" s="216" t="s">
        <v>672</v>
      </c>
      <c r="I1635" s="217">
        <v>75.819999999999993</v>
      </c>
      <c r="J1635" s="218">
        <v>1</v>
      </c>
      <c r="K1635" s="265">
        <v>75.819999999999993</v>
      </c>
      <c r="L1635" s="299">
        <v>323.43</v>
      </c>
      <c r="M1635" s="265">
        <v>1.85</v>
      </c>
      <c r="N1635" s="239">
        <v>598.35</v>
      </c>
      <c r="O1635" s="217"/>
      <c r="P1635" s="227">
        <v>45366.9</v>
      </c>
      <c r="GO1635" s="212"/>
      <c r="GP1635" s="212"/>
      <c r="GQ1635" s="223" t="s">
        <v>674</v>
      </c>
      <c r="GR1635" s="223" t="s">
        <v>4</v>
      </c>
      <c r="GS1635" s="223" t="s">
        <v>4</v>
      </c>
      <c r="GT1635" s="223" t="s">
        <v>4</v>
      </c>
      <c r="GU1635" s="223" t="s">
        <v>4</v>
      </c>
      <c r="GV1635" s="223"/>
      <c r="GW1635" s="173"/>
      <c r="GX1635" s="223"/>
      <c r="GZ1635" s="257"/>
      <c r="HB1635" s="257"/>
    </row>
    <row r="1636" spans="1:210" s="171" customFormat="1" ht="15" x14ac:dyDescent="0.25">
      <c r="A1636" s="236"/>
      <c r="B1636" s="237"/>
      <c r="C1636" s="874" t="s">
        <v>377</v>
      </c>
      <c r="D1636" s="874"/>
      <c r="E1636" s="874"/>
      <c r="F1636" s="874"/>
      <c r="G1636" s="874"/>
      <c r="H1636" s="216"/>
      <c r="I1636" s="217"/>
      <c r="J1636" s="217"/>
      <c r="K1636" s="217"/>
      <c r="L1636" s="220"/>
      <c r="M1636" s="217"/>
      <c r="N1636" s="220"/>
      <c r="O1636" s="217"/>
      <c r="P1636" s="227">
        <v>45366.9</v>
      </c>
      <c r="GO1636" s="212"/>
      <c r="GP1636" s="212"/>
      <c r="GQ1636" s="223"/>
      <c r="GR1636" s="223"/>
      <c r="GS1636" s="223"/>
      <c r="GT1636" s="223"/>
      <c r="GU1636" s="223"/>
      <c r="GV1636" s="223"/>
      <c r="GW1636" s="173"/>
      <c r="GX1636" s="223" t="s">
        <v>377</v>
      </c>
      <c r="GZ1636" s="257"/>
      <c r="HB1636" s="257"/>
    </row>
    <row r="1637" spans="1:210" s="171" customFormat="1" ht="15" x14ac:dyDescent="0.25">
      <c r="A1637" s="881" t="s">
        <v>1167</v>
      </c>
      <c r="B1637" s="882"/>
      <c r="C1637" s="882"/>
      <c r="D1637" s="882"/>
      <c r="E1637" s="882"/>
      <c r="F1637" s="882"/>
      <c r="G1637" s="882"/>
      <c r="H1637" s="882"/>
      <c r="I1637" s="882"/>
      <c r="J1637" s="882"/>
      <c r="K1637" s="882"/>
      <c r="L1637" s="882"/>
      <c r="M1637" s="882"/>
      <c r="N1637" s="882"/>
      <c r="O1637" s="882"/>
      <c r="P1637" s="883"/>
      <c r="GO1637" s="212"/>
      <c r="GP1637" s="212" t="s">
        <v>1167</v>
      </c>
      <c r="GQ1637" s="223"/>
      <c r="GR1637" s="223"/>
      <c r="GS1637" s="223"/>
      <c r="GT1637" s="223"/>
      <c r="GU1637" s="223"/>
      <c r="GV1637" s="223"/>
      <c r="GW1637" s="173"/>
      <c r="GX1637" s="223"/>
      <c r="GZ1637" s="257"/>
      <c r="HB1637" s="257"/>
    </row>
    <row r="1638" spans="1:210" s="171" customFormat="1" ht="15" x14ac:dyDescent="0.25">
      <c r="A1638" s="214" t="s">
        <v>1168</v>
      </c>
      <c r="B1638" s="215" t="s">
        <v>646</v>
      </c>
      <c r="C1638" s="873" t="s">
        <v>647</v>
      </c>
      <c r="D1638" s="873"/>
      <c r="E1638" s="873"/>
      <c r="F1638" s="873"/>
      <c r="G1638" s="873"/>
      <c r="H1638" s="216" t="s">
        <v>386</v>
      </c>
      <c r="I1638" s="217">
        <v>44.02</v>
      </c>
      <c r="J1638" s="218">
        <v>1</v>
      </c>
      <c r="K1638" s="265">
        <v>44.02</v>
      </c>
      <c r="L1638" s="226">
        <v>5015.96</v>
      </c>
      <c r="M1638" s="265">
        <v>1.81</v>
      </c>
      <c r="N1638" s="240">
        <v>9078.89</v>
      </c>
      <c r="O1638" s="217"/>
      <c r="P1638" s="227">
        <v>399652.74</v>
      </c>
      <c r="GO1638" s="212"/>
      <c r="GP1638" s="212"/>
      <c r="GQ1638" s="223" t="s">
        <v>647</v>
      </c>
      <c r="GR1638" s="223" t="s">
        <v>4</v>
      </c>
      <c r="GS1638" s="223" t="s">
        <v>4</v>
      </c>
      <c r="GT1638" s="223" t="s">
        <v>4</v>
      </c>
      <c r="GU1638" s="223" t="s">
        <v>4</v>
      </c>
      <c r="GV1638" s="223"/>
      <c r="GW1638" s="173"/>
      <c r="GX1638" s="223"/>
      <c r="GZ1638" s="257"/>
      <c r="HB1638" s="257"/>
    </row>
    <row r="1639" spans="1:210" s="171" customFormat="1" ht="15" x14ac:dyDescent="0.25">
      <c r="A1639" s="242"/>
      <c r="B1639" s="243"/>
      <c r="C1639" s="878" t="s">
        <v>1169</v>
      </c>
      <c r="D1639" s="878"/>
      <c r="E1639" s="878"/>
      <c r="F1639" s="878"/>
      <c r="G1639" s="878"/>
      <c r="H1639" s="878"/>
      <c r="I1639" s="878"/>
      <c r="J1639" s="878"/>
      <c r="K1639" s="878"/>
      <c r="L1639" s="878"/>
      <c r="M1639" s="878"/>
      <c r="N1639" s="878"/>
      <c r="O1639" s="878"/>
      <c r="P1639" s="879"/>
      <c r="GO1639" s="212"/>
      <c r="GP1639" s="212"/>
      <c r="GQ1639" s="223"/>
      <c r="GR1639" s="223"/>
      <c r="GS1639" s="223"/>
      <c r="GT1639" s="223"/>
      <c r="GU1639" s="223"/>
      <c r="GV1639" s="223"/>
      <c r="GW1639" s="173"/>
      <c r="GX1639" s="223"/>
      <c r="GY1639" s="244" t="s">
        <v>1169</v>
      </c>
      <c r="GZ1639" s="257"/>
      <c r="HB1639" s="257"/>
    </row>
    <row r="1640" spans="1:210" s="171" customFormat="1" ht="15" x14ac:dyDescent="0.25">
      <c r="A1640" s="236"/>
      <c r="B1640" s="237"/>
      <c r="C1640" s="874" t="s">
        <v>377</v>
      </c>
      <c r="D1640" s="874"/>
      <c r="E1640" s="874"/>
      <c r="F1640" s="874"/>
      <c r="G1640" s="874"/>
      <c r="H1640" s="216"/>
      <c r="I1640" s="217"/>
      <c r="J1640" s="217"/>
      <c r="K1640" s="217"/>
      <c r="L1640" s="220"/>
      <c r="M1640" s="217"/>
      <c r="N1640" s="220"/>
      <c r="O1640" s="217"/>
      <c r="P1640" s="227">
        <v>399652.74</v>
      </c>
      <c r="GO1640" s="212"/>
      <c r="GP1640" s="212"/>
      <c r="GQ1640" s="223"/>
      <c r="GR1640" s="223"/>
      <c r="GS1640" s="223"/>
      <c r="GT1640" s="223"/>
      <c r="GU1640" s="223"/>
      <c r="GV1640" s="223"/>
      <c r="GW1640" s="173"/>
      <c r="GX1640" s="223" t="s">
        <v>377</v>
      </c>
      <c r="GZ1640" s="257"/>
      <c r="HB1640" s="257"/>
    </row>
    <row r="1641" spans="1:210" s="171" customFormat="1" ht="15" x14ac:dyDescent="0.25">
      <c r="A1641" s="214" t="s">
        <v>1170</v>
      </c>
      <c r="B1641" s="215" t="s">
        <v>648</v>
      </c>
      <c r="C1641" s="873" t="s">
        <v>635</v>
      </c>
      <c r="D1641" s="873"/>
      <c r="E1641" s="873"/>
      <c r="F1641" s="873"/>
      <c r="G1641" s="873"/>
      <c r="H1641" s="216" t="s">
        <v>369</v>
      </c>
      <c r="I1641" s="217">
        <v>30.81</v>
      </c>
      <c r="J1641" s="218">
        <v>1</v>
      </c>
      <c r="K1641" s="265">
        <v>30.81</v>
      </c>
      <c r="L1641" s="299">
        <v>35.71</v>
      </c>
      <c r="M1641" s="265">
        <v>0.51</v>
      </c>
      <c r="N1641" s="239">
        <v>18.21</v>
      </c>
      <c r="O1641" s="217"/>
      <c r="P1641" s="238">
        <v>561.04999999999995</v>
      </c>
      <c r="GO1641" s="212"/>
      <c r="GP1641" s="212"/>
      <c r="GQ1641" s="223" t="s">
        <v>635</v>
      </c>
      <c r="GR1641" s="223" t="s">
        <v>4</v>
      </c>
      <c r="GS1641" s="223" t="s">
        <v>4</v>
      </c>
      <c r="GT1641" s="223" t="s">
        <v>4</v>
      </c>
      <c r="GU1641" s="223" t="s">
        <v>4</v>
      </c>
      <c r="GV1641" s="223"/>
      <c r="GW1641" s="173"/>
      <c r="GX1641" s="223"/>
      <c r="GZ1641" s="257"/>
      <c r="HB1641" s="257"/>
    </row>
    <row r="1642" spans="1:210" s="171" customFormat="1" ht="15" x14ac:dyDescent="0.25">
      <c r="A1642" s="242"/>
      <c r="B1642" s="243"/>
      <c r="C1642" s="878" t="s">
        <v>1171</v>
      </c>
      <c r="D1642" s="878"/>
      <c r="E1642" s="878"/>
      <c r="F1642" s="878"/>
      <c r="G1642" s="878"/>
      <c r="H1642" s="878"/>
      <c r="I1642" s="878"/>
      <c r="J1642" s="878"/>
      <c r="K1642" s="878"/>
      <c r="L1642" s="878"/>
      <c r="M1642" s="878"/>
      <c r="N1642" s="878"/>
      <c r="O1642" s="878"/>
      <c r="P1642" s="879"/>
      <c r="GO1642" s="212"/>
      <c r="GP1642" s="212"/>
      <c r="GQ1642" s="223"/>
      <c r="GR1642" s="223"/>
      <c r="GS1642" s="223"/>
      <c r="GT1642" s="223"/>
      <c r="GU1642" s="223"/>
      <c r="GV1642" s="223"/>
      <c r="GW1642" s="173"/>
      <c r="GX1642" s="223"/>
      <c r="GY1642" s="244" t="s">
        <v>1171</v>
      </c>
      <c r="GZ1642" s="257"/>
      <c r="HB1642" s="257"/>
    </row>
    <row r="1643" spans="1:210" s="171" customFormat="1" ht="15" x14ac:dyDescent="0.25">
      <c r="A1643" s="236"/>
      <c r="B1643" s="237"/>
      <c r="C1643" s="874" t="s">
        <v>377</v>
      </c>
      <c r="D1643" s="874"/>
      <c r="E1643" s="874"/>
      <c r="F1643" s="874"/>
      <c r="G1643" s="874"/>
      <c r="H1643" s="216"/>
      <c r="I1643" s="217"/>
      <c r="J1643" s="217"/>
      <c r="K1643" s="217"/>
      <c r="L1643" s="220"/>
      <c r="M1643" s="217"/>
      <c r="N1643" s="220"/>
      <c r="O1643" s="217"/>
      <c r="P1643" s="238">
        <v>561.04999999999995</v>
      </c>
      <c r="GO1643" s="212"/>
      <c r="GP1643" s="212"/>
      <c r="GQ1643" s="223"/>
      <c r="GR1643" s="223"/>
      <c r="GS1643" s="223"/>
      <c r="GT1643" s="223"/>
      <c r="GU1643" s="223"/>
      <c r="GV1643" s="223"/>
      <c r="GW1643" s="173"/>
      <c r="GX1643" s="223" t="s">
        <v>377</v>
      </c>
      <c r="GZ1643" s="257"/>
      <c r="HB1643" s="257"/>
    </row>
    <row r="1644" spans="1:210" s="171" customFormat="1" ht="22.5" x14ac:dyDescent="0.25">
      <c r="A1644" s="214" t="s">
        <v>1172</v>
      </c>
      <c r="B1644" s="215" t="s">
        <v>649</v>
      </c>
      <c r="C1644" s="873" t="s">
        <v>650</v>
      </c>
      <c r="D1644" s="873"/>
      <c r="E1644" s="873"/>
      <c r="F1644" s="873"/>
      <c r="G1644" s="873"/>
      <c r="H1644" s="216" t="s">
        <v>614</v>
      </c>
      <c r="I1644" s="217">
        <v>524</v>
      </c>
      <c r="J1644" s="218">
        <v>1</v>
      </c>
      <c r="K1644" s="218">
        <v>524</v>
      </c>
      <c r="L1644" s="220"/>
      <c r="M1644" s="217"/>
      <c r="N1644" s="240">
        <v>1009.33</v>
      </c>
      <c r="O1644" s="217"/>
      <c r="P1644" s="227">
        <v>528888.92000000004</v>
      </c>
      <c r="GO1644" s="212"/>
      <c r="GP1644" s="212"/>
      <c r="GQ1644" s="223" t="s">
        <v>650</v>
      </c>
      <c r="GR1644" s="223" t="s">
        <v>4</v>
      </c>
      <c r="GS1644" s="223" t="s">
        <v>4</v>
      </c>
      <c r="GT1644" s="223" t="s">
        <v>4</v>
      </c>
      <c r="GU1644" s="223" t="s">
        <v>4</v>
      </c>
      <c r="GV1644" s="223"/>
      <c r="GW1644" s="173"/>
      <c r="GX1644" s="223"/>
      <c r="GZ1644" s="257"/>
      <c r="HB1644" s="257"/>
    </row>
    <row r="1645" spans="1:210" s="171" customFormat="1" ht="15" x14ac:dyDescent="0.25">
      <c r="A1645" s="236"/>
      <c r="B1645" s="237"/>
      <c r="C1645" s="874" t="s">
        <v>377</v>
      </c>
      <c r="D1645" s="874"/>
      <c r="E1645" s="874"/>
      <c r="F1645" s="874"/>
      <c r="G1645" s="874"/>
      <c r="H1645" s="216"/>
      <c r="I1645" s="217"/>
      <c r="J1645" s="217"/>
      <c r="K1645" s="217"/>
      <c r="L1645" s="220"/>
      <c r="M1645" s="217"/>
      <c r="N1645" s="220"/>
      <c r="O1645" s="217"/>
      <c r="P1645" s="227">
        <v>528888.92000000004</v>
      </c>
      <c r="GO1645" s="212"/>
      <c r="GP1645" s="212"/>
      <c r="GQ1645" s="223"/>
      <c r="GR1645" s="223"/>
      <c r="GS1645" s="223"/>
      <c r="GT1645" s="223"/>
      <c r="GU1645" s="223"/>
      <c r="GV1645" s="223"/>
      <c r="GW1645" s="173"/>
      <c r="GX1645" s="223" t="s">
        <v>377</v>
      </c>
      <c r="GZ1645" s="257"/>
      <c r="HB1645" s="257"/>
    </row>
    <row r="1646" spans="1:210" s="171" customFormat="1" ht="22.5" x14ac:dyDescent="0.25">
      <c r="A1646" s="214" t="s">
        <v>1173</v>
      </c>
      <c r="B1646" s="215" t="s">
        <v>651</v>
      </c>
      <c r="C1646" s="873" t="s">
        <v>652</v>
      </c>
      <c r="D1646" s="873"/>
      <c r="E1646" s="873"/>
      <c r="F1646" s="873"/>
      <c r="G1646" s="873"/>
      <c r="H1646" s="216" t="s">
        <v>614</v>
      </c>
      <c r="I1646" s="217">
        <v>262</v>
      </c>
      <c r="J1646" s="218">
        <v>1</v>
      </c>
      <c r="K1646" s="218">
        <v>262</v>
      </c>
      <c r="L1646" s="220"/>
      <c r="M1646" s="217"/>
      <c r="N1646" s="239">
        <v>782.49</v>
      </c>
      <c r="O1646" s="217"/>
      <c r="P1646" s="227">
        <v>205012.38</v>
      </c>
      <c r="GO1646" s="212"/>
      <c r="GP1646" s="212"/>
      <c r="GQ1646" s="223" t="s">
        <v>652</v>
      </c>
      <c r="GR1646" s="223" t="s">
        <v>4</v>
      </c>
      <c r="GS1646" s="223" t="s">
        <v>4</v>
      </c>
      <c r="GT1646" s="223" t="s">
        <v>4</v>
      </c>
      <c r="GU1646" s="223" t="s">
        <v>4</v>
      </c>
      <c r="GV1646" s="223"/>
      <c r="GW1646" s="173"/>
      <c r="GX1646" s="223"/>
      <c r="GZ1646" s="257"/>
      <c r="HB1646" s="257"/>
    </row>
    <row r="1647" spans="1:210" s="171" customFormat="1" ht="15" x14ac:dyDescent="0.25">
      <c r="A1647" s="236"/>
      <c r="B1647" s="237"/>
      <c r="C1647" s="874" t="s">
        <v>377</v>
      </c>
      <c r="D1647" s="874"/>
      <c r="E1647" s="874"/>
      <c r="F1647" s="874"/>
      <c r="G1647" s="874"/>
      <c r="H1647" s="216"/>
      <c r="I1647" s="217"/>
      <c r="J1647" s="217"/>
      <c r="K1647" s="217"/>
      <c r="L1647" s="220"/>
      <c r="M1647" s="217"/>
      <c r="N1647" s="220"/>
      <c r="O1647" s="217"/>
      <c r="P1647" s="227">
        <v>205012.38</v>
      </c>
      <c r="GO1647" s="212"/>
      <c r="GP1647" s="212"/>
      <c r="GQ1647" s="223"/>
      <c r="GR1647" s="223"/>
      <c r="GS1647" s="223"/>
      <c r="GT1647" s="223"/>
      <c r="GU1647" s="223"/>
      <c r="GV1647" s="223"/>
      <c r="GW1647" s="173"/>
      <c r="GX1647" s="223" t="s">
        <v>377</v>
      </c>
      <c r="GZ1647" s="257"/>
      <c r="HB1647" s="257"/>
    </row>
    <row r="1648" spans="1:210" s="171" customFormat="1" ht="22.5" x14ac:dyDescent="0.25">
      <c r="A1648" s="214" t="s">
        <v>1174</v>
      </c>
      <c r="B1648" s="215" t="s">
        <v>653</v>
      </c>
      <c r="C1648" s="873" t="s">
        <v>654</v>
      </c>
      <c r="D1648" s="873"/>
      <c r="E1648" s="873"/>
      <c r="F1648" s="873"/>
      <c r="G1648" s="873"/>
      <c r="H1648" s="216" t="s">
        <v>614</v>
      </c>
      <c r="I1648" s="217">
        <v>262</v>
      </c>
      <c r="J1648" s="218">
        <v>1</v>
      </c>
      <c r="K1648" s="218">
        <v>262</v>
      </c>
      <c r="L1648" s="220"/>
      <c r="M1648" s="217"/>
      <c r="N1648" s="239">
        <v>248.5</v>
      </c>
      <c r="O1648" s="217"/>
      <c r="P1648" s="227">
        <v>65107</v>
      </c>
      <c r="GO1648" s="212"/>
      <c r="GP1648" s="212"/>
      <c r="GQ1648" s="223" t="s">
        <v>654</v>
      </c>
      <c r="GR1648" s="223" t="s">
        <v>4</v>
      </c>
      <c r="GS1648" s="223" t="s">
        <v>4</v>
      </c>
      <c r="GT1648" s="223" t="s">
        <v>4</v>
      </c>
      <c r="GU1648" s="223" t="s">
        <v>4</v>
      </c>
      <c r="GV1648" s="223"/>
      <c r="GW1648" s="173"/>
      <c r="GX1648" s="223"/>
      <c r="GZ1648" s="257"/>
      <c r="HB1648" s="257"/>
    </row>
    <row r="1649" spans="1:210" s="171" customFormat="1" ht="15" x14ac:dyDescent="0.25">
      <c r="A1649" s="236"/>
      <c r="B1649" s="237"/>
      <c r="C1649" s="874" t="s">
        <v>377</v>
      </c>
      <c r="D1649" s="874"/>
      <c r="E1649" s="874"/>
      <c r="F1649" s="874"/>
      <c r="G1649" s="874"/>
      <c r="H1649" s="216"/>
      <c r="I1649" s="217"/>
      <c r="J1649" s="217"/>
      <c r="K1649" s="217"/>
      <c r="L1649" s="220"/>
      <c r="M1649" s="217"/>
      <c r="N1649" s="220"/>
      <c r="O1649" s="217"/>
      <c r="P1649" s="227">
        <v>65107</v>
      </c>
      <c r="GO1649" s="212"/>
      <c r="GP1649" s="212"/>
      <c r="GQ1649" s="223"/>
      <c r="GR1649" s="223"/>
      <c r="GS1649" s="223"/>
      <c r="GT1649" s="223"/>
      <c r="GU1649" s="223"/>
      <c r="GV1649" s="223"/>
      <c r="GW1649" s="173"/>
      <c r="GX1649" s="223" t="s">
        <v>377</v>
      </c>
      <c r="GZ1649" s="257"/>
      <c r="HB1649" s="257"/>
    </row>
    <row r="1650" spans="1:210" s="171" customFormat="1" ht="22.5" x14ac:dyDescent="0.25">
      <c r="A1650" s="214" t="s">
        <v>1175</v>
      </c>
      <c r="B1650" s="215" t="s">
        <v>655</v>
      </c>
      <c r="C1650" s="873" t="s">
        <v>656</v>
      </c>
      <c r="D1650" s="873"/>
      <c r="E1650" s="873"/>
      <c r="F1650" s="873"/>
      <c r="G1650" s="873"/>
      <c r="H1650" s="216" t="s">
        <v>614</v>
      </c>
      <c r="I1650" s="217">
        <v>262</v>
      </c>
      <c r="J1650" s="218">
        <v>1</v>
      </c>
      <c r="K1650" s="218">
        <v>262</v>
      </c>
      <c r="L1650" s="220"/>
      <c r="M1650" s="217"/>
      <c r="N1650" s="240">
        <v>1216.55</v>
      </c>
      <c r="O1650" s="217"/>
      <c r="P1650" s="227">
        <v>318736.09999999998</v>
      </c>
      <c r="GO1650" s="212"/>
      <c r="GP1650" s="212"/>
      <c r="GQ1650" s="223" t="s">
        <v>656</v>
      </c>
      <c r="GR1650" s="223" t="s">
        <v>4</v>
      </c>
      <c r="GS1650" s="223" t="s">
        <v>4</v>
      </c>
      <c r="GT1650" s="223" t="s">
        <v>4</v>
      </c>
      <c r="GU1650" s="223" t="s">
        <v>4</v>
      </c>
      <c r="GV1650" s="223"/>
      <c r="GW1650" s="173"/>
      <c r="GX1650" s="223"/>
      <c r="GZ1650" s="257"/>
      <c r="HB1650" s="257"/>
    </row>
    <row r="1651" spans="1:210" s="171" customFormat="1" ht="15" x14ac:dyDescent="0.25">
      <c r="A1651" s="236"/>
      <c r="B1651" s="237"/>
      <c r="C1651" s="874" t="s">
        <v>377</v>
      </c>
      <c r="D1651" s="874"/>
      <c r="E1651" s="874"/>
      <c r="F1651" s="874"/>
      <c r="G1651" s="874"/>
      <c r="H1651" s="216"/>
      <c r="I1651" s="217"/>
      <c r="J1651" s="217"/>
      <c r="K1651" s="217"/>
      <c r="L1651" s="220"/>
      <c r="M1651" s="217"/>
      <c r="N1651" s="220"/>
      <c r="O1651" s="217"/>
      <c r="P1651" s="227">
        <v>318736.09999999998</v>
      </c>
      <c r="GO1651" s="212"/>
      <c r="GP1651" s="212"/>
      <c r="GQ1651" s="223"/>
      <c r="GR1651" s="223"/>
      <c r="GS1651" s="223"/>
      <c r="GT1651" s="223"/>
      <c r="GU1651" s="223"/>
      <c r="GV1651" s="223"/>
      <c r="GW1651" s="173"/>
      <c r="GX1651" s="223" t="s">
        <v>377</v>
      </c>
      <c r="GZ1651" s="257"/>
      <c r="HB1651" s="257"/>
    </row>
    <row r="1652" spans="1:210" s="171" customFormat="1" ht="22.5" x14ac:dyDescent="0.25">
      <c r="A1652" s="214" t="s">
        <v>1176</v>
      </c>
      <c r="B1652" s="215" t="s">
        <v>657</v>
      </c>
      <c r="C1652" s="873" t="s">
        <v>658</v>
      </c>
      <c r="D1652" s="873"/>
      <c r="E1652" s="873"/>
      <c r="F1652" s="873"/>
      <c r="G1652" s="873"/>
      <c r="H1652" s="216" t="s">
        <v>614</v>
      </c>
      <c r="I1652" s="217">
        <v>262</v>
      </c>
      <c r="J1652" s="218">
        <v>1</v>
      </c>
      <c r="K1652" s="218">
        <v>262</v>
      </c>
      <c r="L1652" s="220"/>
      <c r="M1652" s="217"/>
      <c r="N1652" s="239">
        <v>325.60000000000002</v>
      </c>
      <c r="O1652" s="217"/>
      <c r="P1652" s="227">
        <v>85307.199999999997</v>
      </c>
      <c r="GO1652" s="212"/>
      <c r="GP1652" s="212"/>
      <c r="GQ1652" s="223" t="s">
        <v>658</v>
      </c>
      <c r="GR1652" s="223" t="s">
        <v>4</v>
      </c>
      <c r="GS1652" s="223" t="s">
        <v>4</v>
      </c>
      <c r="GT1652" s="223" t="s">
        <v>4</v>
      </c>
      <c r="GU1652" s="223" t="s">
        <v>4</v>
      </c>
      <c r="GV1652" s="223"/>
      <c r="GW1652" s="173"/>
      <c r="GX1652" s="223"/>
      <c r="GZ1652" s="257"/>
      <c r="HB1652" s="257"/>
    </row>
    <row r="1653" spans="1:210" s="171" customFormat="1" ht="15" x14ac:dyDescent="0.25">
      <c r="A1653" s="236"/>
      <c r="B1653" s="237"/>
      <c r="C1653" s="874" t="s">
        <v>377</v>
      </c>
      <c r="D1653" s="874"/>
      <c r="E1653" s="874"/>
      <c r="F1653" s="874"/>
      <c r="G1653" s="874"/>
      <c r="H1653" s="216"/>
      <c r="I1653" s="217"/>
      <c r="J1653" s="217"/>
      <c r="K1653" s="217"/>
      <c r="L1653" s="220"/>
      <c r="M1653" s="217"/>
      <c r="N1653" s="220"/>
      <c r="O1653" s="217"/>
      <c r="P1653" s="227">
        <v>85307.199999999997</v>
      </c>
      <c r="GO1653" s="212"/>
      <c r="GP1653" s="212"/>
      <c r="GQ1653" s="223"/>
      <c r="GR1653" s="223"/>
      <c r="GS1653" s="223"/>
      <c r="GT1653" s="223"/>
      <c r="GU1653" s="223"/>
      <c r="GV1653" s="223"/>
      <c r="GW1653" s="173"/>
      <c r="GX1653" s="223" t="s">
        <v>377</v>
      </c>
      <c r="GZ1653" s="257"/>
      <c r="HB1653" s="257"/>
    </row>
    <row r="1654" spans="1:210" s="171" customFormat="1" ht="22.5" x14ac:dyDescent="0.25">
      <c r="A1654" s="214" t="s">
        <v>1177</v>
      </c>
      <c r="B1654" s="215" t="s">
        <v>659</v>
      </c>
      <c r="C1654" s="873" t="s">
        <v>660</v>
      </c>
      <c r="D1654" s="873"/>
      <c r="E1654" s="873"/>
      <c r="F1654" s="873"/>
      <c r="G1654" s="873"/>
      <c r="H1654" s="216" t="s">
        <v>614</v>
      </c>
      <c r="I1654" s="217">
        <v>262</v>
      </c>
      <c r="J1654" s="218">
        <v>1</v>
      </c>
      <c r="K1654" s="218">
        <v>262</v>
      </c>
      <c r="L1654" s="220"/>
      <c r="M1654" s="217"/>
      <c r="N1654" s="239">
        <v>221.25</v>
      </c>
      <c r="O1654" s="217"/>
      <c r="P1654" s="227">
        <v>57967.5</v>
      </c>
      <c r="GO1654" s="212"/>
      <c r="GP1654" s="212"/>
      <c r="GQ1654" s="223" t="s">
        <v>660</v>
      </c>
      <c r="GR1654" s="223" t="s">
        <v>4</v>
      </c>
      <c r="GS1654" s="223" t="s">
        <v>4</v>
      </c>
      <c r="GT1654" s="223" t="s">
        <v>4</v>
      </c>
      <c r="GU1654" s="223" t="s">
        <v>4</v>
      </c>
      <c r="GV1654" s="223"/>
      <c r="GW1654" s="173"/>
      <c r="GX1654" s="223"/>
      <c r="GZ1654" s="257"/>
      <c r="HB1654" s="257"/>
    </row>
    <row r="1655" spans="1:210" s="171" customFormat="1" ht="15" x14ac:dyDescent="0.25">
      <c r="A1655" s="236"/>
      <c r="B1655" s="237"/>
      <c r="C1655" s="874" t="s">
        <v>377</v>
      </c>
      <c r="D1655" s="874"/>
      <c r="E1655" s="874"/>
      <c r="F1655" s="874"/>
      <c r="G1655" s="874"/>
      <c r="H1655" s="216"/>
      <c r="I1655" s="217"/>
      <c r="J1655" s="217"/>
      <c r="K1655" s="217"/>
      <c r="L1655" s="220"/>
      <c r="M1655" s="217"/>
      <c r="N1655" s="220"/>
      <c r="O1655" s="217"/>
      <c r="P1655" s="227">
        <v>57967.5</v>
      </c>
      <c r="GO1655" s="212"/>
      <c r="GP1655" s="212"/>
      <c r="GQ1655" s="223"/>
      <c r="GR1655" s="223"/>
      <c r="GS1655" s="223"/>
      <c r="GT1655" s="223"/>
      <c r="GU1655" s="223"/>
      <c r="GV1655" s="223"/>
      <c r="GW1655" s="173"/>
      <c r="GX1655" s="223" t="s">
        <v>377</v>
      </c>
      <c r="GZ1655" s="257"/>
      <c r="HB1655" s="257"/>
    </row>
    <row r="1656" spans="1:210" s="171" customFormat="1" ht="22.5" x14ac:dyDescent="0.25">
      <c r="A1656" s="214" t="s">
        <v>1178</v>
      </c>
      <c r="B1656" s="215" t="s">
        <v>661</v>
      </c>
      <c r="C1656" s="873" t="s">
        <v>662</v>
      </c>
      <c r="D1656" s="873"/>
      <c r="E1656" s="873"/>
      <c r="F1656" s="873"/>
      <c r="G1656" s="873"/>
      <c r="H1656" s="216" t="s">
        <v>614</v>
      </c>
      <c r="I1656" s="217">
        <v>262</v>
      </c>
      <c r="J1656" s="218">
        <v>1</v>
      </c>
      <c r="K1656" s="218">
        <v>262</v>
      </c>
      <c r="L1656" s="220"/>
      <c r="M1656" s="217"/>
      <c r="N1656" s="240">
        <v>1022.44</v>
      </c>
      <c r="O1656" s="217"/>
      <c r="P1656" s="227">
        <v>267879.28000000003</v>
      </c>
      <c r="GO1656" s="212"/>
      <c r="GP1656" s="212"/>
      <c r="GQ1656" s="223" t="s">
        <v>662</v>
      </c>
      <c r="GR1656" s="223" t="s">
        <v>4</v>
      </c>
      <c r="GS1656" s="223" t="s">
        <v>4</v>
      </c>
      <c r="GT1656" s="223" t="s">
        <v>4</v>
      </c>
      <c r="GU1656" s="223" t="s">
        <v>4</v>
      </c>
      <c r="GV1656" s="223"/>
      <c r="GW1656" s="173"/>
      <c r="GX1656" s="223"/>
      <c r="GZ1656" s="257"/>
      <c r="HB1656" s="257"/>
    </row>
    <row r="1657" spans="1:210" s="171" customFormat="1" ht="15" x14ac:dyDescent="0.25">
      <c r="A1657" s="236"/>
      <c r="B1657" s="237"/>
      <c r="C1657" s="874" t="s">
        <v>377</v>
      </c>
      <c r="D1657" s="874"/>
      <c r="E1657" s="874"/>
      <c r="F1657" s="874"/>
      <c r="G1657" s="874"/>
      <c r="H1657" s="216"/>
      <c r="I1657" s="217"/>
      <c r="J1657" s="217"/>
      <c r="K1657" s="217"/>
      <c r="L1657" s="220"/>
      <c r="M1657" s="217"/>
      <c r="N1657" s="220"/>
      <c r="O1657" s="217"/>
      <c r="P1657" s="227">
        <v>267879.28000000003</v>
      </c>
      <c r="GO1657" s="212"/>
      <c r="GP1657" s="212"/>
      <c r="GQ1657" s="223"/>
      <c r="GR1657" s="223"/>
      <c r="GS1657" s="223"/>
      <c r="GT1657" s="223"/>
      <c r="GU1657" s="223"/>
      <c r="GV1657" s="223"/>
      <c r="GW1657" s="173"/>
      <c r="GX1657" s="223" t="s">
        <v>377</v>
      </c>
      <c r="GZ1657" s="257"/>
      <c r="HB1657" s="257"/>
    </row>
    <row r="1658" spans="1:210" s="171" customFormat="1" ht="33.75" x14ac:dyDescent="0.25">
      <c r="A1658" s="214" t="s">
        <v>1179</v>
      </c>
      <c r="B1658" s="215" t="s">
        <v>663</v>
      </c>
      <c r="C1658" s="873" t="s">
        <v>664</v>
      </c>
      <c r="D1658" s="873"/>
      <c r="E1658" s="873"/>
      <c r="F1658" s="873"/>
      <c r="G1658" s="873"/>
      <c r="H1658" s="216" t="s">
        <v>607</v>
      </c>
      <c r="I1658" s="217">
        <v>0.68120000000000003</v>
      </c>
      <c r="J1658" s="218">
        <v>1</v>
      </c>
      <c r="K1658" s="298">
        <v>0.68120000000000003</v>
      </c>
      <c r="L1658" s="220"/>
      <c r="M1658" s="217"/>
      <c r="N1658" s="221"/>
      <c r="O1658" s="217"/>
      <c r="P1658" s="222"/>
      <c r="GO1658" s="212"/>
      <c r="GP1658" s="212"/>
      <c r="GQ1658" s="223" t="s">
        <v>664</v>
      </c>
      <c r="GR1658" s="223" t="s">
        <v>4</v>
      </c>
      <c r="GS1658" s="223" t="s">
        <v>4</v>
      </c>
      <c r="GT1658" s="223" t="s">
        <v>4</v>
      </c>
      <c r="GU1658" s="223" t="s">
        <v>4</v>
      </c>
      <c r="GV1658" s="223"/>
      <c r="GW1658" s="173"/>
      <c r="GX1658" s="223"/>
      <c r="GZ1658" s="257"/>
      <c r="HB1658" s="257"/>
    </row>
    <row r="1659" spans="1:210" s="171" customFormat="1" ht="15" x14ac:dyDescent="0.25">
      <c r="A1659" s="242"/>
      <c r="B1659" s="243"/>
      <c r="C1659" s="878" t="s">
        <v>1180</v>
      </c>
      <c r="D1659" s="878"/>
      <c r="E1659" s="878"/>
      <c r="F1659" s="878"/>
      <c r="G1659" s="878"/>
      <c r="H1659" s="878"/>
      <c r="I1659" s="878"/>
      <c r="J1659" s="878"/>
      <c r="K1659" s="878"/>
      <c r="L1659" s="878"/>
      <c r="M1659" s="878"/>
      <c r="N1659" s="878"/>
      <c r="O1659" s="878"/>
      <c r="P1659" s="879"/>
      <c r="GO1659" s="212"/>
      <c r="GP1659" s="212"/>
      <c r="GQ1659" s="223"/>
      <c r="GR1659" s="223"/>
      <c r="GS1659" s="223"/>
      <c r="GT1659" s="223"/>
      <c r="GU1659" s="223"/>
      <c r="GV1659" s="223"/>
      <c r="GW1659" s="173"/>
      <c r="GX1659" s="223"/>
      <c r="GY1659" s="244" t="s">
        <v>1180</v>
      </c>
      <c r="GZ1659" s="257"/>
      <c r="HB1659" s="257"/>
    </row>
    <row r="1660" spans="1:210" s="171" customFormat="1" ht="15" x14ac:dyDescent="0.25">
      <c r="A1660" s="224"/>
      <c r="B1660" s="225"/>
      <c r="C1660" s="874" t="s">
        <v>370</v>
      </c>
      <c r="D1660" s="874"/>
      <c r="E1660" s="874"/>
      <c r="F1660" s="874"/>
      <c r="G1660" s="874"/>
      <c r="H1660" s="216"/>
      <c r="I1660" s="217"/>
      <c r="J1660" s="217"/>
      <c r="K1660" s="217"/>
      <c r="L1660" s="220"/>
      <c r="M1660" s="217"/>
      <c r="N1660" s="226"/>
      <c r="O1660" s="217"/>
      <c r="P1660" s="227">
        <v>16439.43</v>
      </c>
      <c r="Q1660" s="228"/>
      <c r="R1660" s="228"/>
      <c r="GO1660" s="212"/>
      <c r="GP1660" s="212"/>
      <c r="GQ1660" s="223"/>
      <c r="GR1660" s="223"/>
      <c r="GS1660" s="223"/>
      <c r="GT1660" s="223"/>
      <c r="GU1660" s="223"/>
      <c r="GV1660" s="223" t="s">
        <v>370</v>
      </c>
      <c r="GW1660" s="173"/>
      <c r="GX1660" s="223"/>
      <c r="GZ1660" s="257"/>
      <c r="HB1660" s="257"/>
    </row>
    <row r="1661" spans="1:210" s="171" customFormat="1" ht="15" x14ac:dyDescent="0.25">
      <c r="A1661" s="229"/>
      <c r="B1661" s="230"/>
      <c r="C1661" s="880" t="s">
        <v>371</v>
      </c>
      <c r="D1661" s="880"/>
      <c r="E1661" s="880"/>
      <c r="F1661" s="880"/>
      <c r="G1661" s="880"/>
      <c r="H1661" s="231"/>
      <c r="I1661" s="232"/>
      <c r="J1661" s="232"/>
      <c r="K1661" s="232"/>
      <c r="L1661" s="233"/>
      <c r="M1661" s="232"/>
      <c r="N1661" s="233"/>
      <c r="O1661" s="232"/>
      <c r="P1661" s="234">
        <v>735.87</v>
      </c>
      <c r="GO1661" s="212"/>
      <c r="GP1661" s="212"/>
      <c r="GQ1661" s="223"/>
      <c r="GR1661" s="223"/>
      <c r="GS1661" s="223"/>
      <c r="GT1661" s="223"/>
      <c r="GU1661" s="223"/>
      <c r="GV1661" s="223"/>
      <c r="GW1661" s="173" t="s">
        <v>371</v>
      </c>
      <c r="GX1661" s="223"/>
      <c r="GZ1661" s="257"/>
      <c r="HB1661" s="257"/>
    </row>
    <row r="1662" spans="1:210" s="171" customFormat="1" ht="22.5" x14ac:dyDescent="0.25">
      <c r="A1662" s="229"/>
      <c r="B1662" s="230" t="s">
        <v>666</v>
      </c>
      <c r="C1662" s="880" t="s">
        <v>667</v>
      </c>
      <c r="D1662" s="880"/>
      <c r="E1662" s="880"/>
      <c r="F1662" s="880"/>
      <c r="G1662" s="880"/>
      <c r="H1662" s="231" t="s">
        <v>374</v>
      </c>
      <c r="I1662" s="235">
        <v>94</v>
      </c>
      <c r="J1662" s="232"/>
      <c r="K1662" s="235">
        <v>94</v>
      </c>
      <c r="L1662" s="233"/>
      <c r="M1662" s="232"/>
      <c r="N1662" s="233"/>
      <c r="O1662" s="232"/>
      <c r="P1662" s="234">
        <v>691.72</v>
      </c>
      <c r="GO1662" s="212"/>
      <c r="GP1662" s="212"/>
      <c r="GQ1662" s="223"/>
      <c r="GR1662" s="223"/>
      <c r="GS1662" s="223"/>
      <c r="GT1662" s="223"/>
      <c r="GU1662" s="223"/>
      <c r="GV1662" s="223"/>
      <c r="GW1662" s="173" t="s">
        <v>667</v>
      </c>
      <c r="GX1662" s="223"/>
      <c r="GZ1662" s="257"/>
      <c r="HB1662" s="257"/>
    </row>
    <row r="1663" spans="1:210" s="171" customFormat="1" ht="22.5" x14ac:dyDescent="0.25">
      <c r="A1663" s="229"/>
      <c r="B1663" s="230" t="s">
        <v>668</v>
      </c>
      <c r="C1663" s="880" t="s">
        <v>669</v>
      </c>
      <c r="D1663" s="880"/>
      <c r="E1663" s="880"/>
      <c r="F1663" s="880"/>
      <c r="G1663" s="880"/>
      <c r="H1663" s="231" t="s">
        <v>374</v>
      </c>
      <c r="I1663" s="235">
        <v>51</v>
      </c>
      <c r="J1663" s="232"/>
      <c r="K1663" s="235">
        <v>51</v>
      </c>
      <c r="L1663" s="233"/>
      <c r="M1663" s="232"/>
      <c r="N1663" s="233"/>
      <c r="O1663" s="232"/>
      <c r="P1663" s="234">
        <v>375.29</v>
      </c>
      <c r="GO1663" s="212"/>
      <c r="GP1663" s="212"/>
      <c r="GQ1663" s="223"/>
      <c r="GR1663" s="223"/>
      <c r="GS1663" s="223"/>
      <c r="GT1663" s="223"/>
      <c r="GU1663" s="223"/>
      <c r="GV1663" s="223"/>
      <c r="GW1663" s="173" t="s">
        <v>669</v>
      </c>
      <c r="GX1663" s="223"/>
      <c r="GZ1663" s="257"/>
      <c r="HB1663" s="257"/>
    </row>
    <row r="1664" spans="1:210" s="171" customFormat="1" ht="15" x14ac:dyDescent="0.25">
      <c r="A1664" s="236"/>
      <c r="B1664" s="237"/>
      <c r="C1664" s="874" t="s">
        <v>377</v>
      </c>
      <c r="D1664" s="874"/>
      <c r="E1664" s="874"/>
      <c r="F1664" s="874"/>
      <c r="G1664" s="874"/>
      <c r="H1664" s="216"/>
      <c r="I1664" s="217"/>
      <c r="J1664" s="217"/>
      <c r="K1664" s="217"/>
      <c r="L1664" s="220"/>
      <c r="M1664" s="217"/>
      <c r="N1664" s="226">
        <v>25699.41</v>
      </c>
      <c r="O1664" s="217"/>
      <c r="P1664" s="227">
        <v>17506.439999999999</v>
      </c>
      <c r="GO1664" s="212"/>
      <c r="GP1664" s="212"/>
      <c r="GQ1664" s="223"/>
      <c r="GR1664" s="223"/>
      <c r="GS1664" s="223"/>
      <c r="GT1664" s="223"/>
      <c r="GU1664" s="223"/>
      <c r="GV1664" s="223"/>
      <c r="GW1664" s="173"/>
      <c r="GX1664" s="223" t="s">
        <v>377</v>
      </c>
      <c r="GZ1664" s="257"/>
      <c r="HB1664" s="257"/>
    </row>
    <row r="1665" spans="1:210" s="171" customFormat="1" ht="33.75" x14ac:dyDescent="0.25">
      <c r="A1665" s="214" t="s">
        <v>1181</v>
      </c>
      <c r="B1665" s="215" t="s">
        <v>670</v>
      </c>
      <c r="C1665" s="873" t="s">
        <v>671</v>
      </c>
      <c r="D1665" s="873"/>
      <c r="E1665" s="873"/>
      <c r="F1665" s="873"/>
      <c r="G1665" s="873"/>
      <c r="H1665" s="216" t="s">
        <v>672</v>
      </c>
      <c r="I1665" s="217">
        <v>-22.27524</v>
      </c>
      <c r="J1665" s="218">
        <v>1</v>
      </c>
      <c r="K1665" s="302">
        <v>-22.27524</v>
      </c>
      <c r="L1665" s="299">
        <v>537.96</v>
      </c>
      <c r="M1665" s="219">
        <v>1.3</v>
      </c>
      <c r="N1665" s="239">
        <v>699.35</v>
      </c>
      <c r="O1665" s="217"/>
      <c r="P1665" s="227">
        <v>-15578.19</v>
      </c>
      <c r="GO1665" s="212"/>
      <c r="GP1665" s="212"/>
      <c r="GQ1665" s="223" t="s">
        <v>671</v>
      </c>
      <c r="GR1665" s="223" t="s">
        <v>4</v>
      </c>
      <c r="GS1665" s="223" t="s">
        <v>4</v>
      </c>
      <c r="GT1665" s="223" t="s">
        <v>4</v>
      </c>
      <c r="GU1665" s="223" t="s">
        <v>4</v>
      </c>
      <c r="GV1665" s="223"/>
      <c r="GW1665" s="173"/>
      <c r="GX1665" s="223"/>
      <c r="GZ1665" s="257"/>
      <c r="HB1665" s="257"/>
    </row>
    <row r="1666" spans="1:210" s="171" customFormat="1" ht="15" x14ac:dyDescent="0.25">
      <c r="A1666" s="236"/>
      <c r="B1666" s="237"/>
      <c r="C1666" s="874" t="s">
        <v>377</v>
      </c>
      <c r="D1666" s="874"/>
      <c r="E1666" s="874"/>
      <c r="F1666" s="874"/>
      <c r="G1666" s="874"/>
      <c r="H1666" s="216"/>
      <c r="I1666" s="217"/>
      <c r="J1666" s="217"/>
      <c r="K1666" s="217"/>
      <c r="L1666" s="220"/>
      <c r="M1666" s="217"/>
      <c r="N1666" s="220"/>
      <c r="O1666" s="217"/>
      <c r="P1666" s="227">
        <v>-15578.19</v>
      </c>
      <c r="GO1666" s="212"/>
      <c r="GP1666" s="212"/>
      <c r="GQ1666" s="223"/>
      <c r="GR1666" s="223"/>
      <c r="GS1666" s="223"/>
      <c r="GT1666" s="223"/>
      <c r="GU1666" s="223"/>
      <c r="GV1666" s="223"/>
      <c r="GW1666" s="173"/>
      <c r="GX1666" s="223" t="s">
        <v>377</v>
      </c>
      <c r="GZ1666" s="257"/>
      <c r="HB1666" s="257"/>
    </row>
    <row r="1667" spans="1:210" s="171" customFormat="1" ht="33.75" x14ac:dyDescent="0.25">
      <c r="A1667" s="214" t="s">
        <v>1182</v>
      </c>
      <c r="B1667" s="215" t="s">
        <v>673</v>
      </c>
      <c r="C1667" s="873" t="s">
        <v>674</v>
      </c>
      <c r="D1667" s="873"/>
      <c r="E1667" s="873"/>
      <c r="F1667" s="873"/>
      <c r="G1667" s="873"/>
      <c r="H1667" s="216" t="s">
        <v>672</v>
      </c>
      <c r="I1667" s="217">
        <v>40.869999999999997</v>
      </c>
      <c r="J1667" s="218">
        <v>1</v>
      </c>
      <c r="K1667" s="265">
        <v>40.869999999999997</v>
      </c>
      <c r="L1667" s="299">
        <v>323.43</v>
      </c>
      <c r="M1667" s="265">
        <v>1.85</v>
      </c>
      <c r="N1667" s="239">
        <v>598.35</v>
      </c>
      <c r="O1667" s="217"/>
      <c r="P1667" s="227">
        <v>24454.560000000001</v>
      </c>
      <c r="GO1667" s="212"/>
      <c r="GP1667" s="212"/>
      <c r="GQ1667" s="223" t="s">
        <v>674</v>
      </c>
      <c r="GR1667" s="223" t="s">
        <v>4</v>
      </c>
      <c r="GS1667" s="223" t="s">
        <v>4</v>
      </c>
      <c r="GT1667" s="223" t="s">
        <v>4</v>
      </c>
      <c r="GU1667" s="223" t="s">
        <v>4</v>
      </c>
      <c r="GV1667" s="223"/>
      <c r="GW1667" s="173"/>
      <c r="GX1667" s="223"/>
      <c r="GZ1667" s="257"/>
      <c r="HB1667" s="257"/>
    </row>
    <row r="1668" spans="1:210" s="171" customFormat="1" ht="15" x14ac:dyDescent="0.25">
      <c r="A1668" s="236"/>
      <c r="B1668" s="237"/>
      <c r="C1668" s="874" t="s">
        <v>377</v>
      </c>
      <c r="D1668" s="874"/>
      <c r="E1668" s="874"/>
      <c r="F1668" s="874"/>
      <c r="G1668" s="874"/>
      <c r="H1668" s="216"/>
      <c r="I1668" s="217"/>
      <c r="J1668" s="217"/>
      <c r="K1668" s="217"/>
      <c r="L1668" s="220"/>
      <c r="M1668" s="217"/>
      <c r="N1668" s="220"/>
      <c r="O1668" s="217"/>
      <c r="P1668" s="227">
        <v>24454.560000000001</v>
      </c>
      <c r="GO1668" s="212"/>
      <c r="GP1668" s="212"/>
      <c r="GQ1668" s="223"/>
      <c r="GR1668" s="223"/>
      <c r="GS1668" s="223"/>
      <c r="GT1668" s="223"/>
      <c r="GU1668" s="223"/>
      <c r="GV1668" s="223"/>
      <c r="GW1668" s="173"/>
      <c r="GX1668" s="223" t="s">
        <v>377</v>
      </c>
      <c r="GZ1668" s="257"/>
      <c r="HB1668" s="257"/>
    </row>
    <row r="1669" spans="1:210" s="171" customFormat="1" ht="1.5" customHeight="1" x14ac:dyDescent="0.25">
      <c r="A1669" s="246"/>
      <c r="B1669" s="247"/>
      <c r="C1669" s="247"/>
      <c r="D1669" s="247"/>
      <c r="E1669" s="247"/>
      <c r="F1669" s="248"/>
      <c r="G1669" s="248"/>
      <c r="H1669" s="248"/>
      <c r="I1669" s="248"/>
      <c r="J1669" s="249"/>
      <c r="K1669" s="248"/>
      <c r="L1669" s="249"/>
      <c r="M1669" s="250"/>
      <c r="N1669" s="249"/>
      <c r="O1669" s="251"/>
      <c r="P1669" s="252"/>
      <c r="Q1669" s="253"/>
      <c r="R1669" s="254"/>
      <c r="GO1669" s="212"/>
      <c r="GP1669" s="212"/>
      <c r="GQ1669" s="223"/>
      <c r="GR1669" s="223"/>
      <c r="GS1669" s="223"/>
      <c r="GT1669" s="223"/>
      <c r="GU1669" s="223"/>
      <c r="GV1669" s="223"/>
      <c r="GW1669" s="173"/>
      <c r="GX1669" s="223"/>
      <c r="GZ1669" s="257"/>
      <c r="HB1669" s="257"/>
    </row>
    <row r="1670" spans="1:210" s="171" customFormat="1" ht="15" x14ac:dyDescent="0.25">
      <c r="A1670" s="224"/>
      <c r="B1670" s="255"/>
      <c r="C1670" s="872" t="s">
        <v>1183</v>
      </c>
      <c r="D1670" s="872"/>
      <c r="E1670" s="872"/>
      <c r="F1670" s="872"/>
      <c r="G1670" s="872"/>
      <c r="H1670" s="872"/>
      <c r="I1670" s="872"/>
      <c r="J1670" s="872"/>
      <c r="K1670" s="872"/>
      <c r="L1670" s="872"/>
      <c r="M1670" s="872"/>
      <c r="N1670" s="872"/>
      <c r="O1670" s="872"/>
      <c r="P1670" s="256"/>
      <c r="Q1670" s="253"/>
      <c r="R1670" s="254"/>
      <c r="GO1670" s="212"/>
      <c r="GP1670" s="212"/>
      <c r="GQ1670" s="223"/>
      <c r="GR1670" s="223"/>
      <c r="GS1670" s="223"/>
      <c r="GT1670" s="223"/>
      <c r="GU1670" s="223"/>
      <c r="GV1670" s="223"/>
      <c r="GW1670" s="173"/>
      <c r="GX1670" s="223"/>
      <c r="GZ1670" s="257" t="s">
        <v>1183</v>
      </c>
      <c r="HB1670" s="257"/>
    </row>
    <row r="1671" spans="1:210" s="171" customFormat="1" ht="15" x14ac:dyDescent="0.25">
      <c r="A1671" s="224"/>
      <c r="B1671" s="225"/>
      <c r="C1671" s="871" t="s">
        <v>400</v>
      </c>
      <c r="D1671" s="871"/>
      <c r="E1671" s="871"/>
      <c r="F1671" s="871"/>
      <c r="G1671" s="871"/>
      <c r="H1671" s="871"/>
      <c r="I1671" s="871"/>
      <c r="J1671" s="871"/>
      <c r="K1671" s="871"/>
      <c r="L1671" s="871"/>
      <c r="M1671" s="871"/>
      <c r="N1671" s="871"/>
      <c r="O1671" s="871"/>
      <c r="P1671" s="258">
        <v>166761488.91</v>
      </c>
      <c r="Q1671" s="253"/>
      <c r="R1671" s="254"/>
      <c r="GO1671" s="212"/>
      <c r="GP1671" s="212"/>
      <c r="GQ1671" s="223"/>
      <c r="GR1671" s="223"/>
      <c r="GS1671" s="223"/>
      <c r="GT1671" s="223"/>
      <c r="GU1671" s="223"/>
      <c r="GV1671" s="223"/>
      <c r="GW1671" s="173"/>
      <c r="GX1671" s="223"/>
      <c r="GZ1671" s="257"/>
      <c r="HA1671" s="259" t="s">
        <v>400</v>
      </c>
      <c r="HB1671" s="257"/>
    </row>
    <row r="1672" spans="1:210" s="171" customFormat="1" ht="15" x14ac:dyDescent="0.25">
      <c r="A1672" s="224"/>
      <c r="B1672" s="225"/>
      <c r="C1672" s="871" t="s">
        <v>401</v>
      </c>
      <c r="D1672" s="871"/>
      <c r="E1672" s="871"/>
      <c r="F1672" s="871"/>
      <c r="G1672" s="871"/>
      <c r="H1672" s="871"/>
      <c r="I1672" s="871"/>
      <c r="J1672" s="871"/>
      <c r="K1672" s="871"/>
      <c r="L1672" s="871"/>
      <c r="M1672" s="871"/>
      <c r="N1672" s="871"/>
      <c r="O1672" s="871"/>
      <c r="P1672" s="260"/>
      <c r="Q1672" s="253"/>
      <c r="R1672" s="254"/>
      <c r="GO1672" s="212"/>
      <c r="GP1672" s="212"/>
      <c r="GQ1672" s="223"/>
      <c r="GR1672" s="223"/>
      <c r="GS1672" s="223"/>
      <c r="GT1672" s="223"/>
      <c r="GU1672" s="223"/>
      <c r="GV1672" s="223"/>
      <c r="GW1672" s="173"/>
      <c r="GX1672" s="223"/>
      <c r="GZ1672" s="257"/>
      <c r="HA1672" s="259" t="s">
        <v>401</v>
      </c>
      <c r="HB1672" s="257"/>
    </row>
    <row r="1673" spans="1:210" s="171" customFormat="1" ht="15" x14ac:dyDescent="0.25">
      <c r="A1673" s="224"/>
      <c r="B1673" s="225"/>
      <c r="C1673" s="871" t="s">
        <v>402</v>
      </c>
      <c r="D1673" s="871"/>
      <c r="E1673" s="871"/>
      <c r="F1673" s="871"/>
      <c r="G1673" s="871"/>
      <c r="H1673" s="871"/>
      <c r="I1673" s="871"/>
      <c r="J1673" s="871"/>
      <c r="K1673" s="871"/>
      <c r="L1673" s="871"/>
      <c r="M1673" s="871"/>
      <c r="N1673" s="871"/>
      <c r="O1673" s="871"/>
      <c r="P1673" s="258">
        <v>12235515.789999999</v>
      </c>
      <c r="Q1673" s="253"/>
      <c r="R1673" s="254"/>
      <c r="GO1673" s="212"/>
      <c r="GP1673" s="212"/>
      <c r="GQ1673" s="223"/>
      <c r="GR1673" s="223"/>
      <c r="GS1673" s="223"/>
      <c r="GT1673" s="223"/>
      <c r="GU1673" s="223"/>
      <c r="GV1673" s="223"/>
      <c r="GW1673" s="173"/>
      <c r="GX1673" s="223"/>
      <c r="GZ1673" s="257"/>
      <c r="HA1673" s="259" t="s">
        <v>402</v>
      </c>
      <c r="HB1673" s="257"/>
    </row>
    <row r="1674" spans="1:210" s="171" customFormat="1" ht="15" x14ac:dyDescent="0.25">
      <c r="A1674" s="224"/>
      <c r="B1674" s="225"/>
      <c r="C1674" s="871" t="s">
        <v>403</v>
      </c>
      <c r="D1674" s="871"/>
      <c r="E1674" s="871"/>
      <c r="F1674" s="871"/>
      <c r="G1674" s="871"/>
      <c r="H1674" s="871"/>
      <c r="I1674" s="871"/>
      <c r="J1674" s="871"/>
      <c r="K1674" s="871"/>
      <c r="L1674" s="871"/>
      <c r="M1674" s="871"/>
      <c r="N1674" s="871"/>
      <c r="O1674" s="871"/>
      <c r="P1674" s="258">
        <v>115285330.08</v>
      </c>
      <c r="Q1674" s="253"/>
      <c r="R1674" s="254"/>
      <c r="GO1674" s="212"/>
      <c r="GP1674" s="212"/>
      <c r="GQ1674" s="223"/>
      <c r="GR1674" s="223"/>
      <c r="GS1674" s="223"/>
      <c r="GT1674" s="223"/>
      <c r="GU1674" s="223"/>
      <c r="GV1674" s="223"/>
      <c r="GW1674" s="173"/>
      <c r="GX1674" s="223"/>
      <c r="GZ1674" s="257"/>
      <c r="HA1674" s="259" t="s">
        <v>403</v>
      </c>
      <c r="HB1674" s="257"/>
    </row>
    <row r="1675" spans="1:210" s="171" customFormat="1" ht="15" x14ac:dyDescent="0.25">
      <c r="A1675" s="224"/>
      <c r="B1675" s="225"/>
      <c r="C1675" s="871" t="s">
        <v>404</v>
      </c>
      <c r="D1675" s="871"/>
      <c r="E1675" s="871"/>
      <c r="F1675" s="871"/>
      <c r="G1675" s="871"/>
      <c r="H1675" s="871"/>
      <c r="I1675" s="871"/>
      <c r="J1675" s="871"/>
      <c r="K1675" s="871"/>
      <c r="L1675" s="871"/>
      <c r="M1675" s="871"/>
      <c r="N1675" s="871"/>
      <c r="O1675" s="871"/>
      <c r="P1675" s="258">
        <v>8389885.8900000006</v>
      </c>
      <c r="Q1675" s="253"/>
      <c r="R1675" s="254"/>
      <c r="GO1675" s="212"/>
      <c r="GP1675" s="212"/>
      <c r="GQ1675" s="223"/>
      <c r="GR1675" s="223"/>
      <c r="GS1675" s="223"/>
      <c r="GT1675" s="223"/>
      <c r="GU1675" s="223"/>
      <c r="GV1675" s="223"/>
      <c r="GW1675" s="173"/>
      <c r="GX1675" s="223"/>
      <c r="GZ1675" s="257"/>
      <c r="HA1675" s="259" t="s">
        <v>404</v>
      </c>
      <c r="HB1675" s="257"/>
    </row>
    <row r="1676" spans="1:210" s="171" customFormat="1" ht="15" x14ac:dyDescent="0.25">
      <c r="A1676" s="224"/>
      <c r="B1676" s="225"/>
      <c r="C1676" s="871" t="s">
        <v>616</v>
      </c>
      <c r="D1676" s="871"/>
      <c r="E1676" s="871"/>
      <c r="F1676" s="871"/>
      <c r="G1676" s="871"/>
      <c r="H1676" s="871"/>
      <c r="I1676" s="871"/>
      <c r="J1676" s="871"/>
      <c r="K1676" s="871"/>
      <c r="L1676" s="871"/>
      <c r="M1676" s="871"/>
      <c r="N1676" s="871"/>
      <c r="O1676" s="871"/>
      <c r="P1676" s="258">
        <v>30850757.149999999</v>
      </c>
      <c r="Q1676" s="253"/>
      <c r="R1676" s="254"/>
      <c r="GO1676" s="212"/>
      <c r="GP1676" s="212"/>
      <c r="GQ1676" s="223"/>
      <c r="GR1676" s="223"/>
      <c r="GS1676" s="223"/>
      <c r="GT1676" s="223"/>
      <c r="GU1676" s="223"/>
      <c r="GV1676" s="223"/>
      <c r="GW1676" s="173"/>
      <c r="GX1676" s="223"/>
      <c r="GZ1676" s="257"/>
      <c r="HA1676" s="259" t="s">
        <v>616</v>
      </c>
      <c r="HB1676" s="257"/>
    </row>
    <row r="1677" spans="1:210" s="171" customFormat="1" ht="15" x14ac:dyDescent="0.25">
      <c r="A1677" s="224"/>
      <c r="B1677" s="225"/>
      <c r="C1677" s="871" t="s">
        <v>406</v>
      </c>
      <c r="D1677" s="871"/>
      <c r="E1677" s="871"/>
      <c r="F1677" s="871"/>
      <c r="G1677" s="871"/>
      <c r="H1677" s="871"/>
      <c r="I1677" s="871"/>
      <c r="J1677" s="871"/>
      <c r="K1677" s="871"/>
      <c r="L1677" s="871"/>
      <c r="M1677" s="871"/>
      <c r="N1677" s="871"/>
      <c r="O1677" s="871"/>
      <c r="P1677" s="258">
        <v>196874530.96000001</v>
      </c>
      <c r="Q1677" s="253"/>
      <c r="R1677" s="254"/>
      <c r="GO1677" s="212"/>
      <c r="GP1677" s="212"/>
      <c r="GQ1677" s="223"/>
      <c r="GR1677" s="223"/>
      <c r="GS1677" s="223"/>
      <c r="GT1677" s="223"/>
      <c r="GU1677" s="223"/>
      <c r="GV1677" s="223"/>
      <c r="GW1677" s="173"/>
      <c r="GX1677" s="223"/>
      <c r="GZ1677" s="257"/>
      <c r="HA1677" s="259" t="s">
        <v>406</v>
      </c>
      <c r="HB1677" s="257"/>
    </row>
    <row r="1678" spans="1:210" s="171" customFormat="1" ht="15" x14ac:dyDescent="0.25">
      <c r="A1678" s="224"/>
      <c r="B1678" s="225"/>
      <c r="C1678" s="871" t="s">
        <v>401</v>
      </c>
      <c r="D1678" s="871"/>
      <c r="E1678" s="871"/>
      <c r="F1678" s="871"/>
      <c r="G1678" s="871"/>
      <c r="H1678" s="871"/>
      <c r="I1678" s="871"/>
      <c r="J1678" s="871"/>
      <c r="K1678" s="871"/>
      <c r="L1678" s="871"/>
      <c r="M1678" s="871"/>
      <c r="N1678" s="871"/>
      <c r="O1678" s="871"/>
      <c r="P1678" s="260"/>
      <c r="Q1678" s="253"/>
      <c r="R1678" s="254"/>
      <c r="GO1678" s="212"/>
      <c r="GP1678" s="212"/>
      <c r="GQ1678" s="223"/>
      <c r="GR1678" s="223"/>
      <c r="GS1678" s="223"/>
      <c r="GT1678" s="223"/>
      <c r="GU1678" s="223"/>
      <c r="GV1678" s="223"/>
      <c r="GW1678" s="173"/>
      <c r="GX1678" s="223"/>
      <c r="GZ1678" s="257"/>
      <c r="HA1678" s="259" t="s">
        <v>401</v>
      </c>
      <c r="HB1678" s="257"/>
    </row>
    <row r="1679" spans="1:210" s="171" customFormat="1" ht="15" x14ac:dyDescent="0.25">
      <c r="A1679" s="224"/>
      <c r="B1679" s="225"/>
      <c r="C1679" s="871" t="s">
        <v>617</v>
      </c>
      <c r="D1679" s="871"/>
      <c r="E1679" s="871"/>
      <c r="F1679" s="871"/>
      <c r="G1679" s="871"/>
      <c r="H1679" s="871"/>
      <c r="I1679" s="871"/>
      <c r="J1679" s="871"/>
      <c r="K1679" s="871"/>
      <c r="L1679" s="871"/>
      <c r="M1679" s="871"/>
      <c r="N1679" s="871"/>
      <c r="O1679" s="871"/>
      <c r="P1679" s="258">
        <v>12235515.789999999</v>
      </c>
      <c r="Q1679" s="253"/>
      <c r="R1679" s="254"/>
      <c r="GO1679" s="212"/>
      <c r="GP1679" s="212"/>
      <c r="GQ1679" s="223"/>
      <c r="GR1679" s="223"/>
      <c r="GS1679" s="223"/>
      <c r="GT1679" s="223"/>
      <c r="GU1679" s="223"/>
      <c r="GV1679" s="223"/>
      <c r="GW1679" s="173"/>
      <c r="GX1679" s="223"/>
      <c r="GZ1679" s="257"/>
      <c r="HA1679" s="259" t="s">
        <v>617</v>
      </c>
      <c r="HB1679" s="257"/>
    </row>
    <row r="1680" spans="1:210" s="171" customFormat="1" ht="15" x14ac:dyDescent="0.25">
      <c r="A1680" s="224"/>
      <c r="B1680" s="225"/>
      <c r="C1680" s="871" t="s">
        <v>592</v>
      </c>
      <c r="D1680" s="871"/>
      <c r="E1680" s="871"/>
      <c r="F1680" s="871"/>
      <c r="G1680" s="871"/>
      <c r="H1680" s="871"/>
      <c r="I1680" s="871"/>
      <c r="J1680" s="871"/>
      <c r="K1680" s="871"/>
      <c r="L1680" s="871"/>
      <c r="M1680" s="871"/>
      <c r="N1680" s="871"/>
      <c r="O1680" s="871"/>
      <c r="P1680" s="258">
        <v>115285330.08</v>
      </c>
      <c r="Q1680" s="253"/>
      <c r="R1680" s="254"/>
      <c r="GO1680" s="212"/>
      <c r="GP1680" s="212"/>
      <c r="GQ1680" s="223"/>
      <c r="GR1680" s="223"/>
      <c r="GS1680" s="223"/>
      <c r="GT1680" s="223"/>
      <c r="GU1680" s="223"/>
      <c r="GV1680" s="223"/>
      <c r="GW1680" s="173"/>
      <c r="GX1680" s="223"/>
      <c r="GZ1680" s="257"/>
      <c r="HA1680" s="259" t="s">
        <v>592</v>
      </c>
      <c r="HB1680" s="257"/>
    </row>
    <row r="1681" spans="1:211" s="171" customFormat="1" ht="15" x14ac:dyDescent="0.25">
      <c r="A1681" s="224"/>
      <c r="B1681" s="225"/>
      <c r="C1681" s="871" t="s">
        <v>593</v>
      </c>
      <c r="D1681" s="871"/>
      <c r="E1681" s="871"/>
      <c r="F1681" s="871"/>
      <c r="G1681" s="871"/>
      <c r="H1681" s="871"/>
      <c r="I1681" s="871"/>
      <c r="J1681" s="871"/>
      <c r="K1681" s="871"/>
      <c r="L1681" s="871"/>
      <c r="M1681" s="871"/>
      <c r="N1681" s="871"/>
      <c r="O1681" s="871"/>
      <c r="P1681" s="258">
        <v>8389885.8900000006</v>
      </c>
      <c r="Q1681" s="253"/>
      <c r="R1681" s="254"/>
      <c r="GO1681" s="212"/>
      <c r="GP1681" s="212"/>
      <c r="GQ1681" s="223"/>
      <c r="GR1681" s="223"/>
      <c r="GS1681" s="223"/>
      <c r="GT1681" s="223"/>
      <c r="GU1681" s="223"/>
      <c r="GV1681" s="223"/>
      <c r="GW1681" s="173"/>
      <c r="GX1681" s="223"/>
      <c r="GZ1681" s="257"/>
      <c r="HA1681" s="259" t="s">
        <v>593</v>
      </c>
      <c r="HB1681" s="257"/>
    </row>
    <row r="1682" spans="1:211" s="171" customFormat="1" ht="15" x14ac:dyDescent="0.25">
      <c r="A1682" s="224"/>
      <c r="B1682" s="225"/>
      <c r="C1682" s="871" t="s">
        <v>618</v>
      </c>
      <c r="D1682" s="871"/>
      <c r="E1682" s="871"/>
      <c r="F1682" s="871"/>
      <c r="G1682" s="871"/>
      <c r="H1682" s="871"/>
      <c r="I1682" s="871"/>
      <c r="J1682" s="871"/>
      <c r="K1682" s="871"/>
      <c r="L1682" s="871"/>
      <c r="M1682" s="871"/>
      <c r="N1682" s="871"/>
      <c r="O1682" s="871"/>
      <c r="P1682" s="258">
        <v>30850757.149999999</v>
      </c>
      <c r="Q1682" s="253"/>
      <c r="R1682" s="254"/>
      <c r="GO1682" s="212"/>
      <c r="GP1682" s="212"/>
      <c r="GQ1682" s="223"/>
      <c r="GR1682" s="223"/>
      <c r="GS1682" s="223"/>
      <c r="GT1682" s="223"/>
      <c r="GU1682" s="223"/>
      <c r="GV1682" s="223"/>
      <c r="GW1682" s="173"/>
      <c r="GX1682" s="223"/>
      <c r="GZ1682" s="257"/>
      <c r="HA1682" s="259" t="s">
        <v>618</v>
      </c>
      <c r="HB1682" s="257"/>
    </row>
    <row r="1683" spans="1:211" s="171" customFormat="1" ht="15" x14ac:dyDescent="0.25">
      <c r="A1683" s="224"/>
      <c r="B1683" s="225"/>
      <c r="C1683" s="871" t="s">
        <v>594</v>
      </c>
      <c r="D1683" s="871"/>
      <c r="E1683" s="871"/>
      <c r="F1683" s="871"/>
      <c r="G1683" s="871"/>
      <c r="H1683" s="871"/>
      <c r="I1683" s="871"/>
      <c r="J1683" s="871"/>
      <c r="K1683" s="871"/>
      <c r="L1683" s="871"/>
      <c r="M1683" s="871"/>
      <c r="N1683" s="871"/>
      <c r="O1683" s="871"/>
      <c r="P1683" s="258">
        <v>19387877.59</v>
      </c>
      <c r="Q1683" s="253"/>
      <c r="R1683" s="254"/>
      <c r="GO1683" s="212"/>
      <c r="GP1683" s="212"/>
      <c r="GQ1683" s="223"/>
      <c r="GR1683" s="223"/>
      <c r="GS1683" s="223"/>
      <c r="GT1683" s="223"/>
      <c r="GU1683" s="223"/>
      <c r="GV1683" s="223"/>
      <c r="GW1683" s="173"/>
      <c r="GX1683" s="223"/>
      <c r="GZ1683" s="257"/>
      <c r="HA1683" s="259" t="s">
        <v>594</v>
      </c>
      <c r="HB1683" s="257"/>
    </row>
    <row r="1684" spans="1:211" s="171" customFormat="1" ht="15" x14ac:dyDescent="0.25">
      <c r="A1684" s="224"/>
      <c r="B1684" s="225"/>
      <c r="C1684" s="871" t="s">
        <v>595</v>
      </c>
      <c r="D1684" s="871"/>
      <c r="E1684" s="871"/>
      <c r="F1684" s="871"/>
      <c r="G1684" s="871"/>
      <c r="H1684" s="871"/>
      <c r="I1684" s="871"/>
      <c r="J1684" s="871"/>
      <c r="K1684" s="871"/>
      <c r="L1684" s="871"/>
      <c r="M1684" s="871"/>
      <c r="N1684" s="871"/>
      <c r="O1684" s="871"/>
      <c r="P1684" s="258">
        <v>10725164.460000001</v>
      </c>
      <c r="Q1684" s="253"/>
      <c r="R1684" s="254"/>
      <c r="GO1684" s="212"/>
      <c r="GP1684" s="212"/>
      <c r="GQ1684" s="223"/>
      <c r="GR1684" s="223"/>
      <c r="GS1684" s="223"/>
      <c r="GT1684" s="223"/>
      <c r="GU1684" s="223"/>
      <c r="GV1684" s="223"/>
      <c r="GW1684" s="173"/>
      <c r="GX1684" s="223"/>
      <c r="GZ1684" s="257"/>
      <c r="HA1684" s="259" t="s">
        <v>595</v>
      </c>
      <c r="HB1684" s="257"/>
    </row>
    <row r="1685" spans="1:211" s="171" customFormat="1" ht="15" x14ac:dyDescent="0.25">
      <c r="A1685" s="224"/>
      <c r="B1685" s="225"/>
      <c r="C1685" s="871" t="s">
        <v>415</v>
      </c>
      <c r="D1685" s="871"/>
      <c r="E1685" s="871"/>
      <c r="F1685" s="871"/>
      <c r="G1685" s="871"/>
      <c r="H1685" s="871"/>
      <c r="I1685" s="871"/>
      <c r="J1685" s="871"/>
      <c r="K1685" s="871"/>
      <c r="L1685" s="871"/>
      <c r="M1685" s="871"/>
      <c r="N1685" s="871"/>
      <c r="O1685" s="871"/>
      <c r="P1685" s="258">
        <v>20625401.68</v>
      </c>
      <c r="Q1685" s="253"/>
      <c r="R1685" s="254"/>
      <c r="GO1685" s="212"/>
      <c r="GP1685" s="212"/>
      <c r="GQ1685" s="223"/>
      <c r="GR1685" s="223"/>
      <c r="GS1685" s="223"/>
      <c r="GT1685" s="223"/>
      <c r="GU1685" s="223"/>
      <c r="GV1685" s="223"/>
      <c r="GW1685" s="173"/>
      <c r="GX1685" s="223"/>
      <c r="GZ1685" s="257"/>
      <c r="HA1685" s="259" t="s">
        <v>415</v>
      </c>
      <c r="HB1685" s="257"/>
    </row>
    <row r="1686" spans="1:211" s="171" customFormat="1" ht="15" x14ac:dyDescent="0.25">
      <c r="A1686" s="224"/>
      <c r="B1686" s="225"/>
      <c r="C1686" s="871" t="s">
        <v>416</v>
      </c>
      <c r="D1686" s="871"/>
      <c r="E1686" s="871"/>
      <c r="F1686" s="871"/>
      <c r="G1686" s="871"/>
      <c r="H1686" s="871"/>
      <c r="I1686" s="871"/>
      <c r="J1686" s="871"/>
      <c r="K1686" s="871"/>
      <c r="L1686" s="871"/>
      <c r="M1686" s="871"/>
      <c r="N1686" s="871"/>
      <c r="O1686" s="871"/>
      <c r="P1686" s="258">
        <v>19387877.59</v>
      </c>
      <c r="Q1686" s="253"/>
      <c r="R1686" s="254"/>
      <c r="GO1686" s="212"/>
      <c r="GP1686" s="212"/>
      <c r="GQ1686" s="223"/>
      <c r="GR1686" s="223"/>
      <c r="GS1686" s="223"/>
      <c r="GT1686" s="223"/>
      <c r="GU1686" s="223"/>
      <c r="GV1686" s="223"/>
      <c r="GW1686" s="173"/>
      <c r="GX1686" s="223"/>
      <c r="GZ1686" s="257"/>
      <c r="HA1686" s="259" t="s">
        <v>416</v>
      </c>
      <c r="HB1686" s="257"/>
    </row>
    <row r="1687" spans="1:211" s="171" customFormat="1" ht="15" x14ac:dyDescent="0.25">
      <c r="A1687" s="224"/>
      <c r="B1687" s="225"/>
      <c r="C1687" s="871" t="s">
        <v>417</v>
      </c>
      <c r="D1687" s="871"/>
      <c r="E1687" s="871"/>
      <c r="F1687" s="871"/>
      <c r="G1687" s="871"/>
      <c r="H1687" s="871"/>
      <c r="I1687" s="871"/>
      <c r="J1687" s="871"/>
      <c r="K1687" s="871"/>
      <c r="L1687" s="871"/>
      <c r="M1687" s="871"/>
      <c r="N1687" s="871"/>
      <c r="O1687" s="871"/>
      <c r="P1687" s="258">
        <v>10725164.460000001</v>
      </c>
      <c r="Q1687" s="253"/>
      <c r="R1687" s="254"/>
      <c r="GO1687" s="212"/>
      <c r="GP1687" s="212"/>
      <c r="GQ1687" s="223"/>
      <c r="GR1687" s="223"/>
      <c r="GS1687" s="223"/>
      <c r="GT1687" s="223"/>
      <c r="GU1687" s="223"/>
      <c r="GV1687" s="223"/>
      <c r="GW1687" s="173"/>
      <c r="GX1687" s="223"/>
      <c r="GZ1687" s="257"/>
      <c r="HA1687" s="259" t="s">
        <v>417</v>
      </c>
      <c r="HB1687" s="257"/>
    </row>
    <row r="1688" spans="1:211" s="171" customFormat="1" ht="15" x14ac:dyDescent="0.25">
      <c r="A1688" s="224"/>
      <c r="B1688" s="255"/>
      <c r="C1688" s="872" t="s">
        <v>1184</v>
      </c>
      <c r="D1688" s="872"/>
      <c r="E1688" s="872"/>
      <c r="F1688" s="872"/>
      <c r="G1688" s="872"/>
      <c r="H1688" s="872"/>
      <c r="I1688" s="872"/>
      <c r="J1688" s="872"/>
      <c r="K1688" s="872"/>
      <c r="L1688" s="872"/>
      <c r="M1688" s="872"/>
      <c r="N1688" s="872"/>
      <c r="O1688" s="872"/>
      <c r="P1688" s="261">
        <v>196874530.96000001</v>
      </c>
      <c r="Q1688" s="253"/>
      <c r="R1688" s="254"/>
      <c r="GO1688" s="212"/>
      <c r="GP1688" s="212"/>
      <c r="GQ1688" s="223"/>
      <c r="GR1688" s="223"/>
      <c r="GS1688" s="223"/>
      <c r="GT1688" s="223"/>
      <c r="GU1688" s="223"/>
      <c r="GV1688" s="223"/>
      <c r="GW1688" s="173"/>
      <c r="GX1688" s="223"/>
      <c r="GZ1688" s="257"/>
      <c r="HB1688" s="257" t="s">
        <v>1184</v>
      </c>
    </row>
    <row r="1689" spans="1:211" s="171" customFormat="1" ht="15" x14ac:dyDescent="0.25">
      <c r="A1689" s="224"/>
      <c r="B1689" s="225"/>
      <c r="C1689" s="871" t="s">
        <v>419</v>
      </c>
      <c r="D1689" s="871"/>
      <c r="E1689" s="871"/>
      <c r="F1689" s="871"/>
      <c r="G1689" s="871"/>
      <c r="H1689" s="871"/>
      <c r="I1689" s="871"/>
      <c r="J1689" s="871"/>
      <c r="K1689" s="871"/>
      <c r="L1689" s="871"/>
      <c r="M1689" s="871"/>
      <c r="N1689" s="871"/>
      <c r="O1689" s="871"/>
      <c r="P1689" s="260"/>
      <c r="Q1689" s="253"/>
      <c r="R1689" s="254"/>
      <c r="GO1689" s="212"/>
      <c r="GP1689" s="212"/>
      <c r="GQ1689" s="223"/>
      <c r="GR1689" s="223"/>
      <c r="GS1689" s="223"/>
      <c r="GT1689" s="223"/>
      <c r="GU1689" s="223"/>
      <c r="GV1689" s="223"/>
      <c r="GW1689" s="173"/>
      <c r="GX1689" s="223"/>
      <c r="GZ1689" s="257"/>
      <c r="HA1689" s="259" t="s">
        <v>419</v>
      </c>
      <c r="HB1689" s="257"/>
    </row>
    <row r="1690" spans="1:211" s="171" customFormat="1" ht="15" x14ac:dyDescent="0.25">
      <c r="A1690" s="224"/>
      <c r="B1690" s="225"/>
      <c r="C1690" s="871" t="s">
        <v>620</v>
      </c>
      <c r="D1690" s="871"/>
      <c r="E1690" s="871"/>
      <c r="F1690" s="871"/>
      <c r="G1690" s="871"/>
      <c r="H1690" s="871"/>
      <c r="I1690" s="871"/>
      <c r="J1690" s="871"/>
      <c r="K1690" s="871"/>
      <c r="L1690" s="871"/>
      <c r="M1690" s="871"/>
      <c r="N1690" s="871"/>
      <c r="O1690" s="871"/>
      <c r="P1690" s="258">
        <v>24078731.530000001</v>
      </c>
      <c r="Q1690" s="253"/>
      <c r="R1690" s="254"/>
      <c r="GO1690" s="212"/>
      <c r="GP1690" s="212"/>
      <c r="GQ1690" s="223"/>
      <c r="GR1690" s="223"/>
      <c r="GS1690" s="223"/>
      <c r="GT1690" s="223"/>
      <c r="GU1690" s="223"/>
      <c r="GV1690" s="223"/>
      <c r="GW1690" s="173"/>
      <c r="GX1690" s="223"/>
      <c r="GZ1690" s="257"/>
      <c r="HA1690" s="259" t="s">
        <v>620</v>
      </c>
      <c r="HB1690" s="257"/>
    </row>
    <row r="1691" spans="1:211" s="171" customFormat="1" ht="15" x14ac:dyDescent="0.25">
      <c r="A1691" s="224"/>
      <c r="B1691" s="225"/>
      <c r="C1691" s="871" t="s">
        <v>420</v>
      </c>
      <c r="D1691" s="871"/>
      <c r="E1691" s="871"/>
      <c r="F1691" s="871"/>
      <c r="G1691" s="871"/>
      <c r="H1691" s="871"/>
      <c r="I1691" s="871"/>
      <c r="J1691" s="871"/>
      <c r="K1691" s="262" t="s">
        <v>1185</v>
      </c>
      <c r="L1691" s="263"/>
      <c r="M1691" s="263"/>
      <c r="O1691" s="264"/>
      <c r="P1691" s="260"/>
      <c r="Q1691" s="253"/>
      <c r="R1691" s="254"/>
      <c r="GO1691" s="212"/>
      <c r="GP1691" s="212"/>
      <c r="GQ1691" s="223"/>
      <c r="GR1691" s="223"/>
      <c r="GS1691" s="223"/>
      <c r="GT1691" s="223"/>
      <c r="GU1691" s="223"/>
      <c r="GV1691" s="223"/>
      <c r="GW1691" s="173"/>
      <c r="GX1691" s="223"/>
      <c r="GZ1691" s="257"/>
      <c r="HB1691" s="257"/>
      <c r="HC1691" s="259" t="s">
        <v>420</v>
      </c>
    </row>
    <row r="1692" spans="1:211" s="171" customFormat="1" ht="15" x14ac:dyDescent="0.25">
      <c r="A1692" s="224"/>
      <c r="B1692" s="225"/>
      <c r="C1692" s="871" t="s">
        <v>422</v>
      </c>
      <c r="D1692" s="871"/>
      <c r="E1692" s="871"/>
      <c r="F1692" s="871"/>
      <c r="G1692" s="871"/>
      <c r="H1692" s="871"/>
      <c r="I1692" s="871"/>
      <c r="J1692" s="871"/>
      <c r="K1692" s="262" t="s">
        <v>1186</v>
      </c>
      <c r="L1692" s="263"/>
      <c r="M1692" s="263"/>
      <c r="O1692" s="264"/>
      <c r="P1692" s="260"/>
      <c r="Q1692" s="253"/>
      <c r="R1692" s="254"/>
      <c r="GO1692" s="212"/>
      <c r="GP1692" s="212"/>
      <c r="GQ1692" s="223"/>
      <c r="GR1692" s="223"/>
      <c r="GS1692" s="223"/>
      <c r="GT1692" s="223"/>
      <c r="GU1692" s="223"/>
      <c r="GV1692" s="223"/>
      <c r="GW1692" s="173"/>
      <c r="GX1692" s="223"/>
      <c r="GZ1692" s="257"/>
      <c r="HB1692" s="257"/>
      <c r="HC1692" s="259" t="s">
        <v>422</v>
      </c>
    </row>
    <row r="1693" spans="1:211" s="171" customFormat="1" ht="15" x14ac:dyDescent="0.25">
      <c r="A1693" s="881" t="s">
        <v>1187</v>
      </c>
      <c r="B1693" s="882"/>
      <c r="C1693" s="882"/>
      <c r="D1693" s="882"/>
      <c r="E1693" s="882"/>
      <c r="F1693" s="882"/>
      <c r="G1693" s="882"/>
      <c r="H1693" s="882"/>
      <c r="I1693" s="882"/>
      <c r="J1693" s="882"/>
      <c r="K1693" s="882"/>
      <c r="L1693" s="882"/>
      <c r="M1693" s="882"/>
      <c r="N1693" s="882"/>
      <c r="O1693" s="882"/>
      <c r="P1693" s="883"/>
      <c r="GO1693" s="212" t="s">
        <v>1187</v>
      </c>
      <c r="GP1693" s="212"/>
      <c r="GQ1693" s="223"/>
      <c r="GR1693" s="223"/>
      <c r="GS1693" s="223"/>
      <c r="GT1693" s="223"/>
      <c r="GU1693" s="223"/>
      <c r="GV1693" s="223"/>
      <c r="GW1693" s="173"/>
      <c r="GX1693" s="223"/>
      <c r="GZ1693" s="257"/>
      <c r="HB1693" s="257"/>
    </row>
    <row r="1694" spans="1:211" s="171" customFormat="1" ht="15" x14ac:dyDescent="0.25">
      <c r="A1694" s="881" t="s">
        <v>601</v>
      </c>
      <c r="B1694" s="882"/>
      <c r="C1694" s="882"/>
      <c r="D1694" s="882"/>
      <c r="E1694" s="882"/>
      <c r="F1694" s="882"/>
      <c r="G1694" s="882"/>
      <c r="H1694" s="882"/>
      <c r="I1694" s="882"/>
      <c r="J1694" s="882"/>
      <c r="K1694" s="882"/>
      <c r="L1694" s="882"/>
      <c r="M1694" s="882"/>
      <c r="N1694" s="882"/>
      <c r="O1694" s="882"/>
      <c r="P1694" s="883"/>
      <c r="GO1694" s="212"/>
      <c r="GP1694" s="212" t="s">
        <v>601</v>
      </c>
      <c r="GQ1694" s="223"/>
      <c r="GR1694" s="223"/>
      <c r="GS1694" s="223"/>
      <c r="GT1694" s="223"/>
      <c r="GU1694" s="223"/>
      <c r="GV1694" s="223"/>
      <c r="GW1694" s="173"/>
      <c r="GX1694" s="223"/>
      <c r="GZ1694" s="257"/>
      <c r="HB1694" s="257"/>
    </row>
    <row r="1695" spans="1:211" s="171" customFormat="1" ht="15" x14ac:dyDescent="0.25">
      <c r="A1695" s="214" t="s">
        <v>1188</v>
      </c>
      <c r="B1695" s="215" t="s">
        <v>602</v>
      </c>
      <c r="C1695" s="873" t="s">
        <v>603</v>
      </c>
      <c r="D1695" s="873"/>
      <c r="E1695" s="873"/>
      <c r="F1695" s="873"/>
      <c r="G1695" s="873"/>
      <c r="H1695" s="216" t="s">
        <v>386</v>
      </c>
      <c r="I1695" s="217">
        <v>472.99</v>
      </c>
      <c r="J1695" s="218">
        <v>1</v>
      </c>
      <c r="K1695" s="265">
        <v>472.99</v>
      </c>
      <c r="L1695" s="220"/>
      <c r="M1695" s="217"/>
      <c r="N1695" s="221"/>
      <c r="O1695" s="217"/>
      <c r="P1695" s="222"/>
      <c r="GO1695" s="212"/>
      <c r="GP1695" s="212"/>
      <c r="GQ1695" s="223" t="s">
        <v>603</v>
      </c>
      <c r="GR1695" s="223" t="s">
        <v>4</v>
      </c>
      <c r="GS1695" s="223" t="s">
        <v>4</v>
      </c>
      <c r="GT1695" s="223" t="s">
        <v>4</v>
      </c>
      <c r="GU1695" s="223" t="s">
        <v>4</v>
      </c>
      <c r="GV1695" s="223"/>
      <c r="GW1695" s="173"/>
      <c r="GX1695" s="223"/>
      <c r="GZ1695" s="257"/>
      <c r="HB1695" s="257"/>
    </row>
    <row r="1696" spans="1:211" s="171" customFormat="1" ht="15" x14ac:dyDescent="0.25">
      <c r="A1696" s="224"/>
      <c r="B1696" s="225"/>
      <c r="C1696" s="874" t="s">
        <v>370</v>
      </c>
      <c r="D1696" s="874"/>
      <c r="E1696" s="874"/>
      <c r="F1696" s="874"/>
      <c r="G1696" s="874"/>
      <c r="H1696" s="216"/>
      <c r="I1696" s="217"/>
      <c r="J1696" s="217"/>
      <c r="K1696" s="217"/>
      <c r="L1696" s="220"/>
      <c r="M1696" s="217"/>
      <c r="N1696" s="226"/>
      <c r="O1696" s="217"/>
      <c r="P1696" s="227">
        <v>11931371.77</v>
      </c>
      <c r="Q1696" s="228"/>
      <c r="R1696" s="228"/>
      <c r="GO1696" s="212"/>
      <c r="GP1696" s="212"/>
      <c r="GQ1696" s="223"/>
      <c r="GR1696" s="223"/>
      <c r="GS1696" s="223"/>
      <c r="GT1696" s="223"/>
      <c r="GU1696" s="223"/>
      <c r="GV1696" s="223" t="s">
        <v>370</v>
      </c>
      <c r="GW1696" s="173"/>
      <c r="GX1696" s="223"/>
      <c r="GZ1696" s="257"/>
      <c r="HB1696" s="257"/>
    </row>
    <row r="1697" spans="1:210" s="171" customFormat="1" ht="15" x14ac:dyDescent="0.25">
      <c r="A1697" s="229"/>
      <c r="B1697" s="230"/>
      <c r="C1697" s="880" t="s">
        <v>371</v>
      </c>
      <c r="D1697" s="880"/>
      <c r="E1697" s="880"/>
      <c r="F1697" s="880"/>
      <c r="G1697" s="880"/>
      <c r="H1697" s="231"/>
      <c r="I1697" s="232"/>
      <c r="J1697" s="232"/>
      <c r="K1697" s="232"/>
      <c r="L1697" s="233"/>
      <c r="M1697" s="232"/>
      <c r="N1697" s="233"/>
      <c r="O1697" s="232"/>
      <c r="P1697" s="245">
        <v>6733015.2400000002</v>
      </c>
      <c r="GO1697" s="212"/>
      <c r="GP1697" s="212"/>
      <c r="GQ1697" s="223"/>
      <c r="GR1697" s="223"/>
      <c r="GS1697" s="223"/>
      <c r="GT1697" s="223"/>
      <c r="GU1697" s="223"/>
      <c r="GV1697" s="223"/>
      <c r="GW1697" s="173" t="s">
        <v>371</v>
      </c>
      <c r="GX1697" s="223"/>
      <c r="GZ1697" s="257"/>
      <c r="HB1697" s="257"/>
    </row>
    <row r="1698" spans="1:210" s="171" customFormat="1" ht="15" x14ac:dyDescent="0.25">
      <c r="A1698" s="229"/>
      <c r="B1698" s="230" t="s">
        <v>388</v>
      </c>
      <c r="C1698" s="880" t="s">
        <v>389</v>
      </c>
      <c r="D1698" s="880"/>
      <c r="E1698" s="880"/>
      <c r="F1698" s="880"/>
      <c r="G1698" s="880"/>
      <c r="H1698" s="231" t="s">
        <v>374</v>
      </c>
      <c r="I1698" s="235">
        <v>93</v>
      </c>
      <c r="J1698" s="232"/>
      <c r="K1698" s="235">
        <v>93</v>
      </c>
      <c r="L1698" s="233"/>
      <c r="M1698" s="232"/>
      <c r="N1698" s="233"/>
      <c r="O1698" s="232"/>
      <c r="P1698" s="245">
        <v>6261704.1699999999</v>
      </c>
      <c r="GO1698" s="212"/>
      <c r="GP1698" s="212"/>
      <c r="GQ1698" s="223"/>
      <c r="GR1698" s="223"/>
      <c r="GS1698" s="223"/>
      <c r="GT1698" s="223"/>
      <c r="GU1698" s="223"/>
      <c r="GV1698" s="223"/>
      <c r="GW1698" s="173" t="s">
        <v>389</v>
      </c>
      <c r="GX1698" s="223"/>
      <c r="GZ1698" s="257"/>
      <c r="HB1698" s="257"/>
    </row>
    <row r="1699" spans="1:210" s="171" customFormat="1" ht="15" x14ac:dyDescent="0.25">
      <c r="A1699" s="229"/>
      <c r="B1699" s="230" t="s">
        <v>390</v>
      </c>
      <c r="C1699" s="880" t="s">
        <v>391</v>
      </c>
      <c r="D1699" s="880"/>
      <c r="E1699" s="880"/>
      <c r="F1699" s="880"/>
      <c r="G1699" s="880"/>
      <c r="H1699" s="231" t="s">
        <v>374</v>
      </c>
      <c r="I1699" s="235">
        <v>62</v>
      </c>
      <c r="J1699" s="232"/>
      <c r="K1699" s="235">
        <v>62</v>
      </c>
      <c r="L1699" s="233"/>
      <c r="M1699" s="232"/>
      <c r="N1699" s="233"/>
      <c r="O1699" s="232"/>
      <c r="P1699" s="245">
        <v>4174469.45</v>
      </c>
      <c r="GO1699" s="212"/>
      <c r="GP1699" s="212"/>
      <c r="GQ1699" s="223"/>
      <c r="GR1699" s="223"/>
      <c r="GS1699" s="223"/>
      <c r="GT1699" s="223"/>
      <c r="GU1699" s="223"/>
      <c r="GV1699" s="223"/>
      <c r="GW1699" s="173" t="s">
        <v>391</v>
      </c>
      <c r="GX1699" s="223"/>
      <c r="GZ1699" s="257"/>
      <c r="HB1699" s="257"/>
    </row>
    <row r="1700" spans="1:210" s="171" customFormat="1" ht="15" x14ac:dyDescent="0.25">
      <c r="A1700" s="236"/>
      <c r="B1700" s="237"/>
      <c r="C1700" s="874" t="s">
        <v>377</v>
      </c>
      <c r="D1700" s="874"/>
      <c r="E1700" s="874"/>
      <c r="F1700" s="874"/>
      <c r="G1700" s="874"/>
      <c r="H1700" s="216"/>
      <c r="I1700" s="217"/>
      <c r="J1700" s="217"/>
      <c r="K1700" s="217"/>
      <c r="L1700" s="220"/>
      <c r="M1700" s="217"/>
      <c r="N1700" s="226">
        <v>47289.68</v>
      </c>
      <c r="O1700" s="217"/>
      <c r="P1700" s="227">
        <v>22367545.390000001</v>
      </c>
      <c r="GO1700" s="212"/>
      <c r="GP1700" s="212"/>
      <c r="GQ1700" s="223"/>
      <c r="GR1700" s="223"/>
      <c r="GS1700" s="223"/>
      <c r="GT1700" s="223"/>
      <c r="GU1700" s="223"/>
      <c r="GV1700" s="223"/>
      <c r="GW1700" s="173"/>
      <c r="GX1700" s="223" t="s">
        <v>377</v>
      </c>
      <c r="GZ1700" s="257"/>
      <c r="HB1700" s="257"/>
    </row>
    <row r="1701" spans="1:210" s="171" customFormat="1" ht="15" x14ac:dyDescent="0.25">
      <c r="A1701" s="881" t="s">
        <v>604</v>
      </c>
      <c r="B1701" s="882"/>
      <c r="C1701" s="882"/>
      <c r="D1701" s="882"/>
      <c r="E1701" s="882"/>
      <c r="F1701" s="882"/>
      <c r="G1701" s="882"/>
      <c r="H1701" s="882"/>
      <c r="I1701" s="882"/>
      <c r="J1701" s="882"/>
      <c r="K1701" s="882"/>
      <c r="L1701" s="882"/>
      <c r="M1701" s="882"/>
      <c r="N1701" s="882"/>
      <c r="O1701" s="882"/>
      <c r="P1701" s="883"/>
      <c r="GO1701" s="212"/>
      <c r="GP1701" s="212" t="s">
        <v>604</v>
      </c>
      <c r="GQ1701" s="223"/>
      <c r="GR1701" s="223"/>
      <c r="GS1701" s="223"/>
      <c r="GT1701" s="223"/>
      <c r="GU1701" s="223"/>
      <c r="GV1701" s="223"/>
      <c r="GW1701" s="173"/>
      <c r="GX1701" s="223"/>
      <c r="GZ1701" s="257"/>
      <c r="HB1701" s="257"/>
    </row>
    <row r="1702" spans="1:210" s="171" customFormat="1" ht="45" x14ac:dyDescent="0.25">
      <c r="A1702" s="214" t="s">
        <v>1189</v>
      </c>
      <c r="B1702" s="215" t="s">
        <v>605</v>
      </c>
      <c r="C1702" s="873" t="s">
        <v>606</v>
      </c>
      <c r="D1702" s="873"/>
      <c r="E1702" s="873"/>
      <c r="F1702" s="873"/>
      <c r="G1702" s="873"/>
      <c r="H1702" s="216" t="s">
        <v>607</v>
      </c>
      <c r="I1702" s="217">
        <v>181.96799999999999</v>
      </c>
      <c r="J1702" s="218">
        <v>1</v>
      </c>
      <c r="K1702" s="241">
        <v>181.96799999999999</v>
      </c>
      <c r="L1702" s="220"/>
      <c r="M1702" s="217"/>
      <c r="N1702" s="221"/>
      <c r="O1702" s="217"/>
      <c r="P1702" s="222"/>
      <c r="GO1702" s="212"/>
      <c r="GP1702" s="212"/>
      <c r="GQ1702" s="223" t="s">
        <v>606</v>
      </c>
      <c r="GR1702" s="223" t="s">
        <v>4</v>
      </c>
      <c r="GS1702" s="223" t="s">
        <v>4</v>
      </c>
      <c r="GT1702" s="223" t="s">
        <v>4</v>
      </c>
      <c r="GU1702" s="223" t="s">
        <v>4</v>
      </c>
      <c r="GV1702" s="223"/>
      <c r="GW1702" s="173"/>
      <c r="GX1702" s="223"/>
      <c r="GZ1702" s="257"/>
      <c r="HB1702" s="257"/>
    </row>
    <row r="1703" spans="1:210" s="171" customFormat="1" ht="15" x14ac:dyDescent="0.25">
      <c r="A1703" s="242"/>
      <c r="B1703" s="243"/>
      <c r="C1703" s="878" t="s">
        <v>1190</v>
      </c>
      <c r="D1703" s="878"/>
      <c r="E1703" s="878"/>
      <c r="F1703" s="878"/>
      <c r="G1703" s="878"/>
      <c r="H1703" s="878"/>
      <c r="I1703" s="878"/>
      <c r="J1703" s="878"/>
      <c r="K1703" s="878"/>
      <c r="L1703" s="878"/>
      <c r="M1703" s="878"/>
      <c r="N1703" s="878"/>
      <c r="O1703" s="878"/>
      <c r="P1703" s="879"/>
      <c r="GO1703" s="212"/>
      <c r="GP1703" s="212"/>
      <c r="GQ1703" s="223"/>
      <c r="GR1703" s="223"/>
      <c r="GS1703" s="223"/>
      <c r="GT1703" s="223"/>
      <c r="GU1703" s="223"/>
      <c r="GV1703" s="223"/>
      <c r="GW1703" s="173"/>
      <c r="GX1703" s="223"/>
      <c r="GY1703" s="244" t="s">
        <v>1190</v>
      </c>
      <c r="GZ1703" s="257"/>
      <c r="HB1703" s="257"/>
    </row>
    <row r="1704" spans="1:210" s="171" customFormat="1" ht="15" x14ac:dyDescent="0.25">
      <c r="A1704" s="224"/>
      <c r="B1704" s="225"/>
      <c r="C1704" s="874" t="s">
        <v>370</v>
      </c>
      <c r="D1704" s="874"/>
      <c r="E1704" s="874"/>
      <c r="F1704" s="874"/>
      <c r="G1704" s="874"/>
      <c r="H1704" s="216"/>
      <c r="I1704" s="217"/>
      <c r="J1704" s="217"/>
      <c r="K1704" s="217"/>
      <c r="L1704" s="220"/>
      <c r="M1704" s="217"/>
      <c r="N1704" s="226"/>
      <c r="O1704" s="217"/>
      <c r="P1704" s="227">
        <v>34509154.32</v>
      </c>
      <c r="Q1704" s="228"/>
      <c r="R1704" s="228"/>
      <c r="GO1704" s="212"/>
      <c r="GP1704" s="212"/>
      <c r="GQ1704" s="223"/>
      <c r="GR1704" s="223"/>
      <c r="GS1704" s="223"/>
      <c r="GT1704" s="223"/>
      <c r="GU1704" s="223"/>
      <c r="GV1704" s="223" t="s">
        <v>370</v>
      </c>
      <c r="GW1704" s="173"/>
      <c r="GX1704" s="223"/>
      <c r="GZ1704" s="257"/>
      <c r="HB1704" s="257"/>
    </row>
    <row r="1705" spans="1:210" s="171" customFormat="1" ht="15" x14ac:dyDescent="0.25">
      <c r="A1705" s="229"/>
      <c r="B1705" s="230"/>
      <c r="C1705" s="880" t="s">
        <v>371</v>
      </c>
      <c r="D1705" s="880"/>
      <c r="E1705" s="880"/>
      <c r="F1705" s="880"/>
      <c r="G1705" s="880"/>
      <c r="H1705" s="231"/>
      <c r="I1705" s="232"/>
      <c r="J1705" s="232"/>
      <c r="K1705" s="232"/>
      <c r="L1705" s="233"/>
      <c r="M1705" s="232"/>
      <c r="N1705" s="233"/>
      <c r="O1705" s="232"/>
      <c r="P1705" s="245">
        <v>32923264.170000002</v>
      </c>
      <c r="GO1705" s="212"/>
      <c r="GP1705" s="212"/>
      <c r="GQ1705" s="223"/>
      <c r="GR1705" s="223"/>
      <c r="GS1705" s="223"/>
      <c r="GT1705" s="223"/>
      <c r="GU1705" s="223"/>
      <c r="GV1705" s="223"/>
      <c r="GW1705" s="173" t="s">
        <v>371</v>
      </c>
      <c r="GX1705" s="223"/>
      <c r="GZ1705" s="257"/>
      <c r="HB1705" s="257"/>
    </row>
    <row r="1706" spans="1:210" s="171" customFormat="1" ht="22.5" x14ac:dyDescent="0.25">
      <c r="A1706" s="229"/>
      <c r="B1706" s="230" t="s">
        <v>579</v>
      </c>
      <c r="C1706" s="880" t="s">
        <v>580</v>
      </c>
      <c r="D1706" s="880"/>
      <c r="E1706" s="880"/>
      <c r="F1706" s="880"/>
      <c r="G1706" s="880"/>
      <c r="H1706" s="231" t="s">
        <v>374</v>
      </c>
      <c r="I1706" s="235">
        <v>89</v>
      </c>
      <c r="J1706" s="232"/>
      <c r="K1706" s="235">
        <v>89</v>
      </c>
      <c r="L1706" s="233"/>
      <c r="M1706" s="232"/>
      <c r="N1706" s="233"/>
      <c r="O1706" s="232"/>
      <c r="P1706" s="245">
        <v>29301705.109999999</v>
      </c>
      <c r="GO1706" s="212"/>
      <c r="GP1706" s="212"/>
      <c r="GQ1706" s="223"/>
      <c r="GR1706" s="223"/>
      <c r="GS1706" s="223"/>
      <c r="GT1706" s="223"/>
      <c r="GU1706" s="223"/>
      <c r="GV1706" s="223"/>
      <c r="GW1706" s="173" t="s">
        <v>580</v>
      </c>
      <c r="GX1706" s="223"/>
      <c r="GZ1706" s="257"/>
      <c r="HB1706" s="257"/>
    </row>
    <row r="1707" spans="1:210" s="171" customFormat="1" ht="22.5" x14ac:dyDescent="0.25">
      <c r="A1707" s="229"/>
      <c r="B1707" s="230" t="s">
        <v>581</v>
      </c>
      <c r="C1707" s="880" t="s">
        <v>582</v>
      </c>
      <c r="D1707" s="880"/>
      <c r="E1707" s="880"/>
      <c r="F1707" s="880"/>
      <c r="G1707" s="880"/>
      <c r="H1707" s="231" t="s">
        <v>374</v>
      </c>
      <c r="I1707" s="235">
        <v>41</v>
      </c>
      <c r="J1707" s="232"/>
      <c r="K1707" s="235">
        <v>41</v>
      </c>
      <c r="L1707" s="233"/>
      <c r="M1707" s="232"/>
      <c r="N1707" s="233"/>
      <c r="O1707" s="232"/>
      <c r="P1707" s="245">
        <v>13498538.310000001</v>
      </c>
      <c r="GO1707" s="212"/>
      <c r="GP1707" s="212"/>
      <c r="GQ1707" s="223"/>
      <c r="GR1707" s="223"/>
      <c r="GS1707" s="223"/>
      <c r="GT1707" s="223"/>
      <c r="GU1707" s="223"/>
      <c r="GV1707" s="223"/>
      <c r="GW1707" s="173" t="s">
        <v>582</v>
      </c>
      <c r="GX1707" s="223"/>
      <c r="GZ1707" s="257"/>
      <c r="HB1707" s="257"/>
    </row>
    <row r="1708" spans="1:210" s="171" customFormat="1" ht="15" x14ac:dyDescent="0.25">
      <c r="A1708" s="236"/>
      <c r="B1708" s="237"/>
      <c r="C1708" s="874" t="s">
        <v>377</v>
      </c>
      <c r="D1708" s="874"/>
      <c r="E1708" s="874"/>
      <c r="F1708" s="874"/>
      <c r="G1708" s="874"/>
      <c r="H1708" s="216"/>
      <c r="I1708" s="217"/>
      <c r="J1708" s="217"/>
      <c r="K1708" s="217"/>
      <c r="L1708" s="220"/>
      <c r="M1708" s="217"/>
      <c r="N1708" s="226">
        <v>424851.61</v>
      </c>
      <c r="O1708" s="217"/>
      <c r="P1708" s="227">
        <v>77309397.739999995</v>
      </c>
      <c r="GO1708" s="212"/>
      <c r="GP1708" s="212"/>
      <c r="GQ1708" s="223"/>
      <c r="GR1708" s="223"/>
      <c r="GS1708" s="223"/>
      <c r="GT1708" s="223"/>
      <c r="GU1708" s="223"/>
      <c r="GV1708" s="223"/>
      <c r="GW1708" s="173"/>
      <c r="GX1708" s="223" t="s">
        <v>377</v>
      </c>
      <c r="GZ1708" s="257"/>
      <c r="HB1708" s="257"/>
    </row>
    <row r="1709" spans="1:210" s="171" customFormat="1" ht="15" x14ac:dyDescent="0.25">
      <c r="A1709" s="881"/>
      <c r="B1709" s="882"/>
      <c r="C1709" s="882"/>
      <c r="D1709" s="882"/>
      <c r="E1709" s="882"/>
      <c r="F1709" s="882"/>
      <c r="G1709" s="882"/>
      <c r="H1709" s="882"/>
      <c r="I1709" s="882"/>
      <c r="J1709" s="882"/>
      <c r="K1709" s="882"/>
      <c r="L1709" s="882"/>
      <c r="M1709" s="882"/>
      <c r="N1709" s="882"/>
      <c r="O1709" s="882"/>
      <c r="P1709" s="883"/>
      <c r="GO1709" s="212"/>
      <c r="GP1709" s="212" t="s">
        <v>4</v>
      </c>
      <c r="GQ1709" s="223"/>
      <c r="GR1709" s="223"/>
      <c r="GS1709" s="223"/>
      <c r="GT1709" s="223"/>
      <c r="GU1709" s="223"/>
      <c r="GV1709" s="223"/>
      <c r="GW1709" s="173"/>
      <c r="GX1709" s="223"/>
      <c r="GZ1709" s="257"/>
      <c r="HB1709" s="257"/>
    </row>
    <row r="1710" spans="1:210" s="171" customFormat="1" ht="22.5" x14ac:dyDescent="0.25">
      <c r="A1710" s="214" t="s">
        <v>1191</v>
      </c>
      <c r="B1710" s="215" t="s">
        <v>609</v>
      </c>
      <c r="C1710" s="873" t="s">
        <v>610</v>
      </c>
      <c r="D1710" s="873"/>
      <c r="E1710" s="873"/>
      <c r="F1710" s="873"/>
      <c r="G1710" s="873"/>
      <c r="H1710" s="216" t="s">
        <v>611</v>
      </c>
      <c r="I1710" s="217">
        <v>7136</v>
      </c>
      <c r="J1710" s="218">
        <v>1</v>
      </c>
      <c r="K1710" s="218">
        <v>7136</v>
      </c>
      <c r="L1710" s="220"/>
      <c r="M1710" s="217"/>
      <c r="N1710" s="240">
        <v>69100.09</v>
      </c>
      <c r="O1710" s="217"/>
      <c r="P1710" s="227">
        <v>493098242.24000001</v>
      </c>
      <c r="GO1710" s="212"/>
      <c r="GP1710" s="212"/>
      <c r="GQ1710" s="223" t="s">
        <v>610</v>
      </c>
      <c r="GR1710" s="223" t="s">
        <v>4</v>
      </c>
      <c r="GS1710" s="223" t="s">
        <v>4</v>
      </c>
      <c r="GT1710" s="223" t="s">
        <v>4</v>
      </c>
      <c r="GU1710" s="223" t="s">
        <v>4</v>
      </c>
      <c r="GV1710" s="223"/>
      <c r="GW1710" s="173"/>
      <c r="GX1710" s="223"/>
      <c r="GZ1710" s="257"/>
      <c r="HB1710" s="257"/>
    </row>
    <row r="1711" spans="1:210" s="171" customFormat="1" ht="15" x14ac:dyDescent="0.25">
      <c r="A1711" s="236"/>
      <c r="B1711" s="237"/>
      <c r="C1711" s="874" t="s">
        <v>377</v>
      </c>
      <c r="D1711" s="874"/>
      <c r="E1711" s="874"/>
      <c r="F1711" s="874"/>
      <c r="G1711" s="874"/>
      <c r="H1711" s="216"/>
      <c r="I1711" s="217"/>
      <c r="J1711" s="217"/>
      <c r="K1711" s="217"/>
      <c r="L1711" s="220"/>
      <c r="M1711" s="217"/>
      <c r="N1711" s="220"/>
      <c r="O1711" s="217"/>
      <c r="P1711" s="227">
        <v>493098242.24000001</v>
      </c>
      <c r="GO1711" s="212"/>
      <c r="GP1711" s="212"/>
      <c r="GQ1711" s="223"/>
      <c r="GR1711" s="223"/>
      <c r="GS1711" s="223"/>
      <c r="GT1711" s="223"/>
      <c r="GU1711" s="223"/>
      <c r="GV1711" s="223"/>
      <c r="GW1711" s="173"/>
      <c r="GX1711" s="223" t="s">
        <v>377</v>
      </c>
      <c r="GZ1711" s="257"/>
      <c r="HB1711" s="257"/>
    </row>
    <row r="1712" spans="1:210" s="171" customFormat="1" ht="33.75" x14ac:dyDescent="0.25">
      <c r="A1712" s="214" t="s">
        <v>1192</v>
      </c>
      <c r="B1712" s="215" t="s">
        <v>976</v>
      </c>
      <c r="C1712" s="873" t="s">
        <v>977</v>
      </c>
      <c r="D1712" s="873"/>
      <c r="E1712" s="873"/>
      <c r="F1712" s="873"/>
      <c r="G1712" s="873"/>
      <c r="H1712" s="216" t="s">
        <v>978</v>
      </c>
      <c r="I1712" s="217">
        <v>867</v>
      </c>
      <c r="J1712" s="218">
        <v>1</v>
      </c>
      <c r="K1712" s="218">
        <v>867</v>
      </c>
      <c r="L1712" s="220"/>
      <c r="M1712" s="217"/>
      <c r="N1712" s="240">
        <v>2832.37</v>
      </c>
      <c r="O1712" s="217"/>
      <c r="P1712" s="227">
        <v>2455664.79</v>
      </c>
      <c r="GO1712" s="212"/>
      <c r="GP1712" s="212"/>
      <c r="GQ1712" s="223" t="s">
        <v>977</v>
      </c>
      <c r="GR1712" s="223" t="s">
        <v>4</v>
      </c>
      <c r="GS1712" s="223" t="s">
        <v>4</v>
      </c>
      <c r="GT1712" s="223" t="s">
        <v>4</v>
      </c>
      <c r="GU1712" s="223" t="s">
        <v>4</v>
      </c>
      <c r="GV1712" s="223"/>
      <c r="GW1712" s="173"/>
      <c r="GX1712" s="223"/>
      <c r="GZ1712" s="257"/>
      <c r="HB1712" s="257"/>
    </row>
    <row r="1713" spans="1:210" s="171" customFormat="1" ht="15" x14ac:dyDescent="0.25">
      <c r="A1713" s="236"/>
      <c r="B1713" s="237"/>
      <c r="C1713" s="874" t="s">
        <v>377</v>
      </c>
      <c r="D1713" s="874"/>
      <c r="E1713" s="874"/>
      <c r="F1713" s="874"/>
      <c r="G1713" s="874"/>
      <c r="H1713" s="216"/>
      <c r="I1713" s="217"/>
      <c r="J1713" s="217"/>
      <c r="K1713" s="217"/>
      <c r="L1713" s="220"/>
      <c r="M1713" s="217"/>
      <c r="N1713" s="220"/>
      <c r="O1713" s="217"/>
      <c r="P1713" s="227">
        <v>2455664.79</v>
      </c>
      <c r="GO1713" s="212"/>
      <c r="GP1713" s="212"/>
      <c r="GQ1713" s="223"/>
      <c r="GR1713" s="223"/>
      <c r="GS1713" s="223"/>
      <c r="GT1713" s="223"/>
      <c r="GU1713" s="223"/>
      <c r="GV1713" s="223"/>
      <c r="GW1713" s="173"/>
      <c r="GX1713" s="223" t="s">
        <v>377</v>
      </c>
      <c r="GZ1713" s="257"/>
      <c r="HB1713" s="257"/>
    </row>
    <row r="1714" spans="1:210" s="171" customFormat="1" ht="22.5" x14ac:dyDescent="0.25">
      <c r="A1714" s="214" t="s">
        <v>1193</v>
      </c>
      <c r="B1714" s="215" t="s">
        <v>612</v>
      </c>
      <c r="C1714" s="873" t="s">
        <v>613</v>
      </c>
      <c r="D1714" s="873"/>
      <c r="E1714" s="873"/>
      <c r="F1714" s="873"/>
      <c r="G1714" s="873"/>
      <c r="H1714" s="216" t="s">
        <v>614</v>
      </c>
      <c r="I1714" s="217">
        <v>3293</v>
      </c>
      <c r="J1714" s="218">
        <v>1</v>
      </c>
      <c r="K1714" s="218">
        <v>3293</v>
      </c>
      <c r="L1714" s="220"/>
      <c r="M1714" s="217"/>
      <c r="N1714" s="240">
        <v>2830.93</v>
      </c>
      <c r="O1714" s="217"/>
      <c r="P1714" s="227">
        <v>9322252.4900000002</v>
      </c>
      <c r="GO1714" s="212"/>
      <c r="GP1714" s="212"/>
      <c r="GQ1714" s="223" t="s">
        <v>613</v>
      </c>
      <c r="GR1714" s="223" t="s">
        <v>4</v>
      </c>
      <c r="GS1714" s="223" t="s">
        <v>4</v>
      </c>
      <c r="GT1714" s="223" t="s">
        <v>4</v>
      </c>
      <c r="GU1714" s="223" t="s">
        <v>4</v>
      </c>
      <c r="GV1714" s="223"/>
      <c r="GW1714" s="173"/>
      <c r="GX1714" s="223"/>
      <c r="GZ1714" s="257"/>
      <c r="HB1714" s="257"/>
    </row>
    <row r="1715" spans="1:210" s="171" customFormat="1" ht="15" x14ac:dyDescent="0.25">
      <c r="A1715" s="236"/>
      <c r="B1715" s="237"/>
      <c r="C1715" s="874" t="s">
        <v>377</v>
      </c>
      <c r="D1715" s="874"/>
      <c r="E1715" s="874"/>
      <c r="F1715" s="874"/>
      <c r="G1715" s="874"/>
      <c r="H1715" s="216"/>
      <c r="I1715" s="217"/>
      <c r="J1715" s="217"/>
      <c r="K1715" s="217"/>
      <c r="L1715" s="220"/>
      <c r="M1715" s="217"/>
      <c r="N1715" s="220"/>
      <c r="O1715" s="217"/>
      <c r="P1715" s="227">
        <v>9322252.4900000002</v>
      </c>
      <c r="GO1715" s="212"/>
      <c r="GP1715" s="212"/>
      <c r="GQ1715" s="223"/>
      <c r="GR1715" s="223"/>
      <c r="GS1715" s="223"/>
      <c r="GT1715" s="223"/>
      <c r="GU1715" s="223"/>
      <c r="GV1715" s="223"/>
      <c r="GW1715" s="173"/>
      <c r="GX1715" s="223" t="s">
        <v>377</v>
      </c>
      <c r="GZ1715" s="257"/>
      <c r="HB1715" s="257"/>
    </row>
    <row r="1716" spans="1:210" s="171" customFormat="1" ht="1.5" customHeight="1" x14ac:dyDescent="0.25">
      <c r="A1716" s="246"/>
      <c r="B1716" s="247"/>
      <c r="C1716" s="247"/>
      <c r="D1716" s="247"/>
      <c r="E1716" s="247"/>
      <c r="F1716" s="248"/>
      <c r="G1716" s="248"/>
      <c r="H1716" s="248"/>
      <c r="I1716" s="248"/>
      <c r="J1716" s="249"/>
      <c r="K1716" s="248"/>
      <c r="L1716" s="249"/>
      <c r="M1716" s="250"/>
      <c r="N1716" s="249"/>
      <c r="O1716" s="251"/>
      <c r="P1716" s="252"/>
      <c r="Q1716" s="253"/>
      <c r="R1716" s="254"/>
      <c r="GO1716" s="212"/>
      <c r="GP1716" s="212"/>
      <c r="GQ1716" s="223"/>
      <c r="GR1716" s="223"/>
      <c r="GS1716" s="223"/>
      <c r="GT1716" s="223"/>
      <c r="GU1716" s="223"/>
      <c r="GV1716" s="223"/>
      <c r="GW1716" s="173"/>
      <c r="GX1716" s="223"/>
      <c r="GZ1716" s="257"/>
      <c r="HB1716" s="257"/>
    </row>
    <row r="1717" spans="1:210" s="171" customFormat="1" ht="15" x14ac:dyDescent="0.25">
      <c r="A1717" s="224"/>
      <c r="B1717" s="255"/>
      <c r="C1717" s="872" t="s">
        <v>1194</v>
      </c>
      <c r="D1717" s="872"/>
      <c r="E1717" s="872"/>
      <c r="F1717" s="872"/>
      <c r="G1717" s="872"/>
      <c r="H1717" s="872"/>
      <c r="I1717" s="872"/>
      <c r="J1717" s="872"/>
      <c r="K1717" s="872"/>
      <c r="L1717" s="872"/>
      <c r="M1717" s="872"/>
      <c r="N1717" s="872"/>
      <c r="O1717" s="872"/>
      <c r="P1717" s="256"/>
      <c r="Q1717" s="253"/>
      <c r="R1717" s="254"/>
      <c r="GO1717" s="212"/>
      <c r="GP1717" s="212"/>
      <c r="GQ1717" s="223"/>
      <c r="GR1717" s="223"/>
      <c r="GS1717" s="223"/>
      <c r="GT1717" s="223"/>
      <c r="GU1717" s="223"/>
      <c r="GV1717" s="223"/>
      <c r="GW1717" s="173"/>
      <c r="GX1717" s="223"/>
      <c r="GZ1717" s="257" t="s">
        <v>1194</v>
      </c>
      <c r="HB1717" s="257"/>
    </row>
    <row r="1718" spans="1:210" s="171" customFormat="1" ht="15" x14ac:dyDescent="0.25">
      <c r="A1718" s="224"/>
      <c r="B1718" s="225"/>
      <c r="C1718" s="871" t="s">
        <v>400</v>
      </c>
      <c r="D1718" s="871"/>
      <c r="E1718" s="871"/>
      <c r="F1718" s="871"/>
      <c r="G1718" s="871"/>
      <c r="H1718" s="871"/>
      <c r="I1718" s="871"/>
      <c r="J1718" s="871"/>
      <c r="K1718" s="871"/>
      <c r="L1718" s="871"/>
      <c r="M1718" s="871"/>
      <c r="N1718" s="871"/>
      <c r="O1718" s="871"/>
      <c r="P1718" s="258">
        <v>551316685.61000001</v>
      </c>
      <c r="Q1718" s="253"/>
      <c r="R1718" s="254"/>
      <c r="GO1718" s="212"/>
      <c r="GP1718" s="212"/>
      <c r="GQ1718" s="223"/>
      <c r="GR1718" s="223"/>
      <c r="GS1718" s="223"/>
      <c r="GT1718" s="223"/>
      <c r="GU1718" s="223"/>
      <c r="GV1718" s="223"/>
      <c r="GW1718" s="173"/>
      <c r="GX1718" s="223"/>
      <c r="GZ1718" s="257"/>
      <c r="HA1718" s="259" t="s">
        <v>400</v>
      </c>
      <c r="HB1718" s="257"/>
    </row>
    <row r="1719" spans="1:210" s="171" customFormat="1" ht="15" x14ac:dyDescent="0.25">
      <c r="A1719" s="224"/>
      <c r="B1719" s="225"/>
      <c r="C1719" s="871" t="s">
        <v>401</v>
      </c>
      <c r="D1719" s="871"/>
      <c r="E1719" s="871"/>
      <c r="F1719" s="871"/>
      <c r="G1719" s="871"/>
      <c r="H1719" s="871"/>
      <c r="I1719" s="871"/>
      <c r="J1719" s="871"/>
      <c r="K1719" s="871"/>
      <c r="L1719" s="871"/>
      <c r="M1719" s="871"/>
      <c r="N1719" s="871"/>
      <c r="O1719" s="871"/>
      <c r="P1719" s="260"/>
      <c r="Q1719" s="253"/>
      <c r="R1719" s="254"/>
      <c r="GO1719" s="212"/>
      <c r="GP1719" s="212"/>
      <c r="GQ1719" s="223"/>
      <c r="GR1719" s="223"/>
      <c r="GS1719" s="223"/>
      <c r="GT1719" s="223"/>
      <c r="GU1719" s="223"/>
      <c r="GV1719" s="223"/>
      <c r="GW1719" s="173"/>
      <c r="GX1719" s="223"/>
      <c r="GZ1719" s="257"/>
      <c r="HA1719" s="259" t="s">
        <v>401</v>
      </c>
      <c r="HB1719" s="257"/>
    </row>
    <row r="1720" spans="1:210" s="171" customFormat="1" ht="15" x14ac:dyDescent="0.25">
      <c r="A1720" s="224"/>
      <c r="B1720" s="225"/>
      <c r="C1720" s="871" t="s">
        <v>402</v>
      </c>
      <c r="D1720" s="871"/>
      <c r="E1720" s="871"/>
      <c r="F1720" s="871"/>
      <c r="G1720" s="871"/>
      <c r="H1720" s="871"/>
      <c r="I1720" s="871"/>
      <c r="J1720" s="871"/>
      <c r="K1720" s="871"/>
      <c r="L1720" s="871"/>
      <c r="M1720" s="871"/>
      <c r="N1720" s="871"/>
      <c r="O1720" s="871"/>
      <c r="P1720" s="258">
        <v>33997728.18</v>
      </c>
      <c r="Q1720" s="253"/>
      <c r="R1720" s="254"/>
      <c r="GO1720" s="212"/>
      <c r="GP1720" s="212"/>
      <c r="GQ1720" s="223"/>
      <c r="GR1720" s="223"/>
      <c r="GS1720" s="223"/>
      <c r="GT1720" s="223"/>
      <c r="GU1720" s="223"/>
      <c r="GV1720" s="223"/>
      <c r="GW1720" s="173"/>
      <c r="GX1720" s="223"/>
      <c r="GZ1720" s="257"/>
      <c r="HA1720" s="259" t="s">
        <v>402</v>
      </c>
      <c r="HB1720" s="257"/>
    </row>
    <row r="1721" spans="1:210" s="171" customFormat="1" ht="15" x14ac:dyDescent="0.25">
      <c r="A1721" s="224"/>
      <c r="B1721" s="225"/>
      <c r="C1721" s="871" t="s">
        <v>403</v>
      </c>
      <c r="D1721" s="871"/>
      <c r="E1721" s="871"/>
      <c r="F1721" s="871"/>
      <c r="G1721" s="871"/>
      <c r="H1721" s="871"/>
      <c r="I1721" s="871"/>
      <c r="J1721" s="871"/>
      <c r="K1721" s="871"/>
      <c r="L1721" s="871"/>
      <c r="M1721" s="871"/>
      <c r="N1721" s="871"/>
      <c r="O1721" s="871"/>
      <c r="P1721" s="258">
        <v>5275792.18</v>
      </c>
      <c r="Q1721" s="253"/>
      <c r="R1721" s="254"/>
      <c r="GO1721" s="212"/>
      <c r="GP1721" s="212"/>
      <c r="GQ1721" s="223"/>
      <c r="GR1721" s="223"/>
      <c r="GS1721" s="223"/>
      <c r="GT1721" s="223"/>
      <c r="GU1721" s="223"/>
      <c r="GV1721" s="223"/>
      <c r="GW1721" s="173"/>
      <c r="GX1721" s="223"/>
      <c r="GZ1721" s="257"/>
      <c r="HA1721" s="259" t="s">
        <v>403</v>
      </c>
      <c r="HB1721" s="257"/>
    </row>
    <row r="1722" spans="1:210" s="171" customFormat="1" ht="15" x14ac:dyDescent="0.25">
      <c r="A1722" s="224"/>
      <c r="B1722" s="225"/>
      <c r="C1722" s="871" t="s">
        <v>404</v>
      </c>
      <c r="D1722" s="871"/>
      <c r="E1722" s="871"/>
      <c r="F1722" s="871"/>
      <c r="G1722" s="871"/>
      <c r="H1722" s="871"/>
      <c r="I1722" s="871"/>
      <c r="J1722" s="871"/>
      <c r="K1722" s="871"/>
      <c r="L1722" s="871"/>
      <c r="M1722" s="871"/>
      <c r="N1722" s="871"/>
      <c r="O1722" s="871"/>
      <c r="P1722" s="258">
        <v>5658551.2300000004</v>
      </c>
      <c r="Q1722" s="253"/>
      <c r="R1722" s="254"/>
      <c r="GO1722" s="212"/>
      <c r="GP1722" s="212"/>
      <c r="GQ1722" s="223"/>
      <c r="GR1722" s="223"/>
      <c r="GS1722" s="223"/>
      <c r="GT1722" s="223"/>
      <c r="GU1722" s="223"/>
      <c r="GV1722" s="223"/>
      <c r="GW1722" s="173"/>
      <c r="GX1722" s="223"/>
      <c r="GZ1722" s="257"/>
      <c r="HA1722" s="259" t="s">
        <v>404</v>
      </c>
      <c r="HB1722" s="257"/>
    </row>
    <row r="1723" spans="1:210" s="171" customFormat="1" ht="15" x14ac:dyDescent="0.25">
      <c r="A1723" s="224"/>
      <c r="B1723" s="225"/>
      <c r="C1723" s="871" t="s">
        <v>616</v>
      </c>
      <c r="D1723" s="871"/>
      <c r="E1723" s="871"/>
      <c r="F1723" s="871"/>
      <c r="G1723" s="871"/>
      <c r="H1723" s="871"/>
      <c r="I1723" s="871"/>
      <c r="J1723" s="871"/>
      <c r="K1723" s="871"/>
      <c r="L1723" s="871"/>
      <c r="M1723" s="871"/>
      <c r="N1723" s="871"/>
      <c r="O1723" s="871"/>
      <c r="P1723" s="258">
        <v>506384614.01999998</v>
      </c>
      <c r="Q1723" s="253"/>
      <c r="R1723" s="254"/>
      <c r="GO1723" s="212"/>
      <c r="GP1723" s="212"/>
      <c r="GQ1723" s="223"/>
      <c r="GR1723" s="223"/>
      <c r="GS1723" s="223"/>
      <c r="GT1723" s="223"/>
      <c r="GU1723" s="223"/>
      <c r="GV1723" s="223"/>
      <c r="GW1723" s="173"/>
      <c r="GX1723" s="223"/>
      <c r="GZ1723" s="257"/>
      <c r="HA1723" s="259" t="s">
        <v>616</v>
      </c>
      <c r="HB1723" s="257"/>
    </row>
    <row r="1724" spans="1:210" s="171" customFormat="1" ht="15" x14ac:dyDescent="0.25">
      <c r="A1724" s="224"/>
      <c r="B1724" s="225"/>
      <c r="C1724" s="871" t="s">
        <v>406</v>
      </c>
      <c r="D1724" s="871"/>
      <c r="E1724" s="871"/>
      <c r="F1724" s="871"/>
      <c r="G1724" s="871"/>
      <c r="H1724" s="871"/>
      <c r="I1724" s="871"/>
      <c r="J1724" s="871"/>
      <c r="K1724" s="871"/>
      <c r="L1724" s="871"/>
      <c r="M1724" s="871"/>
      <c r="N1724" s="871"/>
      <c r="O1724" s="871"/>
      <c r="P1724" s="258">
        <v>604553102.64999998</v>
      </c>
      <c r="Q1724" s="253"/>
      <c r="R1724" s="254"/>
      <c r="GO1724" s="212"/>
      <c r="GP1724" s="212"/>
      <c r="GQ1724" s="223"/>
      <c r="GR1724" s="223"/>
      <c r="GS1724" s="223"/>
      <c r="GT1724" s="223"/>
      <c r="GU1724" s="223"/>
      <c r="GV1724" s="223"/>
      <c r="GW1724" s="173"/>
      <c r="GX1724" s="223"/>
      <c r="GZ1724" s="257"/>
      <c r="HA1724" s="259" t="s">
        <v>406</v>
      </c>
      <c r="HB1724" s="257"/>
    </row>
    <row r="1725" spans="1:210" s="171" customFormat="1" ht="15" x14ac:dyDescent="0.25">
      <c r="A1725" s="224"/>
      <c r="B1725" s="225"/>
      <c r="C1725" s="871" t="s">
        <v>401</v>
      </c>
      <c r="D1725" s="871"/>
      <c r="E1725" s="871"/>
      <c r="F1725" s="871"/>
      <c r="G1725" s="871"/>
      <c r="H1725" s="871"/>
      <c r="I1725" s="871"/>
      <c r="J1725" s="871"/>
      <c r="K1725" s="871"/>
      <c r="L1725" s="871"/>
      <c r="M1725" s="871"/>
      <c r="N1725" s="871"/>
      <c r="O1725" s="871"/>
      <c r="P1725" s="260"/>
      <c r="Q1725" s="253"/>
      <c r="R1725" s="254"/>
      <c r="GO1725" s="212"/>
      <c r="GP1725" s="212"/>
      <c r="GQ1725" s="223"/>
      <c r="GR1725" s="223"/>
      <c r="GS1725" s="223"/>
      <c r="GT1725" s="223"/>
      <c r="GU1725" s="223"/>
      <c r="GV1725" s="223"/>
      <c r="GW1725" s="173"/>
      <c r="GX1725" s="223"/>
      <c r="GZ1725" s="257"/>
      <c r="HA1725" s="259" t="s">
        <v>401</v>
      </c>
      <c r="HB1725" s="257"/>
    </row>
    <row r="1726" spans="1:210" s="171" customFormat="1" ht="15" x14ac:dyDescent="0.25">
      <c r="A1726" s="224"/>
      <c r="B1726" s="225"/>
      <c r="C1726" s="871" t="s">
        <v>617</v>
      </c>
      <c r="D1726" s="871"/>
      <c r="E1726" s="871"/>
      <c r="F1726" s="871"/>
      <c r="G1726" s="871"/>
      <c r="H1726" s="871"/>
      <c r="I1726" s="871"/>
      <c r="J1726" s="871"/>
      <c r="K1726" s="871"/>
      <c r="L1726" s="871"/>
      <c r="M1726" s="871"/>
      <c r="N1726" s="871"/>
      <c r="O1726" s="871"/>
      <c r="P1726" s="258">
        <v>33997728.18</v>
      </c>
      <c r="Q1726" s="253"/>
      <c r="R1726" s="254"/>
      <c r="GO1726" s="212"/>
      <c r="GP1726" s="212"/>
      <c r="GQ1726" s="223"/>
      <c r="GR1726" s="223"/>
      <c r="GS1726" s="223"/>
      <c r="GT1726" s="223"/>
      <c r="GU1726" s="223"/>
      <c r="GV1726" s="223"/>
      <c r="GW1726" s="173"/>
      <c r="GX1726" s="223"/>
      <c r="GZ1726" s="257"/>
      <c r="HA1726" s="259" t="s">
        <v>617</v>
      </c>
      <c r="HB1726" s="257"/>
    </row>
    <row r="1727" spans="1:210" s="171" customFormat="1" ht="15" x14ac:dyDescent="0.25">
      <c r="A1727" s="224"/>
      <c r="B1727" s="225"/>
      <c r="C1727" s="871" t="s">
        <v>592</v>
      </c>
      <c r="D1727" s="871"/>
      <c r="E1727" s="871"/>
      <c r="F1727" s="871"/>
      <c r="G1727" s="871"/>
      <c r="H1727" s="871"/>
      <c r="I1727" s="871"/>
      <c r="J1727" s="871"/>
      <c r="K1727" s="871"/>
      <c r="L1727" s="871"/>
      <c r="M1727" s="871"/>
      <c r="N1727" s="871"/>
      <c r="O1727" s="871"/>
      <c r="P1727" s="258">
        <v>5275792.18</v>
      </c>
      <c r="Q1727" s="253"/>
      <c r="R1727" s="254"/>
      <c r="GO1727" s="212"/>
      <c r="GP1727" s="212"/>
      <c r="GQ1727" s="223"/>
      <c r="GR1727" s="223"/>
      <c r="GS1727" s="223"/>
      <c r="GT1727" s="223"/>
      <c r="GU1727" s="223"/>
      <c r="GV1727" s="223"/>
      <c r="GW1727" s="173"/>
      <c r="GX1727" s="223"/>
      <c r="GZ1727" s="257"/>
      <c r="HA1727" s="259" t="s">
        <v>592</v>
      </c>
      <c r="HB1727" s="257"/>
    </row>
    <row r="1728" spans="1:210" s="171" customFormat="1" ht="15" x14ac:dyDescent="0.25">
      <c r="A1728" s="224"/>
      <c r="B1728" s="225"/>
      <c r="C1728" s="871" t="s">
        <v>593</v>
      </c>
      <c r="D1728" s="871"/>
      <c r="E1728" s="871"/>
      <c r="F1728" s="871"/>
      <c r="G1728" s="871"/>
      <c r="H1728" s="871"/>
      <c r="I1728" s="871"/>
      <c r="J1728" s="871"/>
      <c r="K1728" s="871"/>
      <c r="L1728" s="871"/>
      <c r="M1728" s="871"/>
      <c r="N1728" s="871"/>
      <c r="O1728" s="871"/>
      <c r="P1728" s="258">
        <v>5658551.2300000004</v>
      </c>
      <c r="Q1728" s="253"/>
      <c r="R1728" s="254"/>
      <c r="GO1728" s="212"/>
      <c r="GP1728" s="212"/>
      <c r="GQ1728" s="223"/>
      <c r="GR1728" s="223"/>
      <c r="GS1728" s="223"/>
      <c r="GT1728" s="223"/>
      <c r="GU1728" s="223"/>
      <c r="GV1728" s="223"/>
      <c r="GW1728" s="173"/>
      <c r="GX1728" s="223"/>
      <c r="GZ1728" s="257"/>
      <c r="HA1728" s="259" t="s">
        <v>593</v>
      </c>
      <c r="HB1728" s="257"/>
    </row>
    <row r="1729" spans="1:211" s="171" customFormat="1" ht="15" x14ac:dyDescent="0.25">
      <c r="A1729" s="224"/>
      <c r="B1729" s="225"/>
      <c r="C1729" s="871" t="s">
        <v>618</v>
      </c>
      <c r="D1729" s="871"/>
      <c r="E1729" s="871"/>
      <c r="F1729" s="871"/>
      <c r="G1729" s="871"/>
      <c r="H1729" s="871"/>
      <c r="I1729" s="871"/>
      <c r="J1729" s="871"/>
      <c r="K1729" s="871"/>
      <c r="L1729" s="871"/>
      <c r="M1729" s="871"/>
      <c r="N1729" s="871"/>
      <c r="O1729" s="871"/>
      <c r="P1729" s="258">
        <v>506384614.01999998</v>
      </c>
      <c r="Q1729" s="253"/>
      <c r="R1729" s="254"/>
      <c r="GO1729" s="212"/>
      <c r="GP1729" s="212"/>
      <c r="GQ1729" s="223"/>
      <c r="GR1729" s="223"/>
      <c r="GS1729" s="223"/>
      <c r="GT1729" s="223"/>
      <c r="GU1729" s="223"/>
      <c r="GV1729" s="223"/>
      <c r="GW1729" s="173"/>
      <c r="GX1729" s="223"/>
      <c r="GZ1729" s="257"/>
      <c r="HA1729" s="259" t="s">
        <v>618</v>
      </c>
      <c r="HB1729" s="257"/>
    </row>
    <row r="1730" spans="1:211" s="171" customFormat="1" ht="15" x14ac:dyDescent="0.25">
      <c r="A1730" s="224"/>
      <c r="B1730" s="225"/>
      <c r="C1730" s="871" t="s">
        <v>594</v>
      </c>
      <c r="D1730" s="871"/>
      <c r="E1730" s="871"/>
      <c r="F1730" s="871"/>
      <c r="G1730" s="871"/>
      <c r="H1730" s="871"/>
      <c r="I1730" s="871"/>
      <c r="J1730" s="871"/>
      <c r="K1730" s="871"/>
      <c r="L1730" s="871"/>
      <c r="M1730" s="871"/>
      <c r="N1730" s="871"/>
      <c r="O1730" s="871"/>
      <c r="P1730" s="258">
        <v>35563409.280000001</v>
      </c>
      <c r="Q1730" s="253"/>
      <c r="R1730" s="254"/>
      <c r="GO1730" s="212"/>
      <c r="GP1730" s="212"/>
      <c r="GQ1730" s="223"/>
      <c r="GR1730" s="223"/>
      <c r="GS1730" s="223"/>
      <c r="GT1730" s="223"/>
      <c r="GU1730" s="223"/>
      <c r="GV1730" s="223"/>
      <c r="GW1730" s="173"/>
      <c r="GX1730" s="223"/>
      <c r="GZ1730" s="257"/>
      <c r="HA1730" s="259" t="s">
        <v>594</v>
      </c>
      <c r="HB1730" s="257"/>
    </row>
    <row r="1731" spans="1:211" s="171" customFormat="1" ht="15" x14ac:dyDescent="0.25">
      <c r="A1731" s="224"/>
      <c r="B1731" s="225"/>
      <c r="C1731" s="871" t="s">
        <v>595</v>
      </c>
      <c r="D1731" s="871"/>
      <c r="E1731" s="871"/>
      <c r="F1731" s="871"/>
      <c r="G1731" s="871"/>
      <c r="H1731" s="871"/>
      <c r="I1731" s="871"/>
      <c r="J1731" s="871"/>
      <c r="K1731" s="871"/>
      <c r="L1731" s="871"/>
      <c r="M1731" s="871"/>
      <c r="N1731" s="871"/>
      <c r="O1731" s="871"/>
      <c r="P1731" s="258">
        <v>17673007.760000002</v>
      </c>
      <c r="Q1731" s="253"/>
      <c r="R1731" s="254"/>
      <c r="GO1731" s="212"/>
      <c r="GP1731" s="212"/>
      <c r="GQ1731" s="223"/>
      <c r="GR1731" s="223"/>
      <c r="GS1731" s="223"/>
      <c r="GT1731" s="223"/>
      <c r="GU1731" s="223"/>
      <c r="GV1731" s="223"/>
      <c r="GW1731" s="173"/>
      <c r="GX1731" s="223"/>
      <c r="GZ1731" s="257"/>
      <c r="HA1731" s="259" t="s">
        <v>595</v>
      </c>
      <c r="HB1731" s="257"/>
    </row>
    <row r="1732" spans="1:211" s="171" customFormat="1" ht="15" x14ac:dyDescent="0.25">
      <c r="A1732" s="224"/>
      <c r="B1732" s="225"/>
      <c r="C1732" s="871" t="s">
        <v>415</v>
      </c>
      <c r="D1732" s="871"/>
      <c r="E1732" s="871"/>
      <c r="F1732" s="871"/>
      <c r="G1732" s="871"/>
      <c r="H1732" s="871"/>
      <c r="I1732" s="871"/>
      <c r="J1732" s="871"/>
      <c r="K1732" s="871"/>
      <c r="L1732" s="871"/>
      <c r="M1732" s="871"/>
      <c r="N1732" s="871"/>
      <c r="O1732" s="871"/>
      <c r="P1732" s="258">
        <v>39656279.409999996</v>
      </c>
      <c r="Q1732" s="253"/>
      <c r="R1732" s="254"/>
      <c r="GO1732" s="212"/>
      <c r="GP1732" s="212"/>
      <c r="GQ1732" s="223"/>
      <c r="GR1732" s="223"/>
      <c r="GS1732" s="223"/>
      <c r="GT1732" s="223"/>
      <c r="GU1732" s="223"/>
      <c r="GV1732" s="223"/>
      <c r="GW1732" s="173"/>
      <c r="GX1732" s="223"/>
      <c r="GZ1732" s="257"/>
      <c r="HA1732" s="259" t="s">
        <v>415</v>
      </c>
      <c r="HB1732" s="257"/>
    </row>
    <row r="1733" spans="1:211" s="171" customFormat="1" ht="15" x14ac:dyDescent="0.25">
      <c r="A1733" s="224"/>
      <c r="B1733" s="225"/>
      <c r="C1733" s="871" t="s">
        <v>416</v>
      </c>
      <c r="D1733" s="871"/>
      <c r="E1733" s="871"/>
      <c r="F1733" s="871"/>
      <c r="G1733" s="871"/>
      <c r="H1733" s="871"/>
      <c r="I1733" s="871"/>
      <c r="J1733" s="871"/>
      <c r="K1733" s="871"/>
      <c r="L1733" s="871"/>
      <c r="M1733" s="871"/>
      <c r="N1733" s="871"/>
      <c r="O1733" s="871"/>
      <c r="P1733" s="258">
        <v>35563409.280000001</v>
      </c>
      <c r="Q1733" s="253"/>
      <c r="R1733" s="254"/>
      <c r="GO1733" s="212"/>
      <c r="GP1733" s="212"/>
      <c r="GQ1733" s="223"/>
      <c r="GR1733" s="223"/>
      <c r="GS1733" s="223"/>
      <c r="GT1733" s="223"/>
      <c r="GU1733" s="223"/>
      <c r="GV1733" s="223"/>
      <c r="GW1733" s="173"/>
      <c r="GX1733" s="223"/>
      <c r="GZ1733" s="257"/>
      <c r="HA1733" s="259" t="s">
        <v>416</v>
      </c>
      <c r="HB1733" s="257"/>
    </row>
    <row r="1734" spans="1:211" s="171" customFormat="1" ht="15" x14ac:dyDescent="0.25">
      <c r="A1734" s="224"/>
      <c r="B1734" s="225"/>
      <c r="C1734" s="871" t="s">
        <v>417</v>
      </c>
      <c r="D1734" s="871"/>
      <c r="E1734" s="871"/>
      <c r="F1734" s="871"/>
      <c r="G1734" s="871"/>
      <c r="H1734" s="871"/>
      <c r="I1734" s="871"/>
      <c r="J1734" s="871"/>
      <c r="K1734" s="871"/>
      <c r="L1734" s="871"/>
      <c r="M1734" s="871"/>
      <c r="N1734" s="871"/>
      <c r="O1734" s="871"/>
      <c r="P1734" s="258">
        <v>17673007.760000002</v>
      </c>
      <c r="Q1734" s="253"/>
      <c r="R1734" s="254"/>
      <c r="GO1734" s="212"/>
      <c r="GP1734" s="212"/>
      <c r="GQ1734" s="223"/>
      <c r="GR1734" s="223"/>
      <c r="GS1734" s="223"/>
      <c r="GT1734" s="223"/>
      <c r="GU1734" s="223"/>
      <c r="GV1734" s="223"/>
      <c r="GW1734" s="173"/>
      <c r="GX1734" s="223"/>
      <c r="GZ1734" s="257"/>
      <c r="HA1734" s="259" t="s">
        <v>417</v>
      </c>
      <c r="HB1734" s="257"/>
    </row>
    <row r="1735" spans="1:211" s="171" customFormat="1" ht="15" x14ac:dyDescent="0.25">
      <c r="A1735" s="224"/>
      <c r="B1735" s="255"/>
      <c r="C1735" s="872" t="s">
        <v>1195</v>
      </c>
      <c r="D1735" s="872"/>
      <c r="E1735" s="872"/>
      <c r="F1735" s="872"/>
      <c r="G1735" s="872"/>
      <c r="H1735" s="872"/>
      <c r="I1735" s="872"/>
      <c r="J1735" s="872"/>
      <c r="K1735" s="872"/>
      <c r="L1735" s="872"/>
      <c r="M1735" s="872"/>
      <c r="N1735" s="872"/>
      <c r="O1735" s="872"/>
      <c r="P1735" s="261">
        <v>604553102.64999998</v>
      </c>
      <c r="Q1735" s="253"/>
      <c r="R1735" s="254"/>
      <c r="GO1735" s="212"/>
      <c r="GP1735" s="212"/>
      <c r="GQ1735" s="223"/>
      <c r="GR1735" s="223"/>
      <c r="GS1735" s="223"/>
      <c r="GT1735" s="223"/>
      <c r="GU1735" s="223"/>
      <c r="GV1735" s="223"/>
      <c r="GW1735" s="173"/>
      <c r="GX1735" s="223"/>
      <c r="GZ1735" s="257"/>
      <c r="HB1735" s="257" t="s">
        <v>1195</v>
      </c>
    </row>
    <row r="1736" spans="1:211" s="171" customFormat="1" ht="15" x14ac:dyDescent="0.25">
      <c r="A1736" s="224"/>
      <c r="B1736" s="225"/>
      <c r="C1736" s="871" t="s">
        <v>419</v>
      </c>
      <c r="D1736" s="871"/>
      <c r="E1736" s="871"/>
      <c r="F1736" s="871"/>
      <c r="G1736" s="871"/>
      <c r="H1736" s="871"/>
      <c r="I1736" s="871"/>
      <c r="J1736" s="871"/>
      <c r="K1736" s="871"/>
      <c r="L1736" s="871"/>
      <c r="M1736" s="871"/>
      <c r="N1736" s="871"/>
      <c r="O1736" s="871"/>
      <c r="P1736" s="260"/>
      <c r="Q1736" s="253"/>
      <c r="R1736" s="254"/>
      <c r="GO1736" s="212"/>
      <c r="GP1736" s="212"/>
      <c r="GQ1736" s="223"/>
      <c r="GR1736" s="223"/>
      <c r="GS1736" s="223"/>
      <c r="GT1736" s="223"/>
      <c r="GU1736" s="223"/>
      <c r="GV1736" s="223"/>
      <c r="GW1736" s="173"/>
      <c r="GX1736" s="223"/>
      <c r="GZ1736" s="257"/>
      <c r="HA1736" s="259" t="s">
        <v>419</v>
      </c>
      <c r="HB1736" s="257"/>
    </row>
    <row r="1737" spans="1:211" s="171" customFormat="1" ht="15" x14ac:dyDescent="0.25">
      <c r="A1737" s="224"/>
      <c r="B1737" s="225"/>
      <c r="C1737" s="871" t="s">
        <v>620</v>
      </c>
      <c r="D1737" s="871"/>
      <c r="E1737" s="871"/>
      <c r="F1737" s="871"/>
      <c r="G1737" s="871"/>
      <c r="H1737" s="871"/>
      <c r="I1737" s="871"/>
      <c r="J1737" s="871"/>
      <c r="K1737" s="871"/>
      <c r="L1737" s="871"/>
      <c r="M1737" s="871"/>
      <c r="N1737" s="871"/>
      <c r="O1737" s="871"/>
      <c r="P1737" s="258">
        <v>504876159.51999998</v>
      </c>
      <c r="Q1737" s="253"/>
      <c r="R1737" s="254"/>
      <c r="GO1737" s="212"/>
      <c r="GP1737" s="212"/>
      <c r="GQ1737" s="223"/>
      <c r="GR1737" s="223"/>
      <c r="GS1737" s="223"/>
      <c r="GT1737" s="223"/>
      <c r="GU1737" s="223"/>
      <c r="GV1737" s="223"/>
      <c r="GW1737" s="173"/>
      <c r="GX1737" s="223"/>
      <c r="GZ1737" s="257"/>
      <c r="HA1737" s="259" t="s">
        <v>620</v>
      </c>
      <c r="HB1737" s="257"/>
    </row>
    <row r="1738" spans="1:211" s="171" customFormat="1" ht="15" x14ac:dyDescent="0.25">
      <c r="A1738" s="224"/>
      <c r="B1738" s="225"/>
      <c r="C1738" s="871" t="s">
        <v>420</v>
      </c>
      <c r="D1738" s="871"/>
      <c r="E1738" s="871"/>
      <c r="F1738" s="871"/>
      <c r="G1738" s="871"/>
      <c r="H1738" s="871"/>
      <c r="I1738" s="871"/>
      <c r="J1738" s="871"/>
      <c r="K1738" s="262" t="s">
        <v>1196</v>
      </c>
      <c r="L1738" s="263"/>
      <c r="M1738" s="263"/>
      <c r="O1738" s="264"/>
      <c r="P1738" s="260"/>
      <c r="Q1738" s="253"/>
      <c r="R1738" s="254"/>
      <c r="GO1738" s="212"/>
      <c r="GP1738" s="212"/>
      <c r="GQ1738" s="223"/>
      <c r="GR1738" s="223"/>
      <c r="GS1738" s="223"/>
      <c r="GT1738" s="223"/>
      <c r="GU1738" s="223"/>
      <c r="GV1738" s="223"/>
      <c r="GW1738" s="173"/>
      <c r="GX1738" s="223"/>
      <c r="GZ1738" s="257"/>
      <c r="HB1738" s="257"/>
      <c r="HC1738" s="259" t="s">
        <v>420</v>
      </c>
    </row>
    <row r="1739" spans="1:211" s="171" customFormat="1" ht="15" x14ac:dyDescent="0.25">
      <c r="A1739" s="224"/>
      <c r="B1739" s="225"/>
      <c r="C1739" s="871" t="s">
        <v>422</v>
      </c>
      <c r="D1739" s="871"/>
      <c r="E1739" s="871"/>
      <c r="F1739" s="871"/>
      <c r="G1739" s="871"/>
      <c r="H1739" s="871"/>
      <c r="I1739" s="871"/>
      <c r="J1739" s="871"/>
      <c r="K1739" s="262" t="s">
        <v>1197</v>
      </c>
      <c r="L1739" s="263"/>
      <c r="M1739" s="263"/>
      <c r="O1739" s="264"/>
      <c r="P1739" s="260"/>
      <c r="Q1739" s="253"/>
      <c r="R1739" s="254"/>
      <c r="GO1739" s="212"/>
      <c r="GP1739" s="212"/>
      <c r="GQ1739" s="223"/>
      <c r="GR1739" s="223"/>
      <c r="GS1739" s="223"/>
      <c r="GT1739" s="223"/>
      <c r="GU1739" s="223"/>
      <c r="GV1739" s="223"/>
      <c r="GW1739" s="173"/>
      <c r="GX1739" s="223"/>
      <c r="GZ1739" s="257"/>
      <c r="HB1739" s="257"/>
      <c r="HC1739" s="259" t="s">
        <v>422</v>
      </c>
    </row>
    <row r="1740" spans="1:211" s="171" customFormat="1" ht="15" x14ac:dyDescent="0.25">
      <c r="A1740" s="881" t="s">
        <v>1198</v>
      </c>
      <c r="B1740" s="882"/>
      <c r="C1740" s="882"/>
      <c r="D1740" s="882"/>
      <c r="E1740" s="882"/>
      <c r="F1740" s="882"/>
      <c r="G1740" s="882"/>
      <c r="H1740" s="882"/>
      <c r="I1740" s="882"/>
      <c r="J1740" s="882"/>
      <c r="K1740" s="882"/>
      <c r="L1740" s="882"/>
      <c r="M1740" s="882"/>
      <c r="N1740" s="882"/>
      <c r="O1740" s="882"/>
      <c r="P1740" s="883"/>
      <c r="GO1740" s="212" t="s">
        <v>1198</v>
      </c>
      <c r="GP1740" s="212"/>
      <c r="GQ1740" s="223"/>
      <c r="GR1740" s="223"/>
      <c r="GS1740" s="223"/>
      <c r="GT1740" s="223"/>
      <c r="GU1740" s="223"/>
      <c r="GV1740" s="223"/>
      <c r="GW1740" s="173"/>
      <c r="GX1740" s="223"/>
      <c r="GZ1740" s="257"/>
      <c r="HB1740" s="257"/>
    </row>
    <row r="1741" spans="1:211" s="171" customFormat="1" ht="45" x14ac:dyDescent="0.25">
      <c r="A1741" s="214" t="s">
        <v>1199</v>
      </c>
      <c r="B1741" s="215" t="s">
        <v>625</v>
      </c>
      <c r="C1741" s="873" t="s">
        <v>626</v>
      </c>
      <c r="D1741" s="873"/>
      <c r="E1741" s="873"/>
      <c r="F1741" s="873"/>
      <c r="G1741" s="873"/>
      <c r="H1741" s="216" t="s">
        <v>627</v>
      </c>
      <c r="I1741" s="217">
        <v>4629.7</v>
      </c>
      <c r="J1741" s="218">
        <v>1</v>
      </c>
      <c r="K1741" s="219">
        <v>4629.7</v>
      </c>
      <c r="L1741" s="220"/>
      <c r="M1741" s="217"/>
      <c r="N1741" s="221"/>
      <c r="O1741" s="217"/>
      <c r="P1741" s="222"/>
      <c r="GO1741" s="212"/>
      <c r="GP1741" s="212"/>
      <c r="GQ1741" s="223" t="s">
        <v>626</v>
      </c>
      <c r="GR1741" s="223" t="s">
        <v>4</v>
      </c>
      <c r="GS1741" s="223" t="s">
        <v>4</v>
      </c>
      <c r="GT1741" s="223" t="s">
        <v>4</v>
      </c>
      <c r="GU1741" s="223" t="s">
        <v>4</v>
      </c>
      <c r="GV1741" s="223"/>
      <c r="GW1741" s="173"/>
      <c r="GX1741" s="223"/>
      <c r="GZ1741" s="257"/>
      <c r="HB1741" s="257"/>
    </row>
    <row r="1742" spans="1:211" s="171" customFormat="1" ht="15" x14ac:dyDescent="0.25">
      <c r="A1742" s="224"/>
      <c r="B1742" s="225"/>
      <c r="C1742" s="874" t="s">
        <v>370</v>
      </c>
      <c r="D1742" s="874"/>
      <c r="E1742" s="874"/>
      <c r="F1742" s="874"/>
      <c r="G1742" s="874"/>
      <c r="H1742" s="216"/>
      <c r="I1742" s="217"/>
      <c r="J1742" s="217"/>
      <c r="K1742" s="217"/>
      <c r="L1742" s="220"/>
      <c r="M1742" s="217"/>
      <c r="N1742" s="226"/>
      <c r="O1742" s="217"/>
      <c r="P1742" s="227">
        <v>52009616.189999998</v>
      </c>
      <c r="Q1742" s="228"/>
      <c r="R1742" s="228"/>
      <c r="GO1742" s="212"/>
      <c r="GP1742" s="212"/>
      <c r="GQ1742" s="223"/>
      <c r="GR1742" s="223"/>
      <c r="GS1742" s="223"/>
      <c r="GT1742" s="223"/>
      <c r="GU1742" s="223"/>
      <c r="GV1742" s="223" t="s">
        <v>370</v>
      </c>
      <c r="GW1742" s="173"/>
      <c r="GX1742" s="223"/>
      <c r="GZ1742" s="257"/>
      <c r="HB1742" s="257"/>
    </row>
    <row r="1743" spans="1:211" s="171" customFormat="1" ht="15" x14ac:dyDescent="0.25">
      <c r="A1743" s="229"/>
      <c r="B1743" s="230"/>
      <c r="C1743" s="880" t="s">
        <v>371</v>
      </c>
      <c r="D1743" s="880"/>
      <c r="E1743" s="880"/>
      <c r="F1743" s="880"/>
      <c r="G1743" s="880"/>
      <c r="H1743" s="231"/>
      <c r="I1743" s="232"/>
      <c r="J1743" s="232"/>
      <c r="K1743" s="232"/>
      <c r="L1743" s="233"/>
      <c r="M1743" s="232"/>
      <c r="N1743" s="233"/>
      <c r="O1743" s="232"/>
      <c r="P1743" s="245">
        <v>7718749.2000000002</v>
      </c>
      <c r="GO1743" s="212"/>
      <c r="GP1743" s="212"/>
      <c r="GQ1743" s="223"/>
      <c r="GR1743" s="223"/>
      <c r="GS1743" s="223"/>
      <c r="GT1743" s="223"/>
      <c r="GU1743" s="223"/>
      <c r="GV1743" s="223"/>
      <c r="GW1743" s="173" t="s">
        <v>371</v>
      </c>
      <c r="GX1743" s="223"/>
      <c r="GZ1743" s="257"/>
      <c r="HB1743" s="257"/>
    </row>
    <row r="1744" spans="1:211" s="171" customFormat="1" ht="15" x14ac:dyDescent="0.25">
      <c r="A1744" s="229"/>
      <c r="B1744" s="230" t="s">
        <v>628</v>
      </c>
      <c r="C1744" s="880" t="s">
        <v>629</v>
      </c>
      <c r="D1744" s="880"/>
      <c r="E1744" s="880"/>
      <c r="F1744" s="880"/>
      <c r="G1744" s="880"/>
      <c r="H1744" s="231" t="s">
        <v>374</v>
      </c>
      <c r="I1744" s="235">
        <v>94</v>
      </c>
      <c r="J1744" s="232"/>
      <c r="K1744" s="235">
        <v>94</v>
      </c>
      <c r="L1744" s="233"/>
      <c r="M1744" s="232"/>
      <c r="N1744" s="233"/>
      <c r="O1744" s="232"/>
      <c r="P1744" s="245">
        <v>7255624.25</v>
      </c>
      <c r="GO1744" s="212"/>
      <c r="GP1744" s="212"/>
      <c r="GQ1744" s="223"/>
      <c r="GR1744" s="223"/>
      <c r="GS1744" s="223"/>
      <c r="GT1744" s="223"/>
      <c r="GU1744" s="223"/>
      <c r="GV1744" s="223"/>
      <c r="GW1744" s="173" t="s">
        <v>629</v>
      </c>
      <c r="GX1744" s="223"/>
      <c r="GZ1744" s="257"/>
      <c r="HB1744" s="257"/>
    </row>
    <row r="1745" spans="1:210" s="171" customFormat="1" ht="15" x14ac:dyDescent="0.25">
      <c r="A1745" s="229"/>
      <c r="B1745" s="230" t="s">
        <v>630</v>
      </c>
      <c r="C1745" s="880" t="s">
        <v>631</v>
      </c>
      <c r="D1745" s="880"/>
      <c r="E1745" s="880"/>
      <c r="F1745" s="880"/>
      <c r="G1745" s="880"/>
      <c r="H1745" s="231" t="s">
        <v>374</v>
      </c>
      <c r="I1745" s="235">
        <v>52</v>
      </c>
      <c r="J1745" s="232"/>
      <c r="K1745" s="235">
        <v>52</v>
      </c>
      <c r="L1745" s="233"/>
      <c r="M1745" s="232"/>
      <c r="N1745" s="233"/>
      <c r="O1745" s="232"/>
      <c r="P1745" s="245">
        <v>4013749.58</v>
      </c>
      <c r="GO1745" s="212"/>
      <c r="GP1745" s="212"/>
      <c r="GQ1745" s="223"/>
      <c r="GR1745" s="223"/>
      <c r="GS1745" s="223"/>
      <c r="GT1745" s="223"/>
      <c r="GU1745" s="223"/>
      <c r="GV1745" s="223"/>
      <c r="GW1745" s="173" t="s">
        <v>631</v>
      </c>
      <c r="GX1745" s="223"/>
      <c r="GZ1745" s="257"/>
      <c r="HB1745" s="257"/>
    </row>
    <row r="1746" spans="1:210" s="171" customFormat="1" ht="15" x14ac:dyDescent="0.25">
      <c r="A1746" s="236"/>
      <c r="B1746" s="237"/>
      <c r="C1746" s="874" t="s">
        <v>377</v>
      </c>
      <c r="D1746" s="874"/>
      <c r="E1746" s="874"/>
      <c r="F1746" s="874"/>
      <c r="G1746" s="874"/>
      <c r="H1746" s="216"/>
      <c r="I1746" s="217"/>
      <c r="J1746" s="217"/>
      <c r="K1746" s="217"/>
      <c r="L1746" s="220"/>
      <c r="M1746" s="217"/>
      <c r="N1746" s="226">
        <v>13668.05</v>
      </c>
      <c r="O1746" s="217"/>
      <c r="P1746" s="227">
        <v>63278990.020000003</v>
      </c>
      <c r="GO1746" s="212"/>
      <c r="GP1746" s="212"/>
      <c r="GQ1746" s="223"/>
      <c r="GR1746" s="223"/>
      <c r="GS1746" s="223"/>
      <c r="GT1746" s="223"/>
      <c r="GU1746" s="223"/>
      <c r="GV1746" s="223"/>
      <c r="GW1746" s="173"/>
      <c r="GX1746" s="223" t="s">
        <v>377</v>
      </c>
      <c r="GZ1746" s="257"/>
      <c r="HB1746" s="257"/>
    </row>
    <row r="1747" spans="1:210" s="171" customFormat="1" ht="15" x14ac:dyDescent="0.25">
      <c r="A1747" s="214" t="s">
        <v>1200</v>
      </c>
      <c r="B1747" s="215" t="s">
        <v>632</v>
      </c>
      <c r="C1747" s="873" t="s">
        <v>633</v>
      </c>
      <c r="D1747" s="873"/>
      <c r="E1747" s="873"/>
      <c r="F1747" s="873"/>
      <c r="G1747" s="873"/>
      <c r="H1747" s="216" t="s">
        <v>614</v>
      </c>
      <c r="I1747" s="217">
        <v>-25.92632</v>
      </c>
      <c r="J1747" s="218">
        <v>1</v>
      </c>
      <c r="K1747" s="302">
        <v>-25.92632</v>
      </c>
      <c r="L1747" s="226">
        <v>14867.42</v>
      </c>
      <c r="M1747" s="219">
        <v>1.7</v>
      </c>
      <c r="N1747" s="240">
        <v>25274.61</v>
      </c>
      <c r="O1747" s="217"/>
      <c r="P1747" s="227">
        <v>-655277.63</v>
      </c>
      <c r="GO1747" s="212"/>
      <c r="GP1747" s="212"/>
      <c r="GQ1747" s="223" t="s">
        <v>633</v>
      </c>
      <c r="GR1747" s="223" t="s">
        <v>4</v>
      </c>
      <c r="GS1747" s="223" t="s">
        <v>4</v>
      </c>
      <c r="GT1747" s="223" t="s">
        <v>4</v>
      </c>
      <c r="GU1747" s="223" t="s">
        <v>4</v>
      </c>
      <c r="GV1747" s="223"/>
      <c r="GW1747" s="173"/>
      <c r="GX1747" s="223"/>
      <c r="GZ1747" s="257"/>
      <c r="HB1747" s="257"/>
    </row>
    <row r="1748" spans="1:210" s="171" customFormat="1" ht="15" x14ac:dyDescent="0.25">
      <c r="A1748" s="236"/>
      <c r="B1748" s="237"/>
      <c r="C1748" s="874" t="s">
        <v>377</v>
      </c>
      <c r="D1748" s="874"/>
      <c r="E1748" s="874"/>
      <c r="F1748" s="874"/>
      <c r="G1748" s="874"/>
      <c r="H1748" s="216"/>
      <c r="I1748" s="217"/>
      <c r="J1748" s="217"/>
      <c r="K1748" s="217"/>
      <c r="L1748" s="220"/>
      <c r="M1748" s="217"/>
      <c r="N1748" s="220"/>
      <c r="O1748" s="217"/>
      <c r="P1748" s="227">
        <v>-655277.63</v>
      </c>
      <c r="GO1748" s="212"/>
      <c r="GP1748" s="212"/>
      <c r="GQ1748" s="223"/>
      <c r="GR1748" s="223"/>
      <c r="GS1748" s="223"/>
      <c r="GT1748" s="223"/>
      <c r="GU1748" s="223"/>
      <c r="GV1748" s="223"/>
      <c r="GW1748" s="173"/>
      <c r="GX1748" s="223" t="s">
        <v>377</v>
      </c>
      <c r="GZ1748" s="257"/>
      <c r="HB1748" s="257"/>
    </row>
    <row r="1749" spans="1:210" s="171" customFormat="1" ht="15" x14ac:dyDescent="0.25">
      <c r="A1749" s="214" t="s">
        <v>1201</v>
      </c>
      <c r="B1749" s="215" t="s">
        <v>634</v>
      </c>
      <c r="C1749" s="873" t="s">
        <v>635</v>
      </c>
      <c r="D1749" s="873"/>
      <c r="E1749" s="873"/>
      <c r="F1749" s="873"/>
      <c r="G1749" s="873"/>
      <c r="H1749" s="216" t="s">
        <v>369</v>
      </c>
      <c r="I1749" s="217">
        <v>-92.593999999999994</v>
      </c>
      <c r="J1749" s="218">
        <v>1</v>
      </c>
      <c r="K1749" s="241">
        <v>-92.593999999999994</v>
      </c>
      <c r="L1749" s="299">
        <v>35.71</v>
      </c>
      <c r="M1749" s="265">
        <v>0.51</v>
      </c>
      <c r="N1749" s="239">
        <v>18.21</v>
      </c>
      <c r="O1749" s="217"/>
      <c r="P1749" s="227">
        <v>-1686.14</v>
      </c>
      <c r="GO1749" s="212"/>
      <c r="GP1749" s="212"/>
      <c r="GQ1749" s="223" t="s">
        <v>635</v>
      </c>
      <c r="GR1749" s="223" t="s">
        <v>4</v>
      </c>
      <c r="GS1749" s="223" t="s">
        <v>4</v>
      </c>
      <c r="GT1749" s="223" t="s">
        <v>4</v>
      </c>
      <c r="GU1749" s="223" t="s">
        <v>4</v>
      </c>
      <c r="GV1749" s="223"/>
      <c r="GW1749" s="173"/>
      <c r="GX1749" s="223"/>
      <c r="GZ1749" s="257"/>
      <c r="HB1749" s="257"/>
    </row>
    <row r="1750" spans="1:210" s="171" customFormat="1" ht="15" x14ac:dyDescent="0.25">
      <c r="A1750" s="236"/>
      <c r="B1750" s="237"/>
      <c r="C1750" s="874" t="s">
        <v>377</v>
      </c>
      <c r="D1750" s="874"/>
      <c r="E1750" s="874"/>
      <c r="F1750" s="874"/>
      <c r="G1750" s="874"/>
      <c r="H1750" s="216"/>
      <c r="I1750" s="217"/>
      <c r="J1750" s="217"/>
      <c r="K1750" s="217"/>
      <c r="L1750" s="220"/>
      <c r="M1750" s="217"/>
      <c r="N1750" s="220"/>
      <c r="O1750" s="217"/>
      <c r="P1750" s="227">
        <v>-1686.14</v>
      </c>
      <c r="GO1750" s="212"/>
      <c r="GP1750" s="212"/>
      <c r="GQ1750" s="223"/>
      <c r="GR1750" s="223"/>
      <c r="GS1750" s="223"/>
      <c r="GT1750" s="223"/>
      <c r="GU1750" s="223"/>
      <c r="GV1750" s="223"/>
      <c r="GW1750" s="173"/>
      <c r="GX1750" s="223" t="s">
        <v>377</v>
      </c>
      <c r="GZ1750" s="257"/>
      <c r="HB1750" s="257"/>
    </row>
    <row r="1751" spans="1:210" s="171" customFormat="1" ht="22.5" x14ac:dyDescent="0.25">
      <c r="A1751" s="214" t="s">
        <v>1202</v>
      </c>
      <c r="B1751" s="215" t="s">
        <v>636</v>
      </c>
      <c r="C1751" s="873" t="s">
        <v>637</v>
      </c>
      <c r="D1751" s="873"/>
      <c r="E1751" s="873"/>
      <c r="F1751" s="873"/>
      <c r="G1751" s="873"/>
      <c r="H1751" s="216" t="s">
        <v>386</v>
      </c>
      <c r="I1751" s="217">
        <v>-27.778199999999998</v>
      </c>
      <c r="J1751" s="218">
        <v>1</v>
      </c>
      <c r="K1751" s="298">
        <v>-27.778199999999998</v>
      </c>
      <c r="L1751" s="226">
        <v>4885.8500000000004</v>
      </c>
      <c r="M1751" s="265">
        <v>1.81</v>
      </c>
      <c r="N1751" s="240">
        <v>8843.39</v>
      </c>
      <c r="O1751" s="217"/>
      <c r="P1751" s="227">
        <v>-245653.46</v>
      </c>
      <c r="GO1751" s="212"/>
      <c r="GP1751" s="212"/>
      <c r="GQ1751" s="223" t="s">
        <v>637</v>
      </c>
      <c r="GR1751" s="223" t="s">
        <v>4</v>
      </c>
      <c r="GS1751" s="223" t="s">
        <v>4</v>
      </c>
      <c r="GT1751" s="223" t="s">
        <v>4</v>
      </c>
      <c r="GU1751" s="223" t="s">
        <v>4</v>
      </c>
      <c r="GV1751" s="223"/>
      <c r="GW1751" s="173"/>
      <c r="GX1751" s="223"/>
      <c r="GZ1751" s="257"/>
      <c r="HB1751" s="257"/>
    </row>
    <row r="1752" spans="1:210" s="171" customFormat="1" ht="15" x14ac:dyDescent="0.25">
      <c r="A1752" s="236"/>
      <c r="B1752" s="237"/>
      <c r="C1752" s="874" t="s">
        <v>377</v>
      </c>
      <c r="D1752" s="874"/>
      <c r="E1752" s="874"/>
      <c r="F1752" s="874"/>
      <c r="G1752" s="874"/>
      <c r="H1752" s="216"/>
      <c r="I1752" s="217"/>
      <c r="J1752" s="217"/>
      <c r="K1752" s="217"/>
      <c r="L1752" s="220"/>
      <c r="M1752" s="217"/>
      <c r="N1752" s="220"/>
      <c r="O1752" s="217"/>
      <c r="P1752" s="227">
        <v>-245653.46</v>
      </c>
      <c r="GO1752" s="212"/>
      <c r="GP1752" s="212"/>
      <c r="GQ1752" s="223"/>
      <c r="GR1752" s="223"/>
      <c r="GS1752" s="223"/>
      <c r="GT1752" s="223"/>
      <c r="GU1752" s="223"/>
      <c r="GV1752" s="223"/>
      <c r="GW1752" s="173"/>
      <c r="GX1752" s="223" t="s">
        <v>377</v>
      </c>
      <c r="GZ1752" s="257"/>
      <c r="HB1752" s="257"/>
    </row>
    <row r="1753" spans="1:210" s="171" customFormat="1" ht="22.5" x14ac:dyDescent="0.25">
      <c r="A1753" s="214" t="s">
        <v>1203</v>
      </c>
      <c r="B1753" s="215" t="s">
        <v>638</v>
      </c>
      <c r="C1753" s="873" t="s">
        <v>639</v>
      </c>
      <c r="D1753" s="873"/>
      <c r="E1753" s="873"/>
      <c r="F1753" s="873"/>
      <c r="G1753" s="873"/>
      <c r="H1753" s="216" t="s">
        <v>640</v>
      </c>
      <c r="I1753" s="217">
        <v>-78.704899999999995</v>
      </c>
      <c r="J1753" s="218">
        <v>1</v>
      </c>
      <c r="K1753" s="298">
        <v>-78.704899999999995</v>
      </c>
      <c r="L1753" s="226">
        <v>3966.25</v>
      </c>
      <c r="M1753" s="265">
        <v>1.04</v>
      </c>
      <c r="N1753" s="240">
        <v>4124.8999999999996</v>
      </c>
      <c r="O1753" s="217"/>
      <c r="P1753" s="227">
        <v>-324649.84000000003</v>
      </c>
      <c r="GO1753" s="212"/>
      <c r="GP1753" s="212"/>
      <c r="GQ1753" s="223" t="s">
        <v>639</v>
      </c>
      <c r="GR1753" s="223" t="s">
        <v>4</v>
      </c>
      <c r="GS1753" s="223" t="s">
        <v>4</v>
      </c>
      <c r="GT1753" s="223" t="s">
        <v>4</v>
      </c>
      <c r="GU1753" s="223" t="s">
        <v>4</v>
      </c>
      <c r="GV1753" s="223"/>
      <c r="GW1753" s="173"/>
      <c r="GX1753" s="223"/>
      <c r="GZ1753" s="257"/>
      <c r="HB1753" s="257"/>
    </row>
    <row r="1754" spans="1:210" s="171" customFormat="1" ht="15" x14ac:dyDescent="0.25">
      <c r="A1754" s="236"/>
      <c r="B1754" s="237"/>
      <c r="C1754" s="874" t="s">
        <v>377</v>
      </c>
      <c r="D1754" s="874"/>
      <c r="E1754" s="874"/>
      <c r="F1754" s="874"/>
      <c r="G1754" s="874"/>
      <c r="H1754" s="216"/>
      <c r="I1754" s="217"/>
      <c r="J1754" s="217"/>
      <c r="K1754" s="217"/>
      <c r="L1754" s="220"/>
      <c r="M1754" s="217"/>
      <c r="N1754" s="220"/>
      <c r="O1754" s="217"/>
      <c r="P1754" s="227">
        <v>-324649.84000000003</v>
      </c>
      <c r="GO1754" s="212"/>
      <c r="GP1754" s="212"/>
      <c r="GQ1754" s="223"/>
      <c r="GR1754" s="223"/>
      <c r="GS1754" s="223"/>
      <c r="GT1754" s="223"/>
      <c r="GU1754" s="223"/>
      <c r="GV1754" s="223"/>
      <c r="GW1754" s="173"/>
      <c r="GX1754" s="223" t="s">
        <v>377</v>
      </c>
      <c r="GZ1754" s="257"/>
      <c r="HB1754" s="257"/>
    </row>
    <row r="1755" spans="1:210" s="171" customFormat="1" ht="22.5" x14ac:dyDescent="0.25">
      <c r="A1755" s="214" t="s">
        <v>1204</v>
      </c>
      <c r="B1755" s="215" t="s">
        <v>641</v>
      </c>
      <c r="C1755" s="873" t="s">
        <v>642</v>
      </c>
      <c r="D1755" s="873"/>
      <c r="E1755" s="873"/>
      <c r="F1755" s="873"/>
      <c r="G1755" s="873"/>
      <c r="H1755" s="216" t="s">
        <v>611</v>
      </c>
      <c r="I1755" s="217">
        <v>-3657.4630000000002</v>
      </c>
      <c r="J1755" s="218">
        <v>1</v>
      </c>
      <c r="K1755" s="241">
        <v>-3657.4630000000002</v>
      </c>
      <c r="L1755" s="299">
        <v>88.7</v>
      </c>
      <c r="M1755" s="265">
        <v>1.34</v>
      </c>
      <c r="N1755" s="239">
        <v>118.86</v>
      </c>
      <c r="O1755" s="217"/>
      <c r="P1755" s="227">
        <v>-434726.05</v>
      </c>
      <c r="GO1755" s="212"/>
      <c r="GP1755" s="212"/>
      <c r="GQ1755" s="223" t="s">
        <v>642</v>
      </c>
      <c r="GR1755" s="223" t="s">
        <v>4</v>
      </c>
      <c r="GS1755" s="223" t="s">
        <v>4</v>
      </c>
      <c r="GT1755" s="223" t="s">
        <v>4</v>
      </c>
      <c r="GU1755" s="223" t="s">
        <v>4</v>
      </c>
      <c r="GV1755" s="223"/>
      <c r="GW1755" s="173"/>
      <c r="GX1755" s="223"/>
      <c r="GZ1755" s="257"/>
      <c r="HB1755" s="257"/>
    </row>
    <row r="1756" spans="1:210" s="171" customFormat="1" ht="15" x14ac:dyDescent="0.25">
      <c r="A1756" s="236"/>
      <c r="B1756" s="237"/>
      <c r="C1756" s="874" t="s">
        <v>377</v>
      </c>
      <c r="D1756" s="874"/>
      <c r="E1756" s="874"/>
      <c r="F1756" s="874"/>
      <c r="G1756" s="874"/>
      <c r="H1756" s="216"/>
      <c r="I1756" s="217"/>
      <c r="J1756" s="217"/>
      <c r="K1756" s="217"/>
      <c r="L1756" s="220"/>
      <c r="M1756" s="217"/>
      <c r="N1756" s="220"/>
      <c r="O1756" s="217"/>
      <c r="P1756" s="227">
        <v>-434726.05</v>
      </c>
      <c r="GO1756" s="212"/>
      <c r="GP1756" s="212"/>
      <c r="GQ1756" s="223"/>
      <c r="GR1756" s="223"/>
      <c r="GS1756" s="223"/>
      <c r="GT1756" s="223"/>
      <c r="GU1756" s="223"/>
      <c r="GV1756" s="223"/>
      <c r="GW1756" s="173"/>
      <c r="GX1756" s="223" t="s">
        <v>377</v>
      </c>
      <c r="GZ1756" s="257"/>
      <c r="HB1756" s="257"/>
    </row>
    <row r="1757" spans="1:210" s="171" customFormat="1" ht="45" x14ac:dyDescent="0.25">
      <c r="A1757" s="214" t="s">
        <v>1205</v>
      </c>
      <c r="B1757" s="215" t="s">
        <v>643</v>
      </c>
      <c r="C1757" s="873" t="s">
        <v>644</v>
      </c>
      <c r="D1757" s="873"/>
      <c r="E1757" s="873"/>
      <c r="F1757" s="873"/>
      <c r="G1757" s="873"/>
      <c r="H1757" s="216" t="s">
        <v>627</v>
      </c>
      <c r="I1757" s="217">
        <v>24500.3</v>
      </c>
      <c r="J1757" s="218">
        <v>1</v>
      </c>
      <c r="K1757" s="219">
        <v>24500.3</v>
      </c>
      <c r="L1757" s="220"/>
      <c r="M1757" s="217"/>
      <c r="N1757" s="221"/>
      <c r="O1757" s="217"/>
      <c r="P1757" s="222"/>
      <c r="GO1757" s="212"/>
      <c r="GP1757" s="212"/>
      <c r="GQ1757" s="223" t="s">
        <v>644</v>
      </c>
      <c r="GR1757" s="223" t="s">
        <v>4</v>
      </c>
      <c r="GS1757" s="223" t="s">
        <v>4</v>
      </c>
      <c r="GT1757" s="223" t="s">
        <v>4</v>
      </c>
      <c r="GU1757" s="223" t="s">
        <v>4</v>
      </c>
      <c r="GV1757" s="223"/>
      <c r="GW1757" s="173"/>
      <c r="GX1757" s="223"/>
      <c r="GZ1757" s="257"/>
      <c r="HB1757" s="257"/>
    </row>
    <row r="1758" spans="1:210" s="171" customFormat="1" ht="15" x14ac:dyDescent="0.25">
      <c r="A1758" s="242"/>
      <c r="B1758" s="243"/>
      <c r="C1758" s="878" t="s">
        <v>1206</v>
      </c>
      <c r="D1758" s="878"/>
      <c r="E1758" s="878"/>
      <c r="F1758" s="878"/>
      <c r="G1758" s="878"/>
      <c r="H1758" s="878"/>
      <c r="I1758" s="878"/>
      <c r="J1758" s="878"/>
      <c r="K1758" s="878"/>
      <c r="L1758" s="878"/>
      <c r="M1758" s="878"/>
      <c r="N1758" s="878"/>
      <c r="O1758" s="878"/>
      <c r="P1758" s="879"/>
      <c r="GO1758" s="212"/>
      <c r="GP1758" s="212"/>
      <c r="GQ1758" s="223"/>
      <c r="GR1758" s="223"/>
      <c r="GS1758" s="223"/>
      <c r="GT1758" s="223"/>
      <c r="GU1758" s="223"/>
      <c r="GV1758" s="223"/>
      <c r="GW1758" s="173"/>
      <c r="GX1758" s="223"/>
      <c r="GY1758" s="244" t="s">
        <v>1206</v>
      </c>
      <c r="GZ1758" s="257"/>
      <c r="HB1758" s="257"/>
    </row>
    <row r="1759" spans="1:210" s="171" customFormat="1" ht="15" x14ac:dyDescent="0.25">
      <c r="A1759" s="224"/>
      <c r="B1759" s="225"/>
      <c r="C1759" s="874" t="s">
        <v>370</v>
      </c>
      <c r="D1759" s="874"/>
      <c r="E1759" s="874"/>
      <c r="F1759" s="874"/>
      <c r="G1759" s="874"/>
      <c r="H1759" s="216"/>
      <c r="I1759" s="217"/>
      <c r="J1759" s="217"/>
      <c r="K1759" s="217"/>
      <c r="L1759" s="220"/>
      <c r="M1759" s="217"/>
      <c r="N1759" s="226"/>
      <c r="O1759" s="217"/>
      <c r="P1759" s="227">
        <v>305255712.77999997</v>
      </c>
      <c r="Q1759" s="228"/>
      <c r="R1759" s="228"/>
      <c r="GO1759" s="212"/>
      <c r="GP1759" s="212"/>
      <c r="GQ1759" s="223"/>
      <c r="GR1759" s="223"/>
      <c r="GS1759" s="223"/>
      <c r="GT1759" s="223"/>
      <c r="GU1759" s="223"/>
      <c r="GV1759" s="223" t="s">
        <v>370</v>
      </c>
      <c r="GW1759" s="173"/>
      <c r="GX1759" s="223"/>
      <c r="GZ1759" s="257"/>
      <c r="HB1759" s="257"/>
    </row>
    <row r="1760" spans="1:210" s="171" customFormat="1" ht="15" x14ac:dyDescent="0.25">
      <c r="A1760" s="229"/>
      <c r="B1760" s="230"/>
      <c r="C1760" s="880" t="s">
        <v>371</v>
      </c>
      <c r="D1760" s="880"/>
      <c r="E1760" s="880"/>
      <c r="F1760" s="880"/>
      <c r="G1760" s="880"/>
      <c r="H1760" s="231"/>
      <c r="I1760" s="232"/>
      <c r="J1760" s="232"/>
      <c r="K1760" s="232"/>
      <c r="L1760" s="233"/>
      <c r="M1760" s="232"/>
      <c r="N1760" s="233"/>
      <c r="O1760" s="232"/>
      <c r="P1760" s="245">
        <v>44321829.890000001</v>
      </c>
      <c r="GO1760" s="212"/>
      <c r="GP1760" s="212"/>
      <c r="GQ1760" s="223"/>
      <c r="GR1760" s="223"/>
      <c r="GS1760" s="223"/>
      <c r="GT1760" s="223"/>
      <c r="GU1760" s="223"/>
      <c r="GV1760" s="223"/>
      <c r="GW1760" s="173" t="s">
        <v>371</v>
      </c>
      <c r="GX1760" s="223"/>
      <c r="GZ1760" s="257"/>
      <c r="HB1760" s="257"/>
    </row>
    <row r="1761" spans="1:210" s="171" customFormat="1" ht="15" x14ac:dyDescent="0.25">
      <c r="A1761" s="229"/>
      <c r="B1761" s="230" t="s">
        <v>628</v>
      </c>
      <c r="C1761" s="880" t="s">
        <v>629</v>
      </c>
      <c r="D1761" s="880"/>
      <c r="E1761" s="880"/>
      <c r="F1761" s="880"/>
      <c r="G1761" s="880"/>
      <c r="H1761" s="231" t="s">
        <v>374</v>
      </c>
      <c r="I1761" s="235">
        <v>94</v>
      </c>
      <c r="J1761" s="232"/>
      <c r="K1761" s="235">
        <v>94</v>
      </c>
      <c r="L1761" s="233"/>
      <c r="M1761" s="232"/>
      <c r="N1761" s="233"/>
      <c r="O1761" s="232"/>
      <c r="P1761" s="245">
        <v>41662520.100000001</v>
      </c>
      <c r="GO1761" s="212"/>
      <c r="GP1761" s="212"/>
      <c r="GQ1761" s="223"/>
      <c r="GR1761" s="223"/>
      <c r="GS1761" s="223"/>
      <c r="GT1761" s="223"/>
      <c r="GU1761" s="223"/>
      <c r="GV1761" s="223"/>
      <c r="GW1761" s="173" t="s">
        <v>629</v>
      </c>
      <c r="GX1761" s="223"/>
      <c r="GZ1761" s="257"/>
      <c r="HB1761" s="257"/>
    </row>
    <row r="1762" spans="1:210" s="171" customFormat="1" ht="15" x14ac:dyDescent="0.25">
      <c r="A1762" s="229"/>
      <c r="B1762" s="230" t="s">
        <v>630</v>
      </c>
      <c r="C1762" s="880" t="s">
        <v>631</v>
      </c>
      <c r="D1762" s="880"/>
      <c r="E1762" s="880"/>
      <c r="F1762" s="880"/>
      <c r="G1762" s="880"/>
      <c r="H1762" s="231" t="s">
        <v>374</v>
      </c>
      <c r="I1762" s="235">
        <v>52</v>
      </c>
      <c r="J1762" s="232"/>
      <c r="K1762" s="235">
        <v>52</v>
      </c>
      <c r="L1762" s="233"/>
      <c r="M1762" s="232"/>
      <c r="N1762" s="233"/>
      <c r="O1762" s="232"/>
      <c r="P1762" s="245">
        <v>23047351.539999999</v>
      </c>
      <c r="GO1762" s="212"/>
      <c r="GP1762" s="212"/>
      <c r="GQ1762" s="223"/>
      <c r="GR1762" s="223"/>
      <c r="GS1762" s="223"/>
      <c r="GT1762" s="223"/>
      <c r="GU1762" s="223"/>
      <c r="GV1762" s="223"/>
      <c r="GW1762" s="173" t="s">
        <v>631</v>
      </c>
      <c r="GX1762" s="223"/>
      <c r="GZ1762" s="257"/>
      <c r="HB1762" s="257"/>
    </row>
    <row r="1763" spans="1:210" s="171" customFormat="1" ht="15" x14ac:dyDescent="0.25">
      <c r="A1763" s="236"/>
      <c r="B1763" s="237"/>
      <c r="C1763" s="874" t="s">
        <v>377</v>
      </c>
      <c r="D1763" s="874"/>
      <c r="E1763" s="874"/>
      <c r="F1763" s="874"/>
      <c r="G1763" s="874"/>
      <c r="H1763" s="216"/>
      <c r="I1763" s="217"/>
      <c r="J1763" s="217"/>
      <c r="K1763" s="217"/>
      <c r="L1763" s="220"/>
      <c r="M1763" s="217"/>
      <c r="N1763" s="226">
        <v>15100.45</v>
      </c>
      <c r="O1763" s="217"/>
      <c r="P1763" s="227">
        <v>369965584.42000002</v>
      </c>
      <c r="GO1763" s="212"/>
      <c r="GP1763" s="212"/>
      <c r="GQ1763" s="223"/>
      <c r="GR1763" s="223"/>
      <c r="GS1763" s="223"/>
      <c r="GT1763" s="223"/>
      <c r="GU1763" s="223"/>
      <c r="GV1763" s="223"/>
      <c r="GW1763" s="173"/>
      <c r="GX1763" s="223" t="s">
        <v>377</v>
      </c>
      <c r="GZ1763" s="257"/>
      <c r="HB1763" s="257"/>
    </row>
    <row r="1764" spans="1:210" s="171" customFormat="1" ht="15" x14ac:dyDescent="0.25">
      <c r="A1764" s="214" t="s">
        <v>1207</v>
      </c>
      <c r="B1764" s="215" t="s">
        <v>632</v>
      </c>
      <c r="C1764" s="873" t="s">
        <v>633</v>
      </c>
      <c r="D1764" s="873"/>
      <c r="E1764" s="873"/>
      <c r="F1764" s="873"/>
      <c r="G1764" s="873"/>
      <c r="H1764" s="216" t="s">
        <v>614</v>
      </c>
      <c r="I1764" s="217">
        <v>-225.40276</v>
      </c>
      <c r="J1764" s="218">
        <v>1</v>
      </c>
      <c r="K1764" s="302">
        <v>-225.40276</v>
      </c>
      <c r="L1764" s="226">
        <v>14867.42</v>
      </c>
      <c r="M1764" s="219">
        <v>1.7</v>
      </c>
      <c r="N1764" s="240">
        <v>25274.61</v>
      </c>
      <c r="O1764" s="217"/>
      <c r="P1764" s="227">
        <v>-5696966.8499999996</v>
      </c>
      <c r="GO1764" s="212"/>
      <c r="GP1764" s="212"/>
      <c r="GQ1764" s="223" t="s">
        <v>633</v>
      </c>
      <c r="GR1764" s="223" t="s">
        <v>4</v>
      </c>
      <c r="GS1764" s="223" t="s">
        <v>4</v>
      </c>
      <c r="GT1764" s="223" t="s">
        <v>4</v>
      </c>
      <c r="GU1764" s="223" t="s">
        <v>4</v>
      </c>
      <c r="GV1764" s="223"/>
      <c r="GW1764" s="173"/>
      <c r="GX1764" s="223"/>
      <c r="GZ1764" s="257"/>
      <c r="HB1764" s="257"/>
    </row>
    <row r="1765" spans="1:210" s="171" customFormat="1" ht="15" x14ac:dyDescent="0.25">
      <c r="A1765" s="236"/>
      <c r="B1765" s="237"/>
      <c r="C1765" s="874" t="s">
        <v>377</v>
      </c>
      <c r="D1765" s="874"/>
      <c r="E1765" s="874"/>
      <c r="F1765" s="874"/>
      <c r="G1765" s="874"/>
      <c r="H1765" s="216"/>
      <c r="I1765" s="217"/>
      <c r="J1765" s="217"/>
      <c r="K1765" s="217"/>
      <c r="L1765" s="220"/>
      <c r="M1765" s="217"/>
      <c r="N1765" s="220"/>
      <c r="O1765" s="217"/>
      <c r="P1765" s="227">
        <v>-5696966.8499999996</v>
      </c>
      <c r="GO1765" s="212"/>
      <c r="GP1765" s="212"/>
      <c r="GQ1765" s="223"/>
      <c r="GR1765" s="223"/>
      <c r="GS1765" s="223"/>
      <c r="GT1765" s="223"/>
      <c r="GU1765" s="223"/>
      <c r="GV1765" s="223"/>
      <c r="GW1765" s="173"/>
      <c r="GX1765" s="223" t="s">
        <v>377</v>
      </c>
      <c r="GZ1765" s="257"/>
      <c r="HB1765" s="257"/>
    </row>
    <row r="1766" spans="1:210" s="171" customFormat="1" ht="15" x14ac:dyDescent="0.25">
      <c r="A1766" s="214" t="s">
        <v>1208</v>
      </c>
      <c r="B1766" s="215" t="s">
        <v>634</v>
      </c>
      <c r="C1766" s="873" t="s">
        <v>635</v>
      </c>
      <c r="D1766" s="873"/>
      <c r="E1766" s="873"/>
      <c r="F1766" s="873"/>
      <c r="G1766" s="873"/>
      <c r="H1766" s="216" t="s">
        <v>369</v>
      </c>
      <c r="I1766" s="217">
        <v>-490.00599999999997</v>
      </c>
      <c r="J1766" s="218">
        <v>1</v>
      </c>
      <c r="K1766" s="241">
        <v>-490.00599999999997</v>
      </c>
      <c r="L1766" s="299">
        <v>35.71</v>
      </c>
      <c r="M1766" s="265">
        <v>0.51</v>
      </c>
      <c r="N1766" s="239">
        <v>18.21</v>
      </c>
      <c r="O1766" s="217"/>
      <c r="P1766" s="227">
        <v>-8923.01</v>
      </c>
      <c r="GO1766" s="212"/>
      <c r="GP1766" s="212"/>
      <c r="GQ1766" s="223" t="s">
        <v>635</v>
      </c>
      <c r="GR1766" s="223" t="s">
        <v>4</v>
      </c>
      <c r="GS1766" s="223" t="s">
        <v>4</v>
      </c>
      <c r="GT1766" s="223" t="s">
        <v>4</v>
      </c>
      <c r="GU1766" s="223" t="s">
        <v>4</v>
      </c>
      <c r="GV1766" s="223"/>
      <c r="GW1766" s="173"/>
      <c r="GX1766" s="223"/>
      <c r="GZ1766" s="257"/>
      <c r="HB1766" s="257"/>
    </row>
    <row r="1767" spans="1:210" s="171" customFormat="1" ht="15" x14ac:dyDescent="0.25">
      <c r="A1767" s="236"/>
      <c r="B1767" s="237"/>
      <c r="C1767" s="874" t="s">
        <v>377</v>
      </c>
      <c r="D1767" s="874"/>
      <c r="E1767" s="874"/>
      <c r="F1767" s="874"/>
      <c r="G1767" s="874"/>
      <c r="H1767" s="216"/>
      <c r="I1767" s="217"/>
      <c r="J1767" s="217"/>
      <c r="K1767" s="217"/>
      <c r="L1767" s="220"/>
      <c r="M1767" s="217"/>
      <c r="N1767" s="220"/>
      <c r="O1767" s="217"/>
      <c r="P1767" s="227">
        <v>-8923.01</v>
      </c>
      <c r="GO1767" s="212"/>
      <c r="GP1767" s="212"/>
      <c r="GQ1767" s="223"/>
      <c r="GR1767" s="223"/>
      <c r="GS1767" s="223"/>
      <c r="GT1767" s="223"/>
      <c r="GU1767" s="223"/>
      <c r="GV1767" s="223"/>
      <c r="GW1767" s="173"/>
      <c r="GX1767" s="223" t="s">
        <v>377</v>
      </c>
      <c r="GZ1767" s="257"/>
      <c r="HB1767" s="257"/>
    </row>
    <row r="1768" spans="1:210" s="171" customFormat="1" ht="22.5" x14ac:dyDescent="0.25">
      <c r="A1768" s="214" t="s">
        <v>1209</v>
      </c>
      <c r="B1768" s="215" t="s">
        <v>636</v>
      </c>
      <c r="C1768" s="873" t="s">
        <v>637</v>
      </c>
      <c r="D1768" s="873"/>
      <c r="E1768" s="873"/>
      <c r="F1768" s="873"/>
      <c r="G1768" s="873"/>
      <c r="H1768" s="216" t="s">
        <v>386</v>
      </c>
      <c r="I1768" s="217">
        <v>-147.0018</v>
      </c>
      <c r="J1768" s="218">
        <v>1</v>
      </c>
      <c r="K1768" s="298">
        <v>-147.0018</v>
      </c>
      <c r="L1768" s="226">
        <v>4885.8500000000004</v>
      </c>
      <c r="M1768" s="265">
        <v>1.81</v>
      </c>
      <c r="N1768" s="240">
        <v>8843.39</v>
      </c>
      <c r="O1768" s="217"/>
      <c r="P1768" s="227">
        <v>-1299994.25</v>
      </c>
      <c r="GO1768" s="212"/>
      <c r="GP1768" s="212"/>
      <c r="GQ1768" s="223" t="s">
        <v>637</v>
      </c>
      <c r="GR1768" s="223" t="s">
        <v>4</v>
      </c>
      <c r="GS1768" s="223" t="s">
        <v>4</v>
      </c>
      <c r="GT1768" s="223" t="s">
        <v>4</v>
      </c>
      <c r="GU1768" s="223" t="s">
        <v>4</v>
      </c>
      <c r="GV1768" s="223"/>
      <c r="GW1768" s="173"/>
      <c r="GX1768" s="223"/>
      <c r="GZ1768" s="257"/>
      <c r="HB1768" s="257"/>
    </row>
    <row r="1769" spans="1:210" s="171" customFormat="1" ht="15" x14ac:dyDescent="0.25">
      <c r="A1769" s="236"/>
      <c r="B1769" s="237"/>
      <c r="C1769" s="874" t="s">
        <v>377</v>
      </c>
      <c r="D1769" s="874"/>
      <c r="E1769" s="874"/>
      <c r="F1769" s="874"/>
      <c r="G1769" s="874"/>
      <c r="H1769" s="216"/>
      <c r="I1769" s="217"/>
      <c r="J1769" s="217"/>
      <c r="K1769" s="217"/>
      <c r="L1769" s="220"/>
      <c r="M1769" s="217"/>
      <c r="N1769" s="220"/>
      <c r="O1769" s="217"/>
      <c r="P1769" s="227">
        <v>-1299994.25</v>
      </c>
      <c r="GO1769" s="212"/>
      <c r="GP1769" s="212"/>
      <c r="GQ1769" s="223"/>
      <c r="GR1769" s="223"/>
      <c r="GS1769" s="223"/>
      <c r="GT1769" s="223"/>
      <c r="GU1769" s="223"/>
      <c r="GV1769" s="223"/>
      <c r="GW1769" s="173"/>
      <c r="GX1769" s="223" t="s">
        <v>377</v>
      </c>
      <c r="GZ1769" s="257"/>
      <c r="HB1769" s="257"/>
    </row>
    <row r="1770" spans="1:210" s="171" customFormat="1" ht="22.5" x14ac:dyDescent="0.25">
      <c r="A1770" s="214" t="s">
        <v>1210</v>
      </c>
      <c r="B1770" s="215" t="s">
        <v>638</v>
      </c>
      <c r="C1770" s="873" t="s">
        <v>639</v>
      </c>
      <c r="D1770" s="873"/>
      <c r="E1770" s="873"/>
      <c r="F1770" s="873"/>
      <c r="G1770" s="873"/>
      <c r="H1770" s="216" t="s">
        <v>640</v>
      </c>
      <c r="I1770" s="217">
        <v>-416.50510000000003</v>
      </c>
      <c r="J1770" s="218">
        <v>1</v>
      </c>
      <c r="K1770" s="298">
        <v>-416.50510000000003</v>
      </c>
      <c r="L1770" s="226">
        <v>3966.25</v>
      </c>
      <c r="M1770" s="265">
        <v>1.04</v>
      </c>
      <c r="N1770" s="240">
        <v>4124.8999999999996</v>
      </c>
      <c r="O1770" s="217"/>
      <c r="P1770" s="227">
        <v>-1718041.89</v>
      </c>
      <c r="GO1770" s="212"/>
      <c r="GP1770" s="212"/>
      <c r="GQ1770" s="223" t="s">
        <v>639</v>
      </c>
      <c r="GR1770" s="223" t="s">
        <v>4</v>
      </c>
      <c r="GS1770" s="223" t="s">
        <v>4</v>
      </c>
      <c r="GT1770" s="223" t="s">
        <v>4</v>
      </c>
      <c r="GU1770" s="223" t="s">
        <v>4</v>
      </c>
      <c r="GV1770" s="223"/>
      <c r="GW1770" s="173"/>
      <c r="GX1770" s="223"/>
      <c r="GZ1770" s="257"/>
      <c r="HB1770" s="257"/>
    </row>
    <row r="1771" spans="1:210" s="171" customFormat="1" ht="15" x14ac:dyDescent="0.25">
      <c r="A1771" s="236"/>
      <c r="B1771" s="237"/>
      <c r="C1771" s="874" t="s">
        <v>377</v>
      </c>
      <c r="D1771" s="874"/>
      <c r="E1771" s="874"/>
      <c r="F1771" s="874"/>
      <c r="G1771" s="874"/>
      <c r="H1771" s="216"/>
      <c r="I1771" s="217"/>
      <c r="J1771" s="217"/>
      <c r="K1771" s="217"/>
      <c r="L1771" s="220"/>
      <c r="M1771" s="217"/>
      <c r="N1771" s="220"/>
      <c r="O1771" s="217"/>
      <c r="P1771" s="227">
        <v>-1718041.89</v>
      </c>
      <c r="GO1771" s="212"/>
      <c r="GP1771" s="212"/>
      <c r="GQ1771" s="223"/>
      <c r="GR1771" s="223"/>
      <c r="GS1771" s="223"/>
      <c r="GT1771" s="223"/>
      <c r="GU1771" s="223"/>
      <c r="GV1771" s="223"/>
      <c r="GW1771" s="173"/>
      <c r="GX1771" s="223" t="s">
        <v>377</v>
      </c>
      <c r="GZ1771" s="257"/>
      <c r="HB1771" s="257"/>
    </row>
    <row r="1772" spans="1:210" s="171" customFormat="1" ht="22.5" x14ac:dyDescent="0.25">
      <c r="A1772" s="214" t="s">
        <v>1211</v>
      </c>
      <c r="B1772" s="215" t="s">
        <v>641</v>
      </c>
      <c r="C1772" s="873" t="s">
        <v>642</v>
      </c>
      <c r="D1772" s="873"/>
      <c r="E1772" s="873"/>
      <c r="F1772" s="873"/>
      <c r="G1772" s="873"/>
      <c r="H1772" s="216" t="s">
        <v>611</v>
      </c>
      <c r="I1772" s="217">
        <v>-19355.237000000001</v>
      </c>
      <c r="J1772" s="218">
        <v>1</v>
      </c>
      <c r="K1772" s="241">
        <v>-19355.237000000001</v>
      </c>
      <c r="L1772" s="299">
        <v>88.7</v>
      </c>
      <c r="M1772" s="265">
        <v>1.34</v>
      </c>
      <c r="N1772" s="239">
        <v>118.86</v>
      </c>
      <c r="O1772" s="217"/>
      <c r="P1772" s="227">
        <v>-2300563.4700000002</v>
      </c>
      <c r="GO1772" s="212"/>
      <c r="GP1772" s="212"/>
      <c r="GQ1772" s="223" t="s">
        <v>642</v>
      </c>
      <c r="GR1772" s="223" t="s">
        <v>4</v>
      </c>
      <c r="GS1772" s="223" t="s">
        <v>4</v>
      </c>
      <c r="GT1772" s="223" t="s">
        <v>4</v>
      </c>
      <c r="GU1772" s="223" t="s">
        <v>4</v>
      </c>
      <c r="GV1772" s="223"/>
      <c r="GW1772" s="173"/>
      <c r="GX1772" s="223"/>
      <c r="GZ1772" s="257"/>
      <c r="HB1772" s="257"/>
    </row>
    <row r="1773" spans="1:210" s="171" customFormat="1" ht="15" x14ac:dyDescent="0.25">
      <c r="A1773" s="236"/>
      <c r="B1773" s="237"/>
      <c r="C1773" s="874" t="s">
        <v>377</v>
      </c>
      <c r="D1773" s="874"/>
      <c r="E1773" s="874"/>
      <c r="F1773" s="874"/>
      <c r="G1773" s="874"/>
      <c r="H1773" s="216"/>
      <c r="I1773" s="217"/>
      <c r="J1773" s="217"/>
      <c r="K1773" s="217"/>
      <c r="L1773" s="220"/>
      <c r="M1773" s="217"/>
      <c r="N1773" s="220"/>
      <c r="O1773" s="217"/>
      <c r="P1773" s="227">
        <v>-2300563.4700000002</v>
      </c>
      <c r="GO1773" s="212"/>
      <c r="GP1773" s="212"/>
      <c r="GQ1773" s="223"/>
      <c r="GR1773" s="223"/>
      <c r="GS1773" s="223"/>
      <c r="GT1773" s="223"/>
      <c r="GU1773" s="223"/>
      <c r="GV1773" s="223"/>
      <c r="GW1773" s="173"/>
      <c r="GX1773" s="223" t="s">
        <v>377</v>
      </c>
      <c r="GZ1773" s="257"/>
      <c r="HB1773" s="257"/>
    </row>
    <row r="1774" spans="1:210" s="171" customFormat="1" ht="15" x14ac:dyDescent="0.25">
      <c r="A1774" s="881" t="s">
        <v>1212</v>
      </c>
      <c r="B1774" s="882"/>
      <c r="C1774" s="882"/>
      <c r="D1774" s="882"/>
      <c r="E1774" s="882"/>
      <c r="F1774" s="882"/>
      <c r="G1774" s="882"/>
      <c r="H1774" s="882"/>
      <c r="I1774" s="882"/>
      <c r="J1774" s="882"/>
      <c r="K1774" s="882"/>
      <c r="L1774" s="882"/>
      <c r="M1774" s="882"/>
      <c r="N1774" s="882"/>
      <c r="O1774" s="882"/>
      <c r="P1774" s="883"/>
      <c r="GO1774" s="212"/>
      <c r="GP1774" s="212" t="s">
        <v>1212</v>
      </c>
      <c r="GQ1774" s="223"/>
      <c r="GR1774" s="223"/>
      <c r="GS1774" s="223"/>
      <c r="GT1774" s="223"/>
      <c r="GU1774" s="223"/>
      <c r="GV1774" s="223"/>
      <c r="GW1774" s="173"/>
      <c r="GX1774" s="223"/>
      <c r="GZ1774" s="257"/>
      <c r="HB1774" s="257"/>
    </row>
    <row r="1775" spans="1:210" s="171" customFormat="1" ht="15" x14ac:dyDescent="0.25">
      <c r="A1775" s="214" t="s">
        <v>1213</v>
      </c>
      <c r="B1775" s="215" t="s">
        <v>646</v>
      </c>
      <c r="C1775" s="873" t="s">
        <v>647</v>
      </c>
      <c r="D1775" s="873"/>
      <c r="E1775" s="873"/>
      <c r="F1775" s="873"/>
      <c r="G1775" s="873"/>
      <c r="H1775" s="216" t="s">
        <v>386</v>
      </c>
      <c r="I1775" s="217">
        <v>546.21</v>
      </c>
      <c r="J1775" s="218">
        <v>1</v>
      </c>
      <c r="K1775" s="265">
        <v>546.21</v>
      </c>
      <c r="L1775" s="226">
        <v>5015.96</v>
      </c>
      <c r="M1775" s="265">
        <v>1.81</v>
      </c>
      <c r="N1775" s="240">
        <v>9078.89</v>
      </c>
      <c r="O1775" s="217"/>
      <c r="P1775" s="227">
        <v>4958980.51</v>
      </c>
      <c r="GO1775" s="212"/>
      <c r="GP1775" s="212"/>
      <c r="GQ1775" s="223" t="s">
        <v>647</v>
      </c>
      <c r="GR1775" s="223" t="s">
        <v>4</v>
      </c>
      <c r="GS1775" s="223" t="s">
        <v>4</v>
      </c>
      <c r="GT1775" s="223" t="s">
        <v>4</v>
      </c>
      <c r="GU1775" s="223" t="s">
        <v>4</v>
      </c>
      <c r="GV1775" s="223"/>
      <c r="GW1775" s="173"/>
      <c r="GX1775" s="223"/>
      <c r="GZ1775" s="257"/>
      <c r="HB1775" s="257"/>
    </row>
    <row r="1776" spans="1:210" s="171" customFormat="1" ht="15" x14ac:dyDescent="0.25">
      <c r="A1776" s="236"/>
      <c r="B1776" s="237"/>
      <c r="C1776" s="874" t="s">
        <v>377</v>
      </c>
      <c r="D1776" s="874"/>
      <c r="E1776" s="874"/>
      <c r="F1776" s="874"/>
      <c r="G1776" s="874"/>
      <c r="H1776" s="216"/>
      <c r="I1776" s="217"/>
      <c r="J1776" s="217"/>
      <c r="K1776" s="217"/>
      <c r="L1776" s="220"/>
      <c r="M1776" s="217"/>
      <c r="N1776" s="220"/>
      <c r="O1776" s="217"/>
      <c r="P1776" s="227">
        <v>4958980.51</v>
      </c>
      <c r="GO1776" s="212"/>
      <c r="GP1776" s="212"/>
      <c r="GQ1776" s="223"/>
      <c r="GR1776" s="223"/>
      <c r="GS1776" s="223"/>
      <c r="GT1776" s="223"/>
      <c r="GU1776" s="223"/>
      <c r="GV1776" s="223"/>
      <c r="GW1776" s="173"/>
      <c r="GX1776" s="223" t="s">
        <v>377</v>
      </c>
      <c r="GZ1776" s="257"/>
      <c r="HB1776" s="257"/>
    </row>
    <row r="1777" spans="1:210" s="171" customFormat="1" ht="15" x14ac:dyDescent="0.25">
      <c r="A1777" s="214" t="s">
        <v>1214</v>
      </c>
      <c r="B1777" s="215" t="s">
        <v>648</v>
      </c>
      <c r="C1777" s="873" t="s">
        <v>635</v>
      </c>
      <c r="D1777" s="873"/>
      <c r="E1777" s="873"/>
      <c r="F1777" s="873"/>
      <c r="G1777" s="873"/>
      <c r="H1777" s="216" t="s">
        <v>369</v>
      </c>
      <c r="I1777" s="217">
        <v>382.34699999999998</v>
      </c>
      <c r="J1777" s="218">
        <v>1</v>
      </c>
      <c r="K1777" s="241">
        <v>382.34699999999998</v>
      </c>
      <c r="L1777" s="299">
        <v>35.71</v>
      </c>
      <c r="M1777" s="265">
        <v>0.51</v>
      </c>
      <c r="N1777" s="239">
        <v>18.21</v>
      </c>
      <c r="O1777" s="217"/>
      <c r="P1777" s="227">
        <v>6962.54</v>
      </c>
      <c r="GO1777" s="212"/>
      <c r="GP1777" s="212"/>
      <c r="GQ1777" s="223" t="s">
        <v>635</v>
      </c>
      <c r="GR1777" s="223" t="s">
        <v>4</v>
      </c>
      <c r="GS1777" s="223" t="s">
        <v>4</v>
      </c>
      <c r="GT1777" s="223" t="s">
        <v>4</v>
      </c>
      <c r="GU1777" s="223" t="s">
        <v>4</v>
      </c>
      <c r="GV1777" s="223"/>
      <c r="GW1777" s="173"/>
      <c r="GX1777" s="223"/>
      <c r="GZ1777" s="257"/>
      <c r="HB1777" s="257"/>
    </row>
    <row r="1778" spans="1:210" s="171" customFormat="1" ht="15" x14ac:dyDescent="0.25">
      <c r="A1778" s="236"/>
      <c r="B1778" s="237"/>
      <c r="C1778" s="874" t="s">
        <v>377</v>
      </c>
      <c r="D1778" s="874"/>
      <c r="E1778" s="874"/>
      <c r="F1778" s="874"/>
      <c r="G1778" s="874"/>
      <c r="H1778" s="216"/>
      <c r="I1778" s="217"/>
      <c r="J1778" s="217"/>
      <c r="K1778" s="217"/>
      <c r="L1778" s="220"/>
      <c r="M1778" s="217"/>
      <c r="N1778" s="220"/>
      <c r="O1778" s="217"/>
      <c r="P1778" s="227">
        <v>6962.54</v>
      </c>
      <c r="GO1778" s="212"/>
      <c r="GP1778" s="212"/>
      <c r="GQ1778" s="223"/>
      <c r="GR1778" s="223"/>
      <c r="GS1778" s="223"/>
      <c r="GT1778" s="223"/>
      <c r="GU1778" s="223"/>
      <c r="GV1778" s="223"/>
      <c r="GW1778" s="173"/>
      <c r="GX1778" s="223" t="s">
        <v>377</v>
      </c>
      <c r="GZ1778" s="257"/>
      <c r="HB1778" s="257"/>
    </row>
    <row r="1779" spans="1:210" s="171" customFormat="1" ht="33.75" x14ac:dyDescent="0.25">
      <c r="A1779" s="214" t="s">
        <v>1215</v>
      </c>
      <c r="B1779" s="215" t="s">
        <v>1002</v>
      </c>
      <c r="C1779" s="873" t="s">
        <v>1003</v>
      </c>
      <c r="D1779" s="873"/>
      <c r="E1779" s="873"/>
      <c r="F1779" s="873"/>
      <c r="G1779" s="873"/>
      <c r="H1779" s="216" t="s">
        <v>978</v>
      </c>
      <c r="I1779" s="217">
        <v>6069</v>
      </c>
      <c r="J1779" s="218">
        <v>1</v>
      </c>
      <c r="K1779" s="218">
        <v>6069</v>
      </c>
      <c r="L1779" s="220"/>
      <c r="M1779" s="217"/>
      <c r="N1779" s="240">
        <v>2494.6999999999998</v>
      </c>
      <c r="O1779" s="217"/>
      <c r="P1779" s="227">
        <v>15140334.300000001</v>
      </c>
      <c r="GO1779" s="212"/>
      <c r="GP1779" s="212"/>
      <c r="GQ1779" s="223" t="s">
        <v>1003</v>
      </c>
      <c r="GR1779" s="223" t="s">
        <v>4</v>
      </c>
      <c r="GS1779" s="223" t="s">
        <v>4</v>
      </c>
      <c r="GT1779" s="223" t="s">
        <v>4</v>
      </c>
      <c r="GU1779" s="223" t="s">
        <v>4</v>
      </c>
      <c r="GV1779" s="223"/>
      <c r="GW1779" s="173"/>
      <c r="GX1779" s="223"/>
      <c r="GZ1779" s="257"/>
      <c r="HB1779" s="257"/>
    </row>
    <row r="1780" spans="1:210" s="171" customFormat="1" ht="15" x14ac:dyDescent="0.25">
      <c r="A1780" s="236"/>
      <c r="B1780" s="237"/>
      <c r="C1780" s="874" t="s">
        <v>377</v>
      </c>
      <c r="D1780" s="874"/>
      <c r="E1780" s="874"/>
      <c r="F1780" s="874"/>
      <c r="G1780" s="874"/>
      <c r="H1780" s="216"/>
      <c r="I1780" s="217"/>
      <c r="J1780" s="217"/>
      <c r="K1780" s="217"/>
      <c r="L1780" s="220"/>
      <c r="M1780" s="217"/>
      <c r="N1780" s="220"/>
      <c r="O1780" s="217"/>
      <c r="P1780" s="227">
        <v>15140334.300000001</v>
      </c>
      <c r="GO1780" s="212"/>
      <c r="GP1780" s="212"/>
      <c r="GQ1780" s="223"/>
      <c r="GR1780" s="223"/>
      <c r="GS1780" s="223"/>
      <c r="GT1780" s="223"/>
      <c r="GU1780" s="223"/>
      <c r="GV1780" s="223"/>
      <c r="GW1780" s="173"/>
      <c r="GX1780" s="223" t="s">
        <v>377</v>
      </c>
      <c r="GZ1780" s="257"/>
      <c r="HB1780" s="257"/>
    </row>
    <row r="1781" spans="1:210" s="171" customFormat="1" ht="33.75" x14ac:dyDescent="0.25">
      <c r="A1781" s="214" t="s">
        <v>1216</v>
      </c>
      <c r="B1781" s="215" t="s">
        <v>1005</v>
      </c>
      <c r="C1781" s="873" t="s">
        <v>652</v>
      </c>
      <c r="D1781" s="873"/>
      <c r="E1781" s="873"/>
      <c r="F1781" s="873"/>
      <c r="G1781" s="873"/>
      <c r="H1781" s="216" t="s">
        <v>614</v>
      </c>
      <c r="I1781" s="217">
        <v>867</v>
      </c>
      <c r="J1781" s="218">
        <v>1</v>
      </c>
      <c r="K1781" s="218">
        <v>867</v>
      </c>
      <c r="L1781" s="220"/>
      <c r="M1781" s="217"/>
      <c r="N1781" s="239">
        <v>977.99</v>
      </c>
      <c r="O1781" s="217"/>
      <c r="P1781" s="227">
        <v>847917.33</v>
      </c>
      <c r="GO1781" s="212"/>
      <c r="GP1781" s="212"/>
      <c r="GQ1781" s="223" t="s">
        <v>652</v>
      </c>
      <c r="GR1781" s="223" t="s">
        <v>4</v>
      </c>
      <c r="GS1781" s="223" t="s">
        <v>4</v>
      </c>
      <c r="GT1781" s="223" t="s">
        <v>4</v>
      </c>
      <c r="GU1781" s="223" t="s">
        <v>4</v>
      </c>
      <c r="GV1781" s="223"/>
      <c r="GW1781" s="173"/>
      <c r="GX1781" s="223"/>
      <c r="GZ1781" s="257"/>
      <c r="HB1781" s="257"/>
    </row>
    <row r="1782" spans="1:210" s="171" customFormat="1" ht="15" x14ac:dyDescent="0.25">
      <c r="A1782" s="236"/>
      <c r="B1782" s="237"/>
      <c r="C1782" s="874" t="s">
        <v>377</v>
      </c>
      <c r="D1782" s="874"/>
      <c r="E1782" s="874"/>
      <c r="F1782" s="874"/>
      <c r="G1782" s="874"/>
      <c r="H1782" s="216"/>
      <c r="I1782" s="217"/>
      <c r="J1782" s="217"/>
      <c r="K1782" s="217"/>
      <c r="L1782" s="220"/>
      <c r="M1782" s="217"/>
      <c r="N1782" s="220"/>
      <c r="O1782" s="217"/>
      <c r="P1782" s="227">
        <v>847917.33</v>
      </c>
      <c r="GO1782" s="212"/>
      <c r="GP1782" s="212"/>
      <c r="GQ1782" s="223"/>
      <c r="GR1782" s="223"/>
      <c r="GS1782" s="223"/>
      <c r="GT1782" s="223"/>
      <c r="GU1782" s="223"/>
      <c r="GV1782" s="223"/>
      <c r="GW1782" s="173"/>
      <c r="GX1782" s="223" t="s">
        <v>377</v>
      </c>
      <c r="GZ1782" s="257"/>
      <c r="HB1782" s="257"/>
    </row>
    <row r="1783" spans="1:210" s="171" customFormat="1" ht="22.5" x14ac:dyDescent="0.25">
      <c r="A1783" s="214" t="s">
        <v>1217</v>
      </c>
      <c r="B1783" s="215" t="s">
        <v>653</v>
      </c>
      <c r="C1783" s="873" t="s">
        <v>654</v>
      </c>
      <c r="D1783" s="873"/>
      <c r="E1783" s="873"/>
      <c r="F1783" s="873"/>
      <c r="G1783" s="873"/>
      <c r="H1783" s="216" t="s">
        <v>614</v>
      </c>
      <c r="I1783" s="217">
        <v>867</v>
      </c>
      <c r="J1783" s="218">
        <v>1</v>
      </c>
      <c r="K1783" s="218">
        <v>867</v>
      </c>
      <c r="L1783" s="220"/>
      <c r="M1783" s="217"/>
      <c r="N1783" s="239">
        <v>248.5</v>
      </c>
      <c r="O1783" s="217"/>
      <c r="P1783" s="227">
        <v>215449.5</v>
      </c>
      <c r="GO1783" s="212"/>
      <c r="GP1783" s="212"/>
      <c r="GQ1783" s="223" t="s">
        <v>654</v>
      </c>
      <c r="GR1783" s="223" t="s">
        <v>4</v>
      </c>
      <c r="GS1783" s="223" t="s">
        <v>4</v>
      </c>
      <c r="GT1783" s="223" t="s">
        <v>4</v>
      </c>
      <c r="GU1783" s="223" t="s">
        <v>4</v>
      </c>
      <c r="GV1783" s="223"/>
      <c r="GW1783" s="173"/>
      <c r="GX1783" s="223"/>
      <c r="GZ1783" s="257"/>
      <c r="HB1783" s="257"/>
    </row>
    <row r="1784" spans="1:210" s="171" customFormat="1" ht="15" x14ac:dyDescent="0.25">
      <c r="A1784" s="236"/>
      <c r="B1784" s="237"/>
      <c r="C1784" s="874" t="s">
        <v>377</v>
      </c>
      <c r="D1784" s="874"/>
      <c r="E1784" s="874"/>
      <c r="F1784" s="874"/>
      <c r="G1784" s="874"/>
      <c r="H1784" s="216"/>
      <c r="I1784" s="217"/>
      <c r="J1784" s="217"/>
      <c r="K1784" s="217"/>
      <c r="L1784" s="220"/>
      <c r="M1784" s="217"/>
      <c r="N1784" s="220"/>
      <c r="O1784" s="217"/>
      <c r="P1784" s="227">
        <v>215449.5</v>
      </c>
      <c r="GO1784" s="212"/>
      <c r="GP1784" s="212"/>
      <c r="GQ1784" s="223"/>
      <c r="GR1784" s="223"/>
      <c r="GS1784" s="223"/>
      <c r="GT1784" s="223"/>
      <c r="GU1784" s="223"/>
      <c r="GV1784" s="223"/>
      <c r="GW1784" s="173"/>
      <c r="GX1784" s="223" t="s">
        <v>377</v>
      </c>
      <c r="GZ1784" s="257"/>
      <c r="HB1784" s="257"/>
    </row>
    <row r="1785" spans="1:210" s="171" customFormat="1" ht="33.75" x14ac:dyDescent="0.25">
      <c r="A1785" s="214" t="s">
        <v>1218</v>
      </c>
      <c r="B1785" s="215" t="s">
        <v>1008</v>
      </c>
      <c r="C1785" s="873" t="s">
        <v>1009</v>
      </c>
      <c r="D1785" s="873"/>
      <c r="E1785" s="873"/>
      <c r="F1785" s="873"/>
      <c r="G1785" s="873"/>
      <c r="H1785" s="216" t="s">
        <v>978</v>
      </c>
      <c r="I1785" s="217">
        <v>867</v>
      </c>
      <c r="J1785" s="218">
        <v>1</v>
      </c>
      <c r="K1785" s="218">
        <v>867</v>
      </c>
      <c r="L1785" s="220"/>
      <c r="M1785" s="217"/>
      <c r="N1785" s="240">
        <v>1428.79</v>
      </c>
      <c r="O1785" s="217"/>
      <c r="P1785" s="227">
        <v>1238760.93</v>
      </c>
      <c r="GO1785" s="212"/>
      <c r="GP1785" s="212"/>
      <c r="GQ1785" s="223" t="s">
        <v>1009</v>
      </c>
      <c r="GR1785" s="223" t="s">
        <v>4</v>
      </c>
      <c r="GS1785" s="223" t="s">
        <v>4</v>
      </c>
      <c r="GT1785" s="223" t="s">
        <v>4</v>
      </c>
      <c r="GU1785" s="223" t="s">
        <v>4</v>
      </c>
      <c r="GV1785" s="223"/>
      <c r="GW1785" s="173"/>
      <c r="GX1785" s="223"/>
      <c r="GZ1785" s="257"/>
      <c r="HB1785" s="257"/>
    </row>
    <row r="1786" spans="1:210" s="171" customFormat="1" ht="15" x14ac:dyDescent="0.25">
      <c r="A1786" s="236"/>
      <c r="B1786" s="237"/>
      <c r="C1786" s="874" t="s">
        <v>377</v>
      </c>
      <c r="D1786" s="874"/>
      <c r="E1786" s="874"/>
      <c r="F1786" s="874"/>
      <c r="G1786" s="874"/>
      <c r="H1786" s="216"/>
      <c r="I1786" s="217"/>
      <c r="J1786" s="217"/>
      <c r="K1786" s="217"/>
      <c r="L1786" s="220"/>
      <c r="M1786" s="217"/>
      <c r="N1786" s="220"/>
      <c r="O1786" s="217"/>
      <c r="P1786" s="227">
        <v>1238760.93</v>
      </c>
      <c r="GO1786" s="212"/>
      <c r="GP1786" s="212"/>
      <c r="GQ1786" s="223"/>
      <c r="GR1786" s="223"/>
      <c r="GS1786" s="223"/>
      <c r="GT1786" s="223"/>
      <c r="GU1786" s="223"/>
      <c r="GV1786" s="223"/>
      <c r="GW1786" s="173"/>
      <c r="GX1786" s="223" t="s">
        <v>377</v>
      </c>
      <c r="GZ1786" s="257"/>
      <c r="HB1786" s="257"/>
    </row>
    <row r="1787" spans="1:210" s="171" customFormat="1" ht="33.75" x14ac:dyDescent="0.25">
      <c r="A1787" s="214" t="s">
        <v>1219</v>
      </c>
      <c r="B1787" s="215" t="s">
        <v>1011</v>
      </c>
      <c r="C1787" s="873" t="s">
        <v>1012</v>
      </c>
      <c r="D1787" s="873"/>
      <c r="E1787" s="873"/>
      <c r="F1787" s="873"/>
      <c r="G1787" s="873"/>
      <c r="H1787" s="216" t="s">
        <v>978</v>
      </c>
      <c r="I1787" s="217">
        <v>5202</v>
      </c>
      <c r="J1787" s="218">
        <v>1</v>
      </c>
      <c r="K1787" s="218">
        <v>5202</v>
      </c>
      <c r="L1787" s="220"/>
      <c r="M1787" s="217"/>
      <c r="N1787" s="239">
        <v>706.46</v>
      </c>
      <c r="O1787" s="217"/>
      <c r="P1787" s="227">
        <v>3675004.92</v>
      </c>
      <c r="GO1787" s="212"/>
      <c r="GP1787" s="212"/>
      <c r="GQ1787" s="223" t="s">
        <v>1012</v>
      </c>
      <c r="GR1787" s="223" t="s">
        <v>4</v>
      </c>
      <c r="GS1787" s="223" t="s">
        <v>4</v>
      </c>
      <c r="GT1787" s="223" t="s">
        <v>4</v>
      </c>
      <c r="GU1787" s="223" t="s">
        <v>4</v>
      </c>
      <c r="GV1787" s="223"/>
      <c r="GW1787" s="173"/>
      <c r="GX1787" s="223"/>
      <c r="GZ1787" s="257"/>
      <c r="HB1787" s="257"/>
    </row>
    <row r="1788" spans="1:210" s="171" customFormat="1" ht="15" x14ac:dyDescent="0.25">
      <c r="A1788" s="236"/>
      <c r="B1788" s="237"/>
      <c r="C1788" s="874" t="s">
        <v>377</v>
      </c>
      <c r="D1788" s="874"/>
      <c r="E1788" s="874"/>
      <c r="F1788" s="874"/>
      <c r="G1788" s="874"/>
      <c r="H1788" s="216"/>
      <c r="I1788" s="217"/>
      <c r="J1788" s="217"/>
      <c r="K1788" s="217"/>
      <c r="L1788" s="220"/>
      <c r="M1788" s="217"/>
      <c r="N1788" s="220"/>
      <c r="O1788" s="217"/>
      <c r="P1788" s="227">
        <v>3675004.92</v>
      </c>
      <c r="GO1788" s="212"/>
      <c r="GP1788" s="212"/>
      <c r="GQ1788" s="223"/>
      <c r="GR1788" s="223"/>
      <c r="GS1788" s="223"/>
      <c r="GT1788" s="223"/>
      <c r="GU1788" s="223"/>
      <c r="GV1788" s="223"/>
      <c r="GW1788" s="173"/>
      <c r="GX1788" s="223" t="s">
        <v>377</v>
      </c>
      <c r="GZ1788" s="257"/>
      <c r="HB1788" s="257"/>
    </row>
    <row r="1789" spans="1:210" s="171" customFormat="1" ht="33.75" x14ac:dyDescent="0.25">
      <c r="A1789" s="214" t="s">
        <v>1220</v>
      </c>
      <c r="B1789" s="215" t="s">
        <v>1014</v>
      </c>
      <c r="C1789" s="873" t="s">
        <v>1015</v>
      </c>
      <c r="D1789" s="873"/>
      <c r="E1789" s="873"/>
      <c r="F1789" s="873"/>
      <c r="G1789" s="873"/>
      <c r="H1789" s="216" t="s">
        <v>978</v>
      </c>
      <c r="I1789" s="217">
        <v>2601</v>
      </c>
      <c r="J1789" s="218">
        <v>1</v>
      </c>
      <c r="K1789" s="218">
        <v>2601</v>
      </c>
      <c r="L1789" s="220"/>
      <c r="M1789" s="217"/>
      <c r="N1789" s="239">
        <v>270.52</v>
      </c>
      <c r="O1789" s="217"/>
      <c r="P1789" s="227">
        <v>703622.52</v>
      </c>
      <c r="GO1789" s="212"/>
      <c r="GP1789" s="212"/>
      <c r="GQ1789" s="223" t="s">
        <v>1015</v>
      </c>
      <c r="GR1789" s="223" t="s">
        <v>4</v>
      </c>
      <c r="GS1789" s="223" t="s">
        <v>4</v>
      </c>
      <c r="GT1789" s="223" t="s">
        <v>4</v>
      </c>
      <c r="GU1789" s="223" t="s">
        <v>4</v>
      </c>
      <c r="GV1789" s="223"/>
      <c r="GW1789" s="173"/>
      <c r="GX1789" s="223"/>
      <c r="GZ1789" s="257"/>
      <c r="HB1789" s="257"/>
    </row>
    <row r="1790" spans="1:210" s="171" customFormat="1" ht="15" x14ac:dyDescent="0.25">
      <c r="A1790" s="236"/>
      <c r="B1790" s="237"/>
      <c r="C1790" s="874" t="s">
        <v>377</v>
      </c>
      <c r="D1790" s="874"/>
      <c r="E1790" s="874"/>
      <c r="F1790" s="874"/>
      <c r="G1790" s="874"/>
      <c r="H1790" s="216"/>
      <c r="I1790" s="217"/>
      <c r="J1790" s="217"/>
      <c r="K1790" s="217"/>
      <c r="L1790" s="220"/>
      <c r="M1790" s="217"/>
      <c r="N1790" s="220"/>
      <c r="O1790" s="217"/>
      <c r="P1790" s="227">
        <v>703622.52</v>
      </c>
      <c r="GO1790" s="212"/>
      <c r="GP1790" s="212"/>
      <c r="GQ1790" s="223"/>
      <c r="GR1790" s="223"/>
      <c r="GS1790" s="223"/>
      <c r="GT1790" s="223"/>
      <c r="GU1790" s="223"/>
      <c r="GV1790" s="223"/>
      <c r="GW1790" s="173"/>
      <c r="GX1790" s="223" t="s">
        <v>377</v>
      </c>
      <c r="GZ1790" s="257"/>
      <c r="HB1790" s="257"/>
    </row>
    <row r="1791" spans="1:210" s="171" customFormat="1" ht="33.75" x14ac:dyDescent="0.25">
      <c r="A1791" s="214" t="s">
        <v>1221</v>
      </c>
      <c r="B1791" s="215" t="s">
        <v>1017</v>
      </c>
      <c r="C1791" s="873" t="s">
        <v>1018</v>
      </c>
      <c r="D1791" s="873"/>
      <c r="E1791" s="873"/>
      <c r="F1791" s="873"/>
      <c r="G1791" s="873"/>
      <c r="H1791" s="216" t="s">
        <v>978</v>
      </c>
      <c r="I1791" s="217">
        <v>867</v>
      </c>
      <c r="J1791" s="218">
        <v>1</v>
      </c>
      <c r="K1791" s="218">
        <v>867</v>
      </c>
      <c r="L1791" s="220"/>
      <c r="M1791" s="217"/>
      <c r="N1791" s="240">
        <v>3760.45</v>
      </c>
      <c r="O1791" s="217"/>
      <c r="P1791" s="227">
        <v>3260310.15</v>
      </c>
      <c r="GO1791" s="212"/>
      <c r="GP1791" s="212"/>
      <c r="GQ1791" s="223" t="s">
        <v>1018</v>
      </c>
      <c r="GR1791" s="223" t="s">
        <v>4</v>
      </c>
      <c r="GS1791" s="223" t="s">
        <v>4</v>
      </c>
      <c r="GT1791" s="223" t="s">
        <v>4</v>
      </c>
      <c r="GU1791" s="223" t="s">
        <v>4</v>
      </c>
      <c r="GV1791" s="223"/>
      <c r="GW1791" s="173"/>
      <c r="GX1791" s="223"/>
      <c r="GZ1791" s="257"/>
      <c r="HB1791" s="257"/>
    </row>
    <row r="1792" spans="1:210" s="171" customFormat="1" ht="15" x14ac:dyDescent="0.25">
      <c r="A1792" s="236"/>
      <c r="B1792" s="237"/>
      <c r="C1792" s="874" t="s">
        <v>377</v>
      </c>
      <c r="D1792" s="874"/>
      <c r="E1792" s="874"/>
      <c r="F1792" s="874"/>
      <c r="G1792" s="874"/>
      <c r="H1792" s="216"/>
      <c r="I1792" s="217"/>
      <c r="J1792" s="217"/>
      <c r="K1792" s="217"/>
      <c r="L1792" s="220"/>
      <c r="M1792" s="217"/>
      <c r="N1792" s="220"/>
      <c r="O1792" s="217"/>
      <c r="P1792" s="227">
        <v>3260310.15</v>
      </c>
      <c r="GO1792" s="212"/>
      <c r="GP1792" s="212"/>
      <c r="GQ1792" s="223"/>
      <c r="GR1792" s="223"/>
      <c r="GS1792" s="223"/>
      <c r="GT1792" s="223"/>
      <c r="GU1792" s="223"/>
      <c r="GV1792" s="223"/>
      <c r="GW1792" s="173"/>
      <c r="GX1792" s="223" t="s">
        <v>377</v>
      </c>
      <c r="GZ1792" s="257"/>
      <c r="HB1792" s="257"/>
    </row>
    <row r="1793" spans="1:210" s="171" customFormat="1" ht="33.75" x14ac:dyDescent="0.25">
      <c r="A1793" s="214" t="s">
        <v>1222</v>
      </c>
      <c r="B1793" s="215" t="s">
        <v>663</v>
      </c>
      <c r="C1793" s="873" t="s">
        <v>664</v>
      </c>
      <c r="D1793" s="873"/>
      <c r="E1793" s="873"/>
      <c r="F1793" s="873"/>
      <c r="G1793" s="873"/>
      <c r="H1793" s="216" t="s">
        <v>607</v>
      </c>
      <c r="I1793" s="217">
        <v>2.254</v>
      </c>
      <c r="J1793" s="218">
        <v>1</v>
      </c>
      <c r="K1793" s="241">
        <v>2.254</v>
      </c>
      <c r="L1793" s="220"/>
      <c r="M1793" s="217"/>
      <c r="N1793" s="221"/>
      <c r="O1793" s="217"/>
      <c r="P1793" s="222"/>
      <c r="GO1793" s="212"/>
      <c r="GP1793" s="212"/>
      <c r="GQ1793" s="223" t="s">
        <v>664</v>
      </c>
      <c r="GR1793" s="223" t="s">
        <v>4</v>
      </c>
      <c r="GS1793" s="223" t="s">
        <v>4</v>
      </c>
      <c r="GT1793" s="223" t="s">
        <v>4</v>
      </c>
      <c r="GU1793" s="223" t="s">
        <v>4</v>
      </c>
      <c r="GV1793" s="223"/>
      <c r="GW1793" s="173"/>
      <c r="GX1793" s="223"/>
      <c r="GZ1793" s="257"/>
      <c r="HB1793" s="257"/>
    </row>
    <row r="1794" spans="1:210" s="171" customFormat="1" ht="15" x14ac:dyDescent="0.25">
      <c r="A1794" s="242"/>
      <c r="B1794" s="243"/>
      <c r="C1794" s="878" t="s">
        <v>1223</v>
      </c>
      <c r="D1794" s="878"/>
      <c r="E1794" s="878"/>
      <c r="F1794" s="878"/>
      <c r="G1794" s="878"/>
      <c r="H1794" s="878"/>
      <c r="I1794" s="878"/>
      <c r="J1794" s="878"/>
      <c r="K1794" s="878"/>
      <c r="L1794" s="878"/>
      <c r="M1794" s="878"/>
      <c r="N1794" s="878"/>
      <c r="O1794" s="878"/>
      <c r="P1794" s="879"/>
      <c r="GO1794" s="212"/>
      <c r="GP1794" s="212"/>
      <c r="GQ1794" s="223"/>
      <c r="GR1794" s="223"/>
      <c r="GS1794" s="223"/>
      <c r="GT1794" s="223"/>
      <c r="GU1794" s="223"/>
      <c r="GV1794" s="223"/>
      <c r="GW1794" s="173"/>
      <c r="GX1794" s="223"/>
      <c r="GY1794" s="244" t="s">
        <v>1223</v>
      </c>
      <c r="GZ1794" s="257"/>
      <c r="HB1794" s="257"/>
    </row>
    <row r="1795" spans="1:210" s="171" customFormat="1" ht="15" x14ac:dyDescent="0.25">
      <c r="A1795" s="224"/>
      <c r="B1795" s="225"/>
      <c r="C1795" s="874" t="s">
        <v>370</v>
      </c>
      <c r="D1795" s="874"/>
      <c r="E1795" s="874"/>
      <c r="F1795" s="874"/>
      <c r="G1795" s="874"/>
      <c r="H1795" s="216"/>
      <c r="I1795" s="217"/>
      <c r="J1795" s="217"/>
      <c r="K1795" s="217"/>
      <c r="L1795" s="220"/>
      <c r="M1795" s="217"/>
      <c r="N1795" s="226"/>
      <c r="O1795" s="217"/>
      <c r="P1795" s="227">
        <v>54395.91</v>
      </c>
      <c r="Q1795" s="228"/>
      <c r="R1795" s="228"/>
      <c r="GO1795" s="212"/>
      <c r="GP1795" s="212"/>
      <c r="GQ1795" s="223"/>
      <c r="GR1795" s="223"/>
      <c r="GS1795" s="223"/>
      <c r="GT1795" s="223"/>
      <c r="GU1795" s="223"/>
      <c r="GV1795" s="223" t="s">
        <v>370</v>
      </c>
      <c r="GW1795" s="173"/>
      <c r="GX1795" s="223"/>
      <c r="GZ1795" s="257"/>
      <c r="HB1795" s="257"/>
    </row>
    <row r="1796" spans="1:210" s="171" customFormat="1" ht="15" x14ac:dyDescent="0.25">
      <c r="A1796" s="229"/>
      <c r="B1796" s="230"/>
      <c r="C1796" s="880" t="s">
        <v>371</v>
      </c>
      <c r="D1796" s="880"/>
      <c r="E1796" s="880"/>
      <c r="F1796" s="880"/>
      <c r="G1796" s="880"/>
      <c r="H1796" s="231"/>
      <c r="I1796" s="232"/>
      <c r="J1796" s="232"/>
      <c r="K1796" s="232"/>
      <c r="L1796" s="233"/>
      <c r="M1796" s="232"/>
      <c r="N1796" s="233"/>
      <c r="O1796" s="232"/>
      <c r="P1796" s="245">
        <v>2434.91</v>
      </c>
      <c r="GO1796" s="212"/>
      <c r="GP1796" s="212"/>
      <c r="GQ1796" s="223"/>
      <c r="GR1796" s="223"/>
      <c r="GS1796" s="223"/>
      <c r="GT1796" s="223"/>
      <c r="GU1796" s="223"/>
      <c r="GV1796" s="223"/>
      <c r="GW1796" s="173" t="s">
        <v>371</v>
      </c>
      <c r="GX1796" s="223"/>
      <c r="GZ1796" s="257"/>
      <c r="HB1796" s="257"/>
    </row>
    <row r="1797" spans="1:210" s="171" customFormat="1" ht="22.5" x14ac:dyDescent="0.25">
      <c r="A1797" s="229"/>
      <c r="B1797" s="230" t="s">
        <v>666</v>
      </c>
      <c r="C1797" s="880" t="s">
        <v>667</v>
      </c>
      <c r="D1797" s="880"/>
      <c r="E1797" s="880"/>
      <c r="F1797" s="880"/>
      <c r="G1797" s="880"/>
      <c r="H1797" s="231" t="s">
        <v>374</v>
      </c>
      <c r="I1797" s="235">
        <v>94</v>
      </c>
      <c r="J1797" s="232"/>
      <c r="K1797" s="235">
        <v>94</v>
      </c>
      <c r="L1797" s="233"/>
      <c r="M1797" s="232"/>
      <c r="N1797" s="233"/>
      <c r="O1797" s="232"/>
      <c r="P1797" s="245">
        <v>2288.8200000000002</v>
      </c>
      <c r="GO1797" s="212"/>
      <c r="GP1797" s="212"/>
      <c r="GQ1797" s="223"/>
      <c r="GR1797" s="223"/>
      <c r="GS1797" s="223"/>
      <c r="GT1797" s="223"/>
      <c r="GU1797" s="223"/>
      <c r="GV1797" s="223"/>
      <c r="GW1797" s="173" t="s">
        <v>667</v>
      </c>
      <c r="GX1797" s="223"/>
      <c r="GZ1797" s="257"/>
      <c r="HB1797" s="257"/>
    </row>
    <row r="1798" spans="1:210" s="171" customFormat="1" ht="22.5" x14ac:dyDescent="0.25">
      <c r="A1798" s="229"/>
      <c r="B1798" s="230" t="s">
        <v>668</v>
      </c>
      <c r="C1798" s="880" t="s">
        <v>669</v>
      </c>
      <c r="D1798" s="880"/>
      <c r="E1798" s="880"/>
      <c r="F1798" s="880"/>
      <c r="G1798" s="880"/>
      <c r="H1798" s="231" t="s">
        <v>374</v>
      </c>
      <c r="I1798" s="235">
        <v>51</v>
      </c>
      <c r="J1798" s="232"/>
      <c r="K1798" s="235">
        <v>51</v>
      </c>
      <c r="L1798" s="233"/>
      <c r="M1798" s="232"/>
      <c r="N1798" s="233"/>
      <c r="O1798" s="232"/>
      <c r="P1798" s="245">
        <v>1241.8</v>
      </c>
      <c r="GO1798" s="212"/>
      <c r="GP1798" s="212"/>
      <c r="GQ1798" s="223"/>
      <c r="GR1798" s="223"/>
      <c r="GS1798" s="223"/>
      <c r="GT1798" s="223"/>
      <c r="GU1798" s="223"/>
      <c r="GV1798" s="223"/>
      <c r="GW1798" s="173" t="s">
        <v>669</v>
      </c>
      <c r="GX1798" s="223"/>
      <c r="GZ1798" s="257"/>
      <c r="HB1798" s="257"/>
    </row>
    <row r="1799" spans="1:210" s="171" customFormat="1" ht="15" x14ac:dyDescent="0.25">
      <c r="A1799" s="236"/>
      <c r="B1799" s="237"/>
      <c r="C1799" s="874" t="s">
        <v>377</v>
      </c>
      <c r="D1799" s="874"/>
      <c r="E1799" s="874"/>
      <c r="F1799" s="874"/>
      <c r="G1799" s="874"/>
      <c r="H1799" s="216"/>
      <c r="I1799" s="217"/>
      <c r="J1799" s="217"/>
      <c r="K1799" s="217"/>
      <c r="L1799" s="220"/>
      <c r="M1799" s="217"/>
      <c r="N1799" s="226">
        <v>25699.439999999999</v>
      </c>
      <c r="O1799" s="217"/>
      <c r="P1799" s="227">
        <v>57926.53</v>
      </c>
      <c r="GO1799" s="212"/>
      <c r="GP1799" s="212"/>
      <c r="GQ1799" s="223"/>
      <c r="GR1799" s="223"/>
      <c r="GS1799" s="223"/>
      <c r="GT1799" s="223"/>
      <c r="GU1799" s="223"/>
      <c r="GV1799" s="223"/>
      <c r="GW1799" s="173"/>
      <c r="GX1799" s="223" t="s">
        <v>377</v>
      </c>
      <c r="GZ1799" s="257"/>
      <c r="HB1799" s="257"/>
    </row>
    <row r="1800" spans="1:210" s="171" customFormat="1" ht="33.75" x14ac:dyDescent="0.25">
      <c r="A1800" s="214" t="s">
        <v>1224</v>
      </c>
      <c r="B1800" s="215" t="s">
        <v>670</v>
      </c>
      <c r="C1800" s="873" t="s">
        <v>671</v>
      </c>
      <c r="D1800" s="873"/>
      <c r="E1800" s="873"/>
      <c r="F1800" s="873"/>
      <c r="G1800" s="873"/>
      <c r="H1800" s="216" t="s">
        <v>672</v>
      </c>
      <c r="I1800" s="217">
        <v>-73.705799999999996</v>
      </c>
      <c r="J1800" s="218">
        <v>1</v>
      </c>
      <c r="K1800" s="298">
        <v>-73.705799999999996</v>
      </c>
      <c r="L1800" s="299">
        <v>537.96</v>
      </c>
      <c r="M1800" s="219">
        <v>1.3</v>
      </c>
      <c r="N1800" s="239">
        <v>699.35</v>
      </c>
      <c r="O1800" s="217"/>
      <c r="P1800" s="227">
        <v>-51546.15</v>
      </c>
      <c r="GO1800" s="212"/>
      <c r="GP1800" s="212"/>
      <c r="GQ1800" s="223" t="s">
        <v>671</v>
      </c>
      <c r="GR1800" s="223" t="s">
        <v>4</v>
      </c>
      <c r="GS1800" s="223" t="s">
        <v>4</v>
      </c>
      <c r="GT1800" s="223" t="s">
        <v>4</v>
      </c>
      <c r="GU1800" s="223" t="s">
        <v>4</v>
      </c>
      <c r="GV1800" s="223"/>
      <c r="GW1800" s="173"/>
      <c r="GX1800" s="223"/>
      <c r="GZ1800" s="257"/>
      <c r="HB1800" s="257"/>
    </row>
    <row r="1801" spans="1:210" s="171" customFormat="1" ht="15" x14ac:dyDescent="0.25">
      <c r="A1801" s="236"/>
      <c r="B1801" s="237"/>
      <c r="C1801" s="874" t="s">
        <v>377</v>
      </c>
      <c r="D1801" s="874"/>
      <c r="E1801" s="874"/>
      <c r="F1801" s="874"/>
      <c r="G1801" s="874"/>
      <c r="H1801" s="216"/>
      <c r="I1801" s="217"/>
      <c r="J1801" s="217"/>
      <c r="K1801" s="217"/>
      <c r="L1801" s="220"/>
      <c r="M1801" s="217"/>
      <c r="N1801" s="220"/>
      <c r="O1801" s="217"/>
      <c r="P1801" s="227">
        <v>-51546.15</v>
      </c>
      <c r="GO1801" s="212"/>
      <c r="GP1801" s="212"/>
      <c r="GQ1801" s="223"/>
      <c r="GR1801" s="223"/>
      <c r="GS1801" s="223"/>
      <c r="GT1801" s="223"/>
      <c r="GU1801" s="223"/>
      <c r="GV1801" s="223"/>
      <c r="GW1801" s="173"/>
      <c r="GX1801" s="223" t="s">
        <v>377</v>
      </c>
      <c r="GZ1801" s="257"/>
      <c r="HB1801" s="257"/>
    </row>
    <row r="1802" spans="1:210" s="171" customFormat="1" ht="33.75" x14ac:dyDescent="0.25">
      <c r="A1802" s="214" t="s">
        <v>1225</v>
      </c>
      <c r="B1802" s="215" t="s">
        <v>673</v>
      </c>
      <c r="C1802" s="873" t="s">
        <v>674</v>
      </c>
      <c r="D1802" s="873"/>
      <c r="E1802" s="873"/>
      <c r="F1802" s="873"/>
      <c r="G1802" s="873"/>
      <c r="H1802" s="216" t="s">
        <v>672</v>
      </c>
      <c r="I1802" s="217">
        <v>135.24</v>
      </c>
      <c r="J1802" s="218">
        <v>1</v>
      </c>
      <c r="K1802" s="265">
        <v>135.24</v>
      </c>
      <c r="L1802" s="299">
        <v>323.43</v>
      </c>
      <c r="M1802" s="265">
        <v>1.85</v>
      </c>
      <c r="N1802" s="239">
        <v>598.35</v>
      </c>
      <c r="O1802" s="217"/>
      <c r="P1802" s="227">
        <v>80920.850000000006</v>
      </c>
      <c r="GO1802" s="212"/>
      <c r="GP1802" s="212"/>
      <c r="GQ1802" s="223" t="s">
        <v>674</v>
      </c>
      <c r="GR1802" s="223" t="s">
        <v>4</v>
      </c>
      <c r="GS1802" s="223" t="s">
        <v>4</v>
      </c>
      <c r="GT1802" s="223" t="s">
        <v>4</v>
      </c>
      <c r="GU1802" s="223" t="s">
        <v>4</v>
      </c>
      <c r="GV1802" s="223"/>
      <c r="GW1802" s="173"/>
      <c r="GX1802" s="223"/>
      <c r="GZ1802" s="257"/>
      <c r="HB1802" s="257"/>
    </row>
    <row r="1803" spans="1:210" s="171" customFormat="1" ht="15" x14ac:dyDescent="0.25">
      <c r="A1803" s="236"/>
      <c r="B1803" s="237"/>
      <c r="C1803" s="874" t="s">
        <v>377</v>
      </c>
      <c r="D1803" s="874"/>
      <c r="E1803" s="874"/>
      <c r="F1803" s="874"/>
      <c r="G1803" s="874"/>
      <c r="H1803" s="216"/>
      <c r="I1803" s="217"/>
      <c r="J1803" s="217"/>
      <c r="K1803" s="217"/>
      <c r="L1803" s="220"/>
      <c r="M1803" s="217"/>
      <c r="N1803" s="220"/>
      <c r="O1803" s="217"/>
      <c r="P1803" s="227">
        <v>80920.850000000006</v>
      </c>
      <c r="GO1803" s="212"/>
      <c r="GP1803" s="212"/>
      <c r="GQ1803" s="223"/>
      <c r="GR1803" s="223"/>
      <c r="GS1803" s="223"/>
      <c r="GT1803" s="223"/>
      <c r="GU1803" s="223"/>
      <c r="GV1803" s="223"/>
      <c r="GW1803" s="173"/>
      <c r="GX1803" s="223" t="s">
        <v>377</v>
      </c>
      <c r="GZ1803" s="257"/>
      <c r="HB1803" s="257"/>
    </row>
    <row r="1804" spans="1:210" s="171" customFormat="1" ht="15" x14ac:dyDescent="0.25">
      <c r="A1804" s="881" t="s">
        <v>1226</v>
      </c>
      <c r="B1804" s="882"/>
      <c r="C1804" s="882"/>
      <c r="D1804" s="882"/>
      <c r="E1804" s="882"/>
      <c r="F1804" s="882"/>
      <c r="G1804" s="882"/>
      <c r="H1804" s="882"/>
      <c r="I1804" s="882"/>
      <c r="J1804" s="882"/>
      <c r="K1804" s="882"/>
      <c r="L1804" s="882"/>
      <c r="M1804" s="882"/>
      <c r="N1804" s="882"/>
      <c r="O1804" s="882"/>
      <c r="P1804" s="883"/>
      <c r="GO1804" s="212"/>
      <c r="GP1804" s="212" t="s">
        <v>1226</v>
      </c>
      <c r="GQ1804" s="223"/>
      <c r="GR1804" s="223"/>
      <c r="GS1804" s="223"/>
      <c r="GT1804" s="223"/>
      <c r="GU1804" s="223"/>
      <c r="GV1804" s="223"/>
      <c r="GW1804" s="173"/>
      <c r="GX1804" s="223"/>
      <c r="GZ1804" s="257"/>
      <c r="HB1804" s="257"/>
    </row>
    <row r="1805" spans="1:210" s="171" customFormat="1" ht="15" x14ac:dyDescent="0.25">
      <c r="A1805" s="214" t="s">
        <v>1227</v>
      </c>
      <c r="B1805" s="215" t="s">
        <v>646</v>
      </c>
      <c r="C1805" s="873" t="s">
        <v>647</v>
      </c>
      <c r="D1805" s="873"/>
      <c r="E1805" s="873"/>
      <c r="F1805" s="873"/>
      <c r="G1805" s="873"/>
      <c r="H1805" s="216" t="s">
        <v>386</v>
      </c>
      <c r="I1805" s="217">
        <v>390.75020000000001</v>
      </c>
      <c r="J1805" s="218">
        <v>1</v>
      </c>
      <c r="K1805" s="298">
        <v>390.75020000000001</v>
      </c>
      <c r="L1805" s="226">
        <v>5015.96</v>
      </c>
      <c r="M1805" s="265">
        <v>1.81</v>
      </c>
      <c r="N1805" s="240">
        <v>9078.89</v>
      </c>
      <c r="O1805" s="217"/>
      <c r="P1805" s="227">
        <v>3547578.08</v>
      </c>
      <c r="GO1805" s="212"/>
      <c r="GP1805" s="212"/>
      <c r="GQ1805" s="223" t="s">
        <v>647</v>
      </c>
      <c r="GR1805" s="223" t="s">
        <v>4</v>
      </c>
      <c r="GS1805" s="223" t="s">
        <v>4</v>
      </c>
      <c r="GT1805" s="223" t="s">
        <v>4</v>
      </c>
      <c r="GU1805" s="223" t="s">
        <v>4</v>
      </c>
      <c r="GV1805" s="223"/>
      <c r="GW1805" s="173"/>
      <c r="GX1805" s="223"/>
      <c r="GZ1805" s="257"/>
      <c r="HB1805" s="257"/>
    </row>
    <row r="1806" spans="1:210" s="171" customFormat="1" ht="15" x14ac:dyDescent="0.25">
      <c r="A1806" s="236"/>
      <c r="B1806" s="237"/>
      <c r="C1806" s="874" t="s">
        <v>377</v>
      </c>
      <c r="D1806" s="874"/>
      <c r="E1806" s="874"/>
      <c r="F1806" s="874"/>
      <c r="G1806" s="874"/>
      <c r="H1806" s="216"/>
      <c r="I1806" s="217"/>
      <c r="J1806" s="217"/>
      <c r="K1806" s="217"/>
      <c r="L1806" s="220"/>
      <c r="M1806" s="217"/>
      <c r="N1806" s="220"/>
      <c r="O1806" s="217"/>
      <c r="P1806" s="227">
        <v>3547578.08</v>
      </c>
      <c r="GO1806" s="212"/>
      <c r="GP1806" s="212"/>
      <c r="GQ1806" s="223"/>
      <c r="GR1806" s="223"/>
      <c r="GS1806" s="223"/>
      <c r="GT1806" s="223"/>
      <c r="GU1806" s="223"/>
      <c r="GV1806" s="223"/>
      <c r="GW1806" s="173"/>
      <c r="GX1806" s="223" t="s">
        <v>377</v>
      </c>
      <c r="GZ1806" s="257"/>
      <c r="HB1806" s="257"/>
    </row>
    <row r="1807" spans="1:210" s="171" customFormat="1" ht="15" x14ac:dyDescent="0.25">
      <c r="A1807" s="214" t="s">
        <v>1228</v>
      </c>
      <c r="B1807" s="215" t="s">
        <v>648</v>
      </c>
      <c r="C1807" s="873" t="s">
        <v>635</v>
      </c>
      <c r="D1807" s="873"/>
      <c r="E1807" s="873"/>
      <c r="F1807" s="873"/>
      <c r="G1807" s="873"/>
      <c r="H1807" s="216" t="s">
        <v>369</v>
      </c>
      <c r="I1807" s="217">
        <v>273.52510000000001</v>
      </c>
      <c r="J1807" s="218">
        <v>1</v>
      </c>
      <c r="K1807" s="298">
        <v>273.52510000000001</v>
      </c>
      <c r="L1807" s="299">
        <v>35.71</v>
      </c>
      <c r="M1807" s="265">
        <v>0.51</v>
      </c>
      <c r="N1807" s="239">
        <v>18.21</v>
      </c>
      <c r="O1807" s="217"/>
      <c r="P1807" s="227">
        <v>4980.8900000000003</v>
      </c>
      <c r="GO1807" s="212"/>
      <c r="GP1807" s="212"/>
      <c r="GQ1807" s="223" t="s">
        <v>635</v>
      </c>
      <c r="GR1807" s="223" t="s">
        <v>4</v>
      </c>
      <c r="GS1807" s="223" t="s">
        <v>4</v>
      </c>
      <c r="GT1807" s="223" t="s">
        <v>4</v>
      </c>
      <c r="GU1807" s="223" t="s">
        <v>4</v>
      </c>
      <c r="GV1807" s="223"/>
      <c r="GW1807" s="173"/>
      <c r="GX1807" s="223"/>
      <c r="GZ1807" s="257"/>
      <c r="HB1807" s="257"/>
    </row>
    <row r="1808" spans="1:210" s="171" customFormat="1" ht="15" x14ac:dyDescent="0.25">
      <c r="A1808" s="236"/>
      <c r="B1808" s="237"/>
      <c r="C1808" s="874" t="s">
        <v>377</v>
      </c>
      <c r="D1808" s="874"/>
      <c r="E1808" s="874"/>
      <c r="F1808" s="874"/>
      <c r="G1808" s="874"/>
      <c r="H1808" s="216"/>
      <c r="I1808" s="217"/>
      <c r="J1808" s="217"/>
      <c r="K1808" s="217"/>
      <c r="L1808" s="220"/>
      <c r="M1808" s="217"/>
      <c r="N1808" s="220"/>
      <c r="O1808" s="217"/>
      <c r="P1808" s="227">
        <v>4980.8900000000003</v>
      </c>
      <c r="GO1808" s="212"/>
      <c r="GP1808" s="212"/>
      <c r="GQ1808" s="223"/>
      <c r="GR1808" s="223"/>
      <c r="GS1808" s="223"/>
      <c r="GT1808" s="223"/>
      <c r="GU1808" s="223"/>
      <c r="GV1808" s="223"/>
      <c r="GW1808" s="173"/>
      <c r="GX1808" s="223" t="s">
        <v>377</v>
      </c>
      <c r="GZ1808" s="257"/>
      <c r="HB1808" s="257"/>
    </row>
    <row r="1809" spans="1:210" s="171" customFormat="1" ht="22.5" x14ac:dyDescent="0.25">
      <c r="A1809" s="214" t="s">
        <v>1229</v>
      </c>
      <c r="B1809" s="215" t="s">
        <v>649</v>
      </c>
      <c r="C1809" s="873" t="s">
        <v>650</v>
      </c>
      <c r="D1809" s="873"/>
      <c r="E1809" s="873"/>
      <c r="F1809" s="873"/>
      <c r="G1809" s="873"/>
      <c r="H1809" s="216" t="s">
        <v>614</v>
      </c>
      <c r="I1809" s="217">
        <v>4627</v>
      </c>
      <c r="J1809" s="218">
        <v>1</v>
      </c>
      <c r="K1809" s="218">
        <v>4627</v>
      </c>
      <c r="L1809" s="220"/>
      <c r="M1809" s="217"/>
      <c r="N1809" s="240">
        <v>1009.33</v>
      </c>
      <c r="O1809" s="217"/>
      <c r="P1809" s="227">
        <v>4670169.91</v>
      </c>
      <c r="GO1809" s="212"/>
      <c r="GP1809" s="212"/>
      <c r="GQ1809" s="223" t="s">
        <v>650</v>
      </c>
      <c r="GR1809" s="223" t="s">
        <v>4</v>
      </c>
      <c r="GS1809" s="223" t="s">
        <v>4</v>
      </c>
      <c r="GT1809" s="223" t="s">
        <v>4</v>
      </c>
      <c r="GU1809" s="223" t="s">
        <v>4</v>
      </c>
      <c r="GV1809" s="223"/>
      <c r="GW1809" s="173"/>
      <c r="GX1809" s="223"/>
      <c r="GZ1809" s="257"/>
      <c r="HB1809" s="257"/>
    </row>
    <row r="1810" spans="1:210" s="171" customFormat="1" ht="15" x14ac:dyDescent="0.25">
      <c r="A1810" s="236"/>
      <c r="B1810" s="237"/>
      <c r="C1810" s="874" t="s">
        <v>377</v>
      </c>
      <c r="D1810" s="874"/>
      <c r="E1810" s="874"/>
      <c r="F1810" s="874"/>
      <c r="G1810" s="874"/>
      <c r="H1810" s="216"/>
      <c r="I1810" s="217"/>
      <c r="J1810" s="217"/>
      <c r="K1810" s="217"/>
      <c r="L1810" s="220"/>
      <c r="M1810" s="217"/>
      <c r="N1810" s="220"/>
      <c r="O1810" s="217"/>
      <c r="P1810" s="227">
        <v>4670169.91</v>
      </c>
      <c r="GO1810" s="212"/>
      <c r="GP1810" s="212"/>
      <c r="GQ1810" s="223"/>
      <c r="GR1810" s="223"/>
      <c r="GS1810" s="223"/>
      <c r="GT1810" s="223"/>
      <c r="GU1810" s="223"/>
      <c r="GV1810" s="223"/>
      <c r="GW1810" s="173"/>
      <c r="GX1810" s="223" t="s">
        <v>377</v>
      </c>
      <c r="GZ1810" s="257"/>
      <c r="HB1810" s="257"/>
    </row>
    <row r="1811" spans="1:210" s="171" customFormat="1" ht="22.5" x14ac:dyDescent="0.25">
      <c r="A1811" s="214" t="s">
        <v>1230</v>
      </c>
      <c r="B1811" s="215" t="s">
        <v>651</v>
      </c>
      <c r="C1811" s="873" t="s">
        <v>652</v>
      </c>
      <c r="D1811" s="873"/>
      <c r="E1811" s="873"/>
      <c r="F1811" s="873"/>
      <c r="G1811" s="873"/>
      <c r="H1811" s="216" t="s">
        <v>614</v>
      </c>
      <c r="I1811" s="217">
        <v>661</v>
      </c>
      <c r="J1811" s="218">
        <v>1</v>
      </c>
      <c r="K1811" s="218">
        <v>661</v>
      </c>
      <c r="L1811" s="220"/>
      <c r="M1811" s="217"/>
      <c r="N1811" s="239">
        <v>782.49</v>
      </c>
      <c r="O1811" s="217"/>
      <c r="P1811" s="227">
        <v>517225.89</v>
      </c>
      <c r="GO1811" s="212"/>
      <c r="GP1811" s="212"/>
      <c r="GQ1811" s="223" t="s">
        <v>652</v>
      </c>
      <c r="GR1811" s="223" t="s">
        <v>4</v>
      </c>
      <c r="GS1811" s="223" t="s">
        <v>4</v>
      </c>
      <c r="GT1811" s="223" t="s">
        <v>4</v>
      </c>
      <c r="GU1811" s="223" t="s">
        <v>4</v>
      </c>
      <c r="GV1811" s="223"/>
      <c r="GW1811" s="173"/>
      <c r="GX1811" s="223"/>
      <c r="GZ1811" s="257"/>
      <c r="HB1811" s="257"/>
    </row>
    <row r="1812" spans="1:210" s="171" customFormat="1" ht="15" x14ac:dyDescent="0.25">
      <c r="A1812" s="236"/>
      <c r="B1812" s="237"/>
      <c r="C1812" s="874" t="s">
        <v>377</v>
      </c>
      <c r="D1812" s="874"/>
      <c r="E1812" s="874"/>
      <c r="F1812" s="874"/>
      <c r="G1812" s="874"/>
      <c r="H1812" s="216"/>
      <c r="I1812" s="217"/>
      <c r="J1812" s="217"/>
      <c r="K1812" s="217"/>
      <c r="L1812" s="220"/>
      <c r="M1812" s="217"/>
      <c r="N1812" s="220"/>
      <c r="O1812" s="217"/>
      <c r="P1812" s="227">
        <v>517225.89</v>
      </c>
      <c r="GO1812" s="212"/>
      <c r="GP1812" s="212"/>
      <c r="GQ1812" s="223"/>
      <c r="GR1812" s="223"/>
      <c r="GS1812" s="223"/>
      <c r="GT1812" s="223"/>
      <c r="GU1812" s="223"/>
      <c r="GV1812" s="223"/>
      <c r="GW1812" s="173"/>
      <c r="GX1812" s="223" t="s">
        <v>377</v>
      </c>
      <c r="GZ1812" s="257"/>
      <c r="HB1812" s="257"/>
    </row>
    <row r="1813" spans="1:210" s="171" customFormat="1" ht="22.5" x14ac:dyDescent="0.25">
      <c r="A1813" s="214" t="s">
        <v>1231</v>
      </c>
      <c r="B1813" s="215" t="s">
        <v>653</v>
      </c>
      <c r="C1813" s="873" t="s">
        <v>654</v>
      </c>
      <c r="D1813" s="873"/>
      <c r="E1813" s="873"/>
      <c r="F1813" s="873"/>
      <c r="G1813" s="873"/>
      <c r="H1813" s="216" t="s">
        <v>614</v>
      </c>
      <c r="I1813" s="217">
        <v>661</v>
      </c>
      <c r="J1813" s="218">
        <v>1</v>
      </c>
      <c r="K1813" s="218">
        <v>661</v>
      </c>
      <c r="L1813" s="220"/>
      <c r="M1813" s="217"/>
      <c r="N1813" s="239">
        <v>248.5</v>
      </c>
      <c r="O1813" s="217"/>
      <c r="P1813" s="227">
        <v>164258.5</v>
      </c>
      <c r="GO1813" s="212"/>
      <c r="GP1813" s="212"/>
      <c r="GQ1813" s="223" t="s">
        <v>654</v>
      </c>
      <c r="GR1813" s="223" t="s">
        <v>4</v>
      </c>
      <c r="GS1813" s="223" t="s">
        <v>4</v>
      </c>
      <c r="GT1813" s="223" t="s">
        <v>4</v>
      </c>
      <c r="GU1813" s="223" t="s">
        <v>4</v>
      </c>
      <c r="GV1813" s="223"/>
      <c r="GW1813" s="173"/>
      <c r="GX1813" s="223"/>
      <c r="GZ1813" s="257"/>
      <c r="HB1813" s="257"/>
    </row>
    <row r="1814" spans="1:210" s="171" customFormat="1" ht="15" x14ac:dyDescent="0.25">
      <c r="A1814" s="236"/>
      <c r="B1814" s="237"/>
      <c r="C1814" s="874" t="s">
        <v>377</v>
      </c>
      <c r="D1814" s="874"/>
      <c r="E1814" s="874"/>
      <c r="F1814" s="874"/>
      <c r="G1814" s="874"/>
      <c r="H1814" s="216"/>
      <c r="I1814" s="217"/>
      <c r="J1814" s="217"/>
      <c r="K1814" s="217"/>
      <c r="L1814" s="220"/>
      <c r="M1814" s="217"/>
      <c r="N1814" s="220"/>
      <c r="O1814" s="217"/>
      <c r="P1814" s="227">
        <v>164258.5</v>
      </c>
      <c r="GO1814" s="212"/>
      <c r="GP1814" s="212"/>
      <c r="GQ1814" s="223"/>
      <c r="GR1814" s="223"/>
      <c r="GS1814" s="223"/>
      <c r="GT1814" s="223"/>
      <c r="GU1814" s="223"/>
      <c r="GV1814" s="223"/>
      <c r="GW1814" s="173"/>
      <c r="GX1814" s="223" t="s">
        <v>377</v>
      </c>
      <c r="GZ1814" s="257"/>
      <c r="HB1814" s="257"/>
    </row>
    <row r="1815" spans="1:210" s="171" customFormat="1" ht="22.5" x14ac:dyDescent="0.25">
      <c r="A1815" s="214" t="s">
        <v>1232</v>
      </c>
      <c r="B1815" s="215" t="s">
        <v>655</v>
      </c>
      <c r="C1815" s="873" t="s">
        <v>656</v>
      </c>
      <c r="D1815" s="873"/>
      <c r="E1815" s="873"/>
      <c r="F1815" s="873"/>
      <c r="G1815" s="873"/>
      <c r="H1815" s="216" t="s">
        <v>614</v>
      </c>
      <c r="I1815" s="217">
        <v>661</v>
      </c>
      <c r="J1815" s="218">
        <v>1</v>
      </c>
      <c r="K1815" s="218">
        <v>661</v>
      </c>
      <c r="L1815" s="220"/>
      <c r="M1815" s="217"/>
      <c r="N1815" s="240">
        <v>1216.55</v>
      </c>
      <c r="O1815" s="217"/>
      <c r="P1815" s="227">
        <v>804139.55</v>
      </c>
      <c r="GO1815" s="212"/>
      <c r="GP1815" s="212"/>
      <c r="GQ1815" s="223" t="s">
        <v>656</v>
      </c>
      <c r="GR1815" s="223" t="s">
        <v>4</v>
      </c>
      <c r="GS1815" s="223" t="s">
        <v>4</v>
      </c>
      <c r="GT1815" s="223" t="s">
        <v>4</v>
      </c>
      <c r="GU1815" s="223" t="s">
        <v>4</v>
      </c>
      <c r="GV1815" s="223"/>
      <c r="GW1815" s="173"/>
      <c r="GX1815" s="223"/>
      <c r="GZ1815" s="257"/>
      <c r="HB1815" s="257"/>
    </row>
    <row r="1816" spans="1:210" s="171" customFormat="1" ht="15" x14ac:dyDescent="0.25">
      <c r="A1816" s="236"/>
      <c r="B1816" s="237"/>
      <c r="C1816" s="874" t="s">
        <v>377</v>
      </c>
      <c r="D1816" s="874"/>
      <c r="E1816" s="874"/>
      <c r="F1816" s="874"/>
      <c r="G1816" s="874"/>
      <c r="H1816" s="216"/>
      <c r="I1816" s="217"/>
      <c r="J1816" s="217"/>
      <c r="K1816" s="217"/>
      <c r="L1816" s="220"/>
      <c r="M1816" s="217"/>
      <c r="N1816" s="220"/>
      <c r="O1816" s="217"/>
      <c r="P1816" s="227">
        <v>804139.55</v>
      </c>
      <c r="GO1816" s="212"/>
      <c r="GP1816" s="212"/>
      <c r="GQ1816" s="223"/>
      <c r="GR1816" s="223"/>
      <c r="GS1816" s="223"/>
      <c r="GT1816" s="223"/>
      <c r="GU1816" s="223"/>
      <c r="GV1816" s="223"/>
      <c r="GW1816" s="173"/>
      <c r="GX1816" s="223" t="s">
        <v>377</v>
      </c>
      <c r="GZ1816" s="257"/>
      <c r="HB1816" s="257"/>
    </row>
    <row r="1817" spans="1:210" s="171" customFormat="1" ht="22.5" x14ac:dyDescent="0.25">
      <c r="A1817" s="214" t="s">
        <v>1233</v>
      </c>
      <c r="B1817" s="215" t="s">
        <v>612</v>
      </c>
      <c r="C1817" s="873" t="s">
        <v>613</v>
      </c>
      <c r="D1817" s="873"/>
      <c r="E1817" s="873"/>
      <c r="F1817" s="873"/>
      <c r="G1817" s="873"/>
      <c r="H1817" s="216" t="s">
        <v>614</v>
      </c>
      <c r="I1817" s="217">
        <v>661</v>
      </c>
      <c r="J1817" s="218">
        <v>1</v>
      </c>
      <c r="K1817" s="218">
        <v>661</v>
      </c>
      <c r="L1817" s="220"/>
      <c r="M1817" s="217"/>
      <c r="N1817" s="240">
        <v>2830.93</v>
      </c>
      <c r="O1817" s="217"/>
      <c r="P1817" s="227">
        <v>1871244.73</v>
      </c>
      <c r="GO1817" s="212"/>
      <c r="GP1817" s="212"/>
      <c r="GQ1817" s="223" t="s">
        <v>613</v>
      </c>
      <c r="GR1817" s="223" t="s">
        <v>4</v>
      </c>
      <c r="GS1817" s="223" t="s">
        <v>4</v>
      </c>
      <c r="GT1817" s="223" t="s">
        <v>4</v>
      </c>
      <c r="GU1817" s="223" t="s">
        <v>4</v>
      </c>
      <c r="GV1817" s="223"/>
      <c r="GW1817" s="173"/>
      <c r="GX1817" s="223"/>
      <c r="GZ1817" s="257"/>
      <c r="HB1817" s="257"/>
    </row>
    <row r="1818" spans="1:210" s="171" customFormat="1" ht="15" x14ac:dyDescent="0.25">
      <c r="A1818" s="236"/>
      <c r="B1818" s="237"/>
      <c r="C1818" s="874" t="s">
        <v>377</v>
      </c>
      <c r="D1818" s="874"/>
      <c r="E1818" s="874"/>
      <c r="F1818" s="874"/>
      <c r="G1818" s="874"/>
      <c r="H1818" s="216"/>
      <c r="I1818" s="217"/>
      <c r="J1818" s="217"/>
      <c r="K1818" s="217"/>
      <c r="L1818" s="220"/>
      <c r="M1818" s="217"/>
      <c r="N1818" s="220"/>
      <c r="O1818" s="217"/>
      <c r="P1818" s="227">
        <v>1871244.73</v>
      </c>
      <c r="GO1818" s="212"/>
      <c r="GP1818" s="212"/>
      <c r="GQ1818" s="223"/>
      <c r="GR1818" s="223"/>
      <c r="GS1818" s="223"/>
      <c r="GT1818" s="223"/>
      <c r="GU1818" s="223"/>
      <c r="GV1818" s="223"/>
      <c r="GW1818" s="173"/>
      <c r="GX1818" s="223" t="s">
        <v>377</v>
      </c>
      <c r="GZ1818" s="257"/>
      <c r="HB1818" s="257"/>
    </row>
    <row r="1819" spans="1:210" s="171" customFormat="1" ht="22.5" x14ac:dyDescent="0.25">
      <c r="A1819" s="214" t="s">
        <v>1234</v>
      </c>
      <c r="B1819" s="215" t="s">
        <v>657</v>
      </c>
      <c r="C1819" s="873" t="s">
        <v>658</v>
      </c>
      <c r="D1819" s="873"/>
      <c r="E1819" s="873"/>
      <c r="F1819" s="873"/>
      <c r="G1819" s="873"/>
      <c r="H1819" s="216" t="s">
        <v>614</v>
      </c>
      <c r="I1819" s="217">
        <v>3966</v>
      </c>
      <c r="J1819" s="218">
        <v>1</v>
      </c>
      <c r="K1819" s="218">
        <v>3966</v>
      </c>
      <c r="L1819" s="220"/>
      <c r="M1819" s="217"/>
      <c r="N1819" s="239">
        <v>325.60000000000002</v>
      </c>
      <c r="O1819" s="217"/>
      <c r="P1819" s="227">
        <v>1291329.6000000001</v>
      </c>
      <c r="GO1819" s="212"/>
      <c r="GP1819" s="212"/>
      <c r="GQ1819" s="223" t="s">
        <v>658</v>
      </c>
      <c r="GR1819" s="223" t="s">
        <v>4</v>
      </c>
      <c r="GS1819" s="223" t="s">
        <v>4</v>
      </c>
      <c r="GT1819" s="223" t="s">
        <v>4</v>
      </c>
      <c r="GU1819" s="223" t="s">
        <v>4</v>
      </c>
      <c r="GV1819" s="223"/>
      <c r="GW1819" s="173"/>
      <c r="GX1819" s="223"/>
      <c r="GZ1819" s="257"/>
      <c r="HB1819" s="257"/>
    </row>
    <row r="1820" spans="1:210" s="171" customFormat="1" ht="15" x14ac:dyDescent="0.25">
      <c r="A1820" s="236"/>
      <c r="B1820" s="237"/>
      <c r="C1820" s="874" t="s">
        <v>377</v>
      </c>
      <c r="D1820" s="874"/>
      <c r="E1820" s="874"/>
      <c r="F1820" s="874"/>
      <c r="G1820" s="874"/>
      <c r="H1820" s="216"/>
      <c r="I1820" s="217"/>
      <c r="J1820" s="217"/>
      <c r="K1820" s="217"/>
      <c r="L1820" s="220"/>
      <c r="M1820" s="217"/>
      <c r="N1820" s="220"/>
      <c r="O1820" s="217"/>
      <c r="P1820" s="227">
        <v>1291329.6000000001</v>
      </c>
      <c r="GO1820" s="212"/>
      <c r="GP1820" s="212"/>
      <c r="GQ1820" s="223"/>
      <c r="GR1820" s="223"/>
      <c r="GS1820" s="223"/>
      <c r="GT1820" s="223"/>
      <c r="GU1820" s="223"/>
      <c r="GV1820" s="223"/>
      <c r="GW1820" s="173"/>
      <c r="GX1820" s="223" t="s">
        <v>377</v>
      </c>
      <c r="GZ1820" s="257"/>
      <c r="HB1820" s="257"/>
    </row>
    <row r="1821" spans="1:210" s="171" customFormat="1" ht="22.5" x14ac:dyDescent="0.25">
      <c r="A1821" s="214" t="s">
        <v>1235</v>
      </c>
      <c r="B1821" s="215" t="s">
        <v>659</v>
      </c>
      <c r="C1821" s="873" t="s">
        <v>660</v>
      </c>
      <c r="D1821" s="873"/>
      <c r="E1821" s="873"/>
      <c r="F1821" s="873"/>
      <c r="G1821" s="873"/>
      <c r="H1821" s="216" t="s">
        <v>614</v>
      </c>
      <c r="I1821" s="217">
        <v>1983</v>
      </c>
      <c r="J1821" s="218">
        <v>1</v>
      </c>
      <c r="K1821" s="218">
        <v>1983</v>
      </c>
      <c r="L1821" s="220"/>
      <c r="M1821" s="217"/>
      <c r="N1821" s="239">
        <v>221.25</v>
      </c>
      <c r="O1821" s="217"/>
      <c r="P1821" s="227">
        <v>438738.75</v>
      </c>
      <c r="GO1821" s="212"/>
      <c r="GP1821" s="212"/>
      <c r="GQ1821" s="223" t="s">
        <v>660</v>
      </c>
      <c r="GR1821" s="223" t="s">
        <v>4</v>
      </c>
      <c r="GS1821" s="223" t="s">
        <v>4</v>
      </c>
      <c r="GT1821" s="223" t="s">
        <v>4</v>
      </c>
      <c r="GU1821" s="223" t="s">
        <v>4</v>
      </c>
      <c r="GV1821" s="223"/>
      <c r="GW1821" s="173"/>
      <c r="GX1821" s="223"/>
      <c r="GZ1821" s="257"/>
      <c r="HB1821" s="257"/>
    </row>
    <row r="1822" spans="1:210" s="171" customFormat="1" ht="15" x14ac:dyDescent="0.25">
      <c r="A1822" s="236"/>
      <c r="B1822" s="237"/>
      <c r="C1822" s="874" t="s">
        <v>377</v>
      </c>
      <c r="D1822" s="874"/>
      <c r="E1822" s="874"/>
      <c r="F1822" s="874"/>
      <c r="G1822" s="874"/>
      <c r="H1822" s="216"/>
      <c r="I1822" s="217"/>
      <c r="J1822" s="217"/>
      <c r="K1822" s="217"/>
      <c r="L1822" s="220"/>
      <c r="M1822" s="217"/>
      <c r="N1822" s="220"/>
      <c r="O1822" s="217"/>
      <c r="P1822" s="227">
        <v>438738.75</v>
      </c>
      <c r="GO1822" s="212"/>
      <c r="GP1822" s="212"/>
      <c r="GQ1822" s="223"/>
      <c r="GR1822" s="223"/>
      <c r="GS1822" s="223"/>
      <c r="GT1822" s="223"/>
      <c r="GU1822" s="223"/>
      <c r="GV1822" s="223"/>
      <c r="GW1822" s="173"/>
      <c r="GX1822" s="223" t="s">
        <v>377</v>
      </c>
      <c r="GZ1822" s="257"/>
      <c r="HB1822" s="257"/>
    </row>
    <row r="1823" spans="1:210" s="171" customFormat="1" ht="22.5" x14ac:dyDescent="0.25">
      <c r="A1823" s="214" t="s">
        <v>1236</v>
      </c>
      <c r="B1823" s="215" t="s">
        <v>661</v>
      </c>
      <c r="C1823" s="873" t="s">
        <v>662</v>
      </c>
      <c r="D1823" s="873"/>
      <c r="E1823" s="873"/>
      <c r="F1823" s="873"/>
      <c r="G1823" s="873"/>
      <c r="H1823" s="216" t="s">
        <v>614</v>
      </c>
      <c r="I1823" s="217">
        <v>661</v>
      </c>
      <c r="J1823" s="218">
        <v>1</v>
      </c>
      <c r="K1823" s="218">
        <v>661</v>
      </c>
      <c r="L1823" s="220"/>
      <c r="M1823" s="217"/>
      <c r="N1823" s="240">
        <v>1022.44</v>
      </c>
      <c r="O1823" s="217"/>
      <c r="P1823" s="227">
        <v>675832.84</v>
      </c>
      <c r="GO1823" s="212"/>
      <c r="GP1823" s="212"/>
      <c r="GQ1823" s="223" t="s">
        <v>662</v>
      </c>
      <c r="GR1823" s="223" t="s">
        <v>4</v>
      </c>
      <c r="GS1823" s="223" t="s">
        <v>4</v>
      </c>
      <c r="GT1823" s="223" t="s">
        <v>4</v>
      </c>
      <c r="GU1823" s="223" t="s">
        <v>4</v>
      </c>
      <c r="GV1823" s="223"/>
      <c r="GW1823" s="173"/>
      <c r="GX1823" s="223"/>
      <c r="GZ1823" s="257"/>
      <c r="HB1823" s="257"/>
    </row>
    <row r="1824" spans="1:210" s="171" customFormat="1" ht="15" x14ac:dyDescent="0.25">
      <c r="A1824" s="236"/>
      <c r="B1824" s="237"/>
      <c r="C1824" s="874" t="s">
        <v>377</v>
      </c>
      <c r="D1824" s="874"/>
      <c r="E1824" s="874"/>
      <c r="F1824" s="874"/>
      <c r="G1824" s="874"/>
      <c r="H1824" s="216"/>
      <c r="I1824" s="217"/>
      <c r="J1824" s="217"/>
      <c r="K1824" s="217"/>
      <c r="L1824" s="220"/>
      <c r="M1824" s="217"/>
      <c r="N1824" s="220"/>
      <c r="O1824" s="217"/>
      <c r="P1824" s="227">
        <v>675832.84</v>
      </c>
      <c r="GO1824" s="212"/>
      <c r="GP1824" s="212"/>
      <c r="GQ1824" s="223"/>
      <c r="GR1824" s="223"/>
      <c r="GS1824" s="223"/>
      <c r="GT1824" s="223"/>
      <c r="GU1824" s="223"/>
      <c r="GV1824" s="223"/>
      <c r="GW1824" s="173"/>
      <c r="GX1824" s="223" t="s">
        <v>377</v>
      </c>
      <c r="GZ1824" s="257"/>
      <c r="HB1824" s="257"/>
    </row>
    <row r="1825" spans="1:210" s="171" customFormat="1" ht="33.75" x14ac:dyDescent="0.25">
      <c r="A1825" s="214" t="s">
        <v>1237</v>
      </c>
      <c r="B1825" s="215" t="s">
        <v>663</v>
      </c>
      <c r="C1825" s="873" t="s">
        <v>664</v>
      </c>
      <c r="D1825" s="873"/>
      <c r="E1825" s="873"/>
      <c r="F1825" s="873"/>
      <c r="G1825" s="873"/>
      <c r="H1825" s="216" t="s">
        <v>607</v>
      </c>
      <c r="I1825" s="217">
        <v>1.7185999999999999</v>
      </c>
      <c r="J1825" s="218">
        <v>1</v>
      </c>
      <c r="K1825" s="298">
        <v>1.7185999999999999</v>
      </c>
      <c r="L1825" s="220"/>
      <c r="M1825" s="217"/>
      <c r="N1825" s="221"/>
      <c r="O1825" s="217"/>
      <c r="P1825" s="222"/>
      <c r="GO1825" s="212"/>
      <c r="GP1825" s="212"/>
      <c r="GQ1825" s="223" t="s">
        <v>664</v>
      </c>
      <c r="GR1825" s="223" t="s">
        <v>4</v>
      </c>
      <c r="GS1825" s="223" t="s">
        <v>4</v>
      </c>
      <c r="GT1825" s="223" t="s">
        <v>4</v>
      </c>
      <c r="GU1825" s="223" t="s">
        <v>4</v>
      </c>
      <c r="GV1825" s="223"/>
      <c r="GW1825" s="173"/>
      <c r="GX1825" s="223"/>
      <c r="GZ1825" s="257"/>
      <c r="HB1825" s="257"/>
    </row>
    <row r="1826" spans="1:210" s="171" customFormat="1" ht="15" x14ac:dyDescent="0.25">
      <c r="A1826" s="242"/>
      <c r="B1826" s="243"/>
      <c r="C1826" s="878" t="s">
        <v>1238</v>
      </c>
      <c r="D1826" s="878"/>
      <c r="E1826" s="878"/>
      <c r="F1826" s="878"/>
      <c r="G1826" s="878"/>
      <c r="H1826" s="878"/>
      <c r="I1826" s="878"/>
      <c r="J1826" s="878"/>
      <c r="K1826" s="878"/>
      <c r="L1826" s="878"/>
      <c r="M1826" s="878"/>
      <c r="N1826" s="878"/>
      <c r="O1826" s="878"/>
      <c r="P1826" s="879"/>
      <c r="GO1826" s="212"/>
      <c r="GP1826" s="212"/>
      <c r="GQ1826" s="223"/>
      <c r="GR1826" s="223"/>
      <c r="GS1826" s="223"/>
      <c r="GT1826" s="223"/>
      <c r="GU1826" s="223"/>
      <c r="GV1826" s="223"/>
      <c r="GW1826" s="173"/>
      <c r="GX1826" s="223"/>
      <c r="GY1826" s="244" t="s">
        <v>1238</v>
      </c>
      <c r="GZ1826" s="257"/>
      <c r="HB1826" s="257"/>
    </row>
    <row r="1827" spans="1:210" s="171" customFormat="1" ht="15" x14ac:dyDescent="0.25">
      <c r="A1827" s="224"/>
      <c r="B1827" s="225"/>
      <c r="C1827" s="874" t="s">
        <v>370</v>
      </c>
      <c r="D1827" s="874"/>
      <c r="E1827" s="874"/>
      <c r="F1827" s="874"/>
      <c r="G1827" s="874"/>
      <c r="H1827" s="216"/>
      <c r="I1827" s="217"/>
      <c r="J1827" s="217"/>
      <c r="K1827" s="217"/>
      <c r="L1827" s="220"/>
      <c r="M1827" s="217"/>
      <c r="N1827" s="226"/>
      <c r="O1827" s="217"/>
      <c r="P1827" s="227">
        <v>41475.07</v>
      </c>
      <c r="Q1827" s="228"/>
      <c r="R1827" s="228"/>
      <c r="GO1827" s="212"/>
      <c r="GP1827" s="212"/>
      <c r="GQ1827" s="223"/>
      <c r="GR1827" s="223"/>
      <c r="GS1827" s="223"/>
      <c r="GT1827" s="223"/>
      <c r="GU1827" s="223"/>
      <c r="GV1827" s="223" t="s">
        <v>370</v>
      </c>
      <c r="GW1827" s="173"/>
      <c r="GX1827" s="223"/>
      <c r="GZ1827" s="257"/>
      <c r="HB1827" s="257"/>
    </row>
    <row r="1828" spans="1:210" s="171" customFormat="1" ht="15" x14ac:dyDescent="0.25">
      <c r="A1828" s="229"/>
      <c r="B1828" s="230"/>
      <c r="C1828" s="880" t="s">
        <v>371</v>
      </c>
      <c r="D1828" s="880"/>
      <c r="E1828" s="880"/>
      <c r="F1828" s="880"/>
      <c r="G1828" s="880"/>
      <c r="H1828" s="231"/>
      <c r="I1828" s="232"/>
      <c r="J1828" s="232"/>
      <c r="K1828" s="232"/>
      <c r="L1828" s="233"/>
      <c r="M1828" s="232"/>
      <c r="N1828" s="233"/>
      <c r="O1828" s="232"/>
      <c r="P1828" s="245">
        <v>1856.53</v>
      </c>
      <c r="GO1828" s="212"/>
      <c r="GP1828" s="212"/>
      <c r="GQ1828" s="223"/>
      <c r="GR1828" s="223"/>
      <c r="GS1828" s="223"/>
      <c r="GT1828" s="223"/>
      <c r="GU1828" s="223"/>
      <c r="GV1828" s="223"/>
      <c r="GW1828" s="173" t="s">
        <v>371</v>
      </c>
      <c r="GX1828" s="223"/>
      <c r="GZ1828" s="257"/>
      <c r="HB1828" s="257"/>
    </row>
    <row r="1829" spans="1:210" s="171" customFormat="1" ht="22.5" x14ac:dyDescent="0.25">
      <c r="A1829" s="229"/>
      <c r="B1829" s="230" t="s">
        <v>666</v>
      </c>
      <c r="C1829" s="880" t="s">
        <v>667</v>
      </c>
      <c r="D1829" s="880"/>
      <c r="E1829" s="880"/>
      <c r="F1829" s="880"/>
      <c r="G1829" s="880"/>
      <c r="H1829" s="231" t="s">
        <v>374</v>
      </c>
      <c r="I1829" s="235">
        <v>94</v>
      </c>
      <c r="J1829" s="232"/>
      <c r="K1829" s="235">
        <v>94</v>
      </c>
      <c r="L1829" s="233"/>
      <c r="M1829" s="232"/>
      <c r="N1829" s="233"/>
      <c r="O1829" s="232"/>
      <c r="P1829" s="245">
        <v>1745.14</v>
      </c>
      <c r="GO1829" s="212"/>
      <c r="GP1829" s="212"/>
      <c r="GQ1829" s="223"/>
      <c r="GR1829" s="223"/>
      <c r="GS1829" s="223"/>
      <c r="GT1829" s="223"/>
      <c r="GU1829" s="223"/>
      <c r="GV1829" s="223"/>
      <c r="GW1829" s="173" t="s">
        <v>667</v>
      </c>
      <c r="GX1829" s="223"/>
      <c r="GZ1829" s="257"/>
      <c r="HB1829" s="257"/>
    </row>
    <row r="1830" spans="1:210" s="171" customFormat="1" ht="22.5" x14ac:dyDescent="0.25">
      <c r="A1830" s="229"/>
      <c r="B1830" s="230" t="s">
        <v>668</v>
      </c>
      <c r="C1830" s="880" t="s">
        <v>669</v>
      </c>
      <c r="D1830" s="880"/>
      <c r="E1830" s="880"/>
      <c r="F1830" s="880"/>
      <c r="G1830" s="880"/>
      <c r="H1830" s="231" t="s">
        <v>374</v>
      </c>
      <c r="I1830" s="235">
        <v>51</v>
      </c>
      <c r="J1830" s="232"/>
      <c r="K1830" s="235">
        <v>51</v>
      </c>
      <c r="L1830" s="233"/>
      <c r="M1830" s="232"/>
      <c r="N1830" s="233"/>
      <c r="O1830" s="232"/>
      <c r="P1830" s="234">
        <v>946.83</v>
      </c>
      <c r="GO1830" s="212"/>
      <c r="GP1830" s="212"/>
      <c r="GQ1830" s="223"/>
      <c r="GR1830" s="223"/>
      <c r="GS1830" s="223"/>
      <c r="GT1830" s="223"/>
      <c r="GU1830" s="223"/>
      <c r="GV1830" s="223"/>
      <c r="GW1830" s="173" t="s">
        <v>669</v>
      </c>
      <c r="GX1830" s="223"/>
      <c r="GZ1830" s="257"/>
      <c r="HB1830" s="257"/>
    </row>
    <row r="1831" spans="1:210" s="171" customFormat="1" ht="15" x14ac:dyDescent="0.25">
      <c r="A1831" s="236"/>
      <c r="B1831" s="237"/>
      <c r="C1831" s="874" t="s">
        <v>377</v>
      </c>
      <c r="D1831" s="874"/>
      <c r="E1831" s="874"/>
      <c r="F1831" s="874"/>
      <c r="G1831" s="874"/>
      <c r="H1831" s="216"/>
      <c r="I1831" s="217"/>
      <c r="J1831" s="217"/>
      <c r="K1831" s="217"/>
      <c r="L1831" s="220"/>
      <c r="M1831" s="217"/>
      <c r="N1831" s="226">
        <v>25699.43</v>
      </c>
      <c r="O1831" s="217"/>
      <c r="P1831" s="227">
        <v>44167.040000000001</v>
      </c>
      <c r="GO1831" s="212"/>
      <c r="GP1831" s="212"/>
      <c r="GQ1831" s="223"/>
      <c r="GR1831" s="223"/>
      <c r="GS1831" s="223"/>
      <c r="GT1831" s="223"/>
      <c r="GU1831" s="223"/>
      <c r="GV1831" s="223"/>
      <c r="GW1831" s="173"/>
      <c r="GX1831" s="223" t="s">
        <v>377</v>
      </c>
      <c r="GZ1831" s="257"/>
      <c r="HB1831" s="257"/>
    </row>
    <row r="1832" spans="1:210" s="171" customFormat="1" ht="33.75" x14ac:dyDescent="0.25">
      <c r="A1832" s="214" t="s">
        <v>1239</v>
      </c>
      <c r="B1832" s="215" t="s">
        <v>670</v>
      </c>
      <c r="C1832" s="873" t="s">
        <v>671</v>
      </c>
      <c r="D1832" s="873"/>
      <c r="E1832" s="873"/>
      <c r="F1832" s="873"/>
      <c r="G1832" s="873"/>
      <c r="H1832" s="216" t="s">
        <v>672</v>
      </c>
      <c r="I1832" s="217">
        <v>-56.198219999999999</v>
      </c>
      <c r="J1832" s="218">
        <v>1</v>
      </c>
      <c r="K1832" s="302">
        <v>-56.198219999999999</v>
      </c>
      <c r="L1832" s="299">
        <v>537.96</v>
      </c>
      <c r="M1832" s="219">
        <v>1.3</v>
      </c>
      <c r="N1832" s="239">
        <v>699.35</v>
      </c>
      <c r="O1832" s="217"/>
      <c r="P1832" s="227">
        <v>-39302.230000000003</v>
      </c>
      <c r="GO1832" s="212"/>
      <c r="GP1832" s="212"/>
      <c r="GQ1832" s="223" t="s">
        <v>671</v>
      </c>
      <c r="GR1832" s="223" t="s">
        <v>4</v>
      </c>
      <c r="GS1832" s="223" t="s">
        <v>4</v>
      </c>
      <c r="GT1832" s="223" t="s">
        <v>4</v>
      </c>
      <c r="GU1832" s="223" t="s">
        <v>4</v>
      </c>
      <c r="GV1832" s="223"/>
      <c r="GW1832" s="173"/>
      <c r="GX1832" s="223"/>
      <c r="GZ1832" s="257"/>
      <c r="HB1832" s="257"/>
    </row>
    <row r="1833" spans="1:210" s="171" customFormat="1" ht="15" x14ac:dyDescent="0.25">
      <c r="A1833" s="236"/>
      <c r="B1833" s="237"/>
      <c r="C1833" s="874" t="s">
        <v>377</v>
      </c>
      <c r="D1833" s="874"/>
      <c r="E1833" s="874"/>
      <c r="F1833" s="874"/>
      <c r="G1833" s="874"/>
      <c r="H1833" s="216"/>
      <c r="I1833" s="217"/>
      <c r="J1833" s="217"/>
      <c r="K1833" s="217"/>
      <c r="L1833" s="220"/>
      <c r="M1833" s="217"/>
      <c r="N1833" s="220"/>
      <c r="O1833" s="217"/>
      <c r="P1833" s="227">
        <v>-39302.230000000003</v>
      </c>
      <c r="GO1833" s="212"/>
      <c r="GP1833" s="212"/>
      <c r="GQ1833" s="223"/>
      <c r="GR1833" s="223"/>
      <c r="GS1833" s="223"/>
      <c r="GT1833" s="223"/>
      <c r="GU1833" s="223"/>
      <c r="GV1833" s="223"/>
      <c r="GW1833" s="173"/>
      <c r="GX1833" s="223" t="s">
        <v>377</v>
      </c>
      <c r="GZ1833" s="257"/>
      <c r="HB1833" s="257"/>
    </row>
    <row r="1834" spans="1:210" s="171" customFormat="1" ht="33.75" x14ac:dyDescent="0.25">
      <c r="A1834" s="214" t="s">
        <v>1240</v>
      </c>
      <c r="B1834" s="215" t="s">
        <v>673</v>
      </c>
      <c r="C1834" s="873" t="s">
        <v>674</v>
      </c>
      <c r="D1834" s="873"/>
      <c r="E1834" s="873"/>
      <c r="F1834" s="873"/>
      <c r="G1834" s="873"/>
      <c r="H1834" s="216" t="s">
        <v>672</v>
      </c>
      <c r="I1834" s="217">
        <v>103.12</v>
      </c>
      <c r="J1834" s="218">
        <v>1</v>
      </c>
      <c r="K1834" s="265">
        <v>103.12</v>
      </c>
      <c r="L1834" s="299">
        <v>323.43</v>
      </c>
      <c r="M1834" s="265">
        <v>1.85</v>
      </c>
      <c r="N1834" s="239">
        <v>598.35</v>
      </c>
      <c r="O1834" s="217"/>
      <c r="P1834" s="227">
        <v>61701.85</v>
      </c>
      <c r="GO1834" s="212"/>
      <c r="GP1834" s="212"/>
      <c r="GQ1834" s="223" t="s">
        <v>674</v>
      </c>
      <c r="GR1834" s="223" t="s">
        <v>4</v>
      </c>
      <c r="GS1834" s="223" t="s">
        <v>4</v>
      </c>
      <c r="GT1834" s="223" t="s">
        <v>4</v>
      </c>
      <c r="GU1834" s="223" t="s">
        <v>4</v>
      </c>
      <c r="GV1834" s="223"/>
      <c r="GW1834" s="173"/>
      <c r="GX1834" s="223"/>
      <c r="GZ1834" s="257"/>
      <c r="HB1834" s="257"/>
    </row>
    <row r="1835" spans="1:210" s="171" customFormat="1" ht="15" x14ac:dyDescent="0.25">
      <c r="A1835" s="236"/>
      <c r="B1835" s="237"/>
      <c r="C1835" s="874" t="s">
        <v>377</v>
      </c>
      <c r="D1835" s="874"/>
      <c r="E1835" s="874"/>
      <c r="F1835" s="874"/>
      <c r="G1835" s="874"/>
      <c r="H1835" s="216"/>
      <c r="I1835" s="217"/>
      <c r="J1835" s="217"/>
      <c r="K1835" s="217"/>
      <c r="L1835" s="220"/>
      <c r="M1835" s="217"/>
      <c r="N1835" s="220"/>
      <c r="O1835" s="217"/>
      <c r="P1835" s="227">
        <v>61701.85</v>
      </c>
      <c r="GO1835" s="212"/>
      <c r="GP1835" s="212"/>
      <c r="GQ1835" s="223"/>
      <c r="GR1835" s="223"/>
      <c r="GS1835" s="223"/>
      <c r="GT1835" s="223"/>
      <c r="GU1835" s="223"/>
      <c r="GV1835" s="223"/>
      <c r="GW1835" s="173"/>
      <c r="GX1835" s="223" t="s">
        <v>377</v>
      </c>
      <c r="GZ1835" s="257"/>
      <c r="HB1835" s="257"/>
    </row>
    <row r="1836" spans="1:210" s="171" customFormat="1" ht="15" x14ac:dyDescent="0.25">
      <c r="A1836" s="881" t="s">
        <v>1241</v>
      </c>
      <c r="B1836" s="882"/>
      <c r="C1836" s="882"/>
      <c r="D1836" s="882"/>
      <c r="E1836" s="882"/>
      <c r="F1836" s="882"/>
      <c r="G1836" s="882"/>
      <c r="H1836" s="882"/>
      <c r="I1836" s="882"/>
      <c r="J1836" s="882"/>
      <c r="K1836" s="882"/>
      <c r="L1836" s="882"/>
      <c r="M1836" s="882"/>
      <c r="N1836" s="882"/>
      <c r="O1836" s="882"/>
      <c r="P1836" s="883"/>
      <c r="GO1836" s="212"/>
      <c r="GP1836" s="212" t="s">
        <v>1241</v>
      </c>
      <c r="GQ1836" s="223"/>
      <c r="GR1836" s="223"/>
      <c r="GS1836" s="223"/>
      <c r="GT1836" s="223"/>
      <c r="GU1836" s="223"/>
      <c r="GV1836" s="223"/>
      <c r="GW1836" s="173"/>
      <c r="GX1836" s="223"/>
      <c r="GZ1836" s="257"/>
      <c r="HB1836" s="257"/>
    </row>
    <row r="1837" spans="1:210" s="171" customFormat="1" ht="15" x14ac:dyDescent="0.25">
      <c r="A1837" s="214" t="s">
        <v>1242</v>
      </c>
      <c r="B1837" s="215" t="s">
        <v>646</v>
      </c>
      <c r="C1837" s="873" t="s">
        <v>647</v>
      </c>
      <c r="D1837" s="873"/>
      <c r="E1837" s="873"/>
      <c r="F1837" s="873"/>
      <c r="G1837" s="873"/>
      <c r="H1837" s="216" t="s">
        <v>386</v>
      </c>
      <c r="I1837" s="217">
        <v>309.95999999999998</v>
      </c>
      <c r="J1837" s="218">
        <v>1</v>
      </c>
      <c r="K1837" s="265">
        <v>309.95999999999998</v>
      </c>
      <c r="L1837" s="226">
        <v>5015.96</v>
      </c>
      <c r="M1837" s="265">
        <v>1.81</v>
      </c>
      <c r="N1837" s="240">
        <v>9078.89</v>
      </c>
      <c r="O1837" s="217"/>
      <c r="P1837" s="227">
        <v>2814092.74</v>
      </c>
      <c r="GO1837" s="212"/>
      <c r="GP1837" s="212"/>
      <c r="GQ1837" s="223" t="s">
        <v>647</v>
      </c>
      <c r="GR1837" s="223" t="s">
        <v>4</v>
      </c>
      <c r="GS1837" s="223" t="s">
        <v>4</v>
      </c>
      <c r="GT1837" s="223" t="s">
        <v>4</v>
      </c>
      <c r="GU1837" s="223" t="s">
        <v>4</v>
      </c>
      <c r="GV1837" s="223"/>
      <c r="GW1837" s="173"/>
      <c r="GX1837" s="223"/>
      <c r="GZ1837" s="257"/>
      <c r="HB1837" s="257"/>
    </row>
    <row r="1838" spans="1:210" s="171" customFormat="1" ht="15" x14ac:dyDescent="0.25">
      <c r="A1838" s="236"/>
      <c r="B1838" s="237"/>
      <c r="C1838" s="874" t="s">
        <v>377</v>
      </c>
      <c r="D1838" s="874"/>
      <c r="E1838" s="874"/>
      <c r="F1838" s="874"/>
      <c r="G1838" s="874"/>
      <c r="H1838" s="216"/>
      <c r="I1838" s="217"/>
      <c r="J1838" s="217"/>
      <c r="K1838" s="217"/>
      <c r="L1838" s="220"/>
      <c r="M1838" s="217"/>
      <c r="N1838" s="220"/>
      <c r="O1838" s="217"/>
      <c r="P1838" s="227">
        <v>2814092.74</v>
      </c>
      <c r="GO1838" s="212"/>
      <c r="GP1838" s="212"/>
      <c r="GQ1838" s="223"/>
      <c r="GR1838" s="223"/>
      <c r="GS1838" s="223"/>
      <c r="GT1838" s="223"/>
      <c r="GU1838" s="223"/>
      <c r="GV1838" s="223"/>
      <c r="GW1838" s="173"/>
      <c r="GX1838" s="223" t="s">
        <v>377</v>
      </c>
      <c r="GZ1838" s="257"/>
      <c r="HB1838" s="257"/>
    </row>
    <row r="1839" spans="1:210" s="171" customFormat="1" ht="15" x14ac:dyDescent="0.25">
      <c r="A1839" s="214" t="s">
        <v>1243</v>
      </c>
      <c r="B1839" s="215" t="s">
        <v>648</v>
      </c>
      <c r="C1839" s="873" t="s">
        <v>635</v>
      </c>
      <c r="D1839" s="873"/>
      <c r="E1839" s="873"/>
      <c r="F1839" s="873"/>
      <c r="G1839" s="873"/>
      <c r="H1839" s="216" t="s">
        <v>369</v>
      </c>
      <c r="I1839" s="217">
        <v>216.97</v>
      </c>
      <c r="J1839" s="218">
        <v>1</v>
      </c>
      <c r="K1839" s="265">
        <v>216.97</v>
      </c>
      <c r="L1839" s="299">
        <v>35.71</v>
      </c>
      <c r="M1839" s="265">
        <v>0.51</v>
      </c>
      <c r="N1839" s="239">
        <v>18.21</v>
      </c>
      <c r="O1839" s="217"/>
      <c r="P1839" s="227">
        <v>3951.02</v>
      </c>
      <c r="GO1839" s="212"/>
      <c r="GP1839" s="212"/>
      <c r="GQ1839" s="223" t="s">
        <v>635</v>
      </c>
      <c r="GR1839" s="223" t="s">
        <v>4</v>
      </c>
      <c r="GS1839" s="223" t="s">
        <v>4</v>
      </c>
      <c r="GT1839" s="223" t="s">
        <v>4</v>
      </c>
      <c r="GU1839" s="223" t="s">
        <v>4</v>
      </c>
      <c r="GV1839" s="223"/>
      <c r="GW1839" s="173"/>
      <c r="GX1839" s="223"/>
      <c r="GZ1839" s="257"/>
      <c r="HB1839" s="257"/>
    </row>
    <row r="1840" spans="1:210" s="171" customFormat="1" ht="15" x14ac:dyDescent="0.25">
      <c r="A1840" s="236"/>
      <c r="B1840" s="237"/>
      <c r="C1840" s="874" t="s">
        <v>377</v>
      </c>
      <c r="D1840" s="874"/>
      <c r="E1840" s="874"/>
      <c r="F1840" s="874"/>
      <c r="G1840" s="874"/>
      <c r="H1840" s="216"/>
      <c r="I1840" s="217"/>
      <c r="J1840" s="217"/>
      <c r="K1840" s="217"/>
      <c r="L1840" s="220"/>
      <c r="M1840" s="217"/>
      <c r="N1840" s="220"/>
      <c r="O1840" s="217"/>
      <c r="P1840" s="227">
        <v>3951.02</v>
      </c>
      <c r="GO1840" s="212"/>
      <c r="GP1840" s="212"/>
      <c r="GQ1840" s="223"/>
      <c r="GR1840" s="223"/>
      <c r="GS1840" s="223"/>
      <c r="GT1840" s="223"/>
      <c r="GU1840" s="223"/>
      <c r="GV1840" s="223"/>
      <c r="GW1840" s="173"/>
      <c r="GX1840" s="223" t="s">
        <v>377</v>
      </c>
      <c r="GZ1840" s="257"/>
      <c r="HB1840" s="257"/>
    </row>
    <row r="1841" spans="1:210" s="171" customFormat="1" ht="22.5" x14ac:dyDescent="0.25">
      <c r="A1841" s="214" t="s">
        <v>1244</v>
      </c>
      <c r="B1841" s="215" t="s">
        <v>649</v>
      </c>
      <c r="C1841" s="873" t="s">
        <v>650</v>
      </c>
      <c r="D1841" s="873"/>
      <c r="E1841" s="873"/>
      <c r="F1841" s="873"/>
      <c r="G1841" s="873"/>
      <c r="H1841" s="216" t="s">
        <v>614</v>
      </c>
      <c r="I1841" s="217">
        <v>3852</v>
      </c>
      <c r="J1841" s="218">
        <v>1</v>
      </c>
      <c r="K1841" s="218">
        <v>3852</v>
      </c>
      <c r="L1841" s="220"/>
      <c r="M1841" s="217"/>
      <c r="N1841" s="240">
        <v>1009.33</v>
      </c>
      <c r="O1841" s="217"/>
      <c r="P1841" s="227">
        <v>3887939.16</v>
      </c>
      <c r="GO1841" s="212"/>
      <c r="GP1841" s="212"/>
      <c r="GQ1841" s="223" t="s">
        <v>650</v>
      </c>
      <c r="GR1841" s="223" t="s">
        <v>4</v>
      </c>
      <c r="GS1841" s="223" t="s">
        <v>4</v>
      </c>
      <c r="GT1841" s="223" t="s">
        <v>4</v>
      </c>
      <c r="GU1841" s="223" t="s">
        <v>4</v>
      </c>
      <c r="GV1841" s="223"/>
      <c r="GW1841" s="173"/>
      <c r="GX1841" s="223"/>
      <c r="GZ1841" s="257"/>
      <c r="HB1841" s="257"/>
    </row>
    <row r="1842" spans="1:210" s="171" customFormat="1" ht="15" x14ac:dyDescent="0.25">
      <c r="A1842" s="236"/>
      <c r="B1842" s="237"/>
      <c r="C1842" s="874" t="s">
        <v>377</v>
      </c>
      <c r="D1842" s="874"/>
      <c r="E1842" s="874"/>
      <c r="F1842" s="874"/>
      <c r="G1842" s="874"/>
      <c r="H1842" s="216"/>
      <c r="I1842" s="217"/>
      <c r="J1842" s="217"/>
      <c r="K1842" s="217"/>
      <c r="L1842" s="220"/>
      <c r="M1842" s="217"/>
      <c r="N1842" s="220"/>
      <c r="O1842" s="217"/>
      <c r="P1842" s="227">
        <v>3887939.16</v>
      </c>
      <c r="GO1842" s="212"/>
      <c r="GP1842" s="212"/>
      <c r="GQ1842" s="223"/>
      <c r="GR1842" s="223"/>
      <c r="GS1842" s="223"/>
      <c r="GT1842" s="223"/>
      <c r="GU1842" s="223"/>
      <c r="GV1842" s="223"/>
      <c r="GW1842" s="173"/>
      <c r="GX1842" s="223" t="s">
        <v>377</v>
      </c>
      <c r="GZ1842" s="257"/>
      <c r="HB1842" s="257"/>
    </row>
    <row r="1843" spans="1:210" s="171" customFormat="1" ht="22.5" x14ac:dyDescent="0.25">
      <c r="A1843" s="214" t="s">
        <v>1245</v>
      </c>
      <c r="B1843" s="215" t="s">
        <v>651</v>
      </c>
      <c r="C1843" s="873" t="s">
        <v>652</v>
      </c>
      <c r="D1843" s="873"/>
      <c r="E1843" s="873"/>
      <c r="F1843" s="873"/>
      <c r="G1843" s="873"/>
      <c r="H1843" s="216" t="s">
        <v>614</v>
      </c>
      <c r="I1843" s="217">
        <v>615</v>
      </c>
      <c r="J1843" s="218">
        <v>1</v>
      </c>
      <c r="K1843" s="218">
        <v>615</v>
      </c>
      <c r="L1843" s="220"/>
      <c r="M1843" s="217"/>
      <c r="N1843" s="239">
        <v>782.49</v>
      </c>
      <c r="O1843" s="217"/>
      <c r="P1843" s="227">
        <v>481231.35</v>
      </c>
      <c r="GO1843" s="212"/>
      <c r="GP1843" s="212"/>
      <c r="GQ1843" s="223" t="s">
        <v>652</v>
      </c>
      <c r="GR1843" s="223" t="s">
        <v>4</v>
      </c>
      <c r="GS1843" s="223" t="s">
        <v>4</v>
      </c>
      <c r="GT1843" s="223" t="s">
        <v>4</v>
      </c>
      <c r="GU1843" s="223" t="s">
        <v>4</v>
      </c>
      <c r="GV1843" s="223"/>
      <c r="GW1843" s="173"/>
      <c r="GX1843" s="223"/>
      <c r="GZ1843" s="257"/>
      <c r="HB1843" s="257"/>
    </row>
    <row r="1844" spans="1:210" s="171" customFormat="1" ht="15" x14ac:dyDescent="0.25">
      <c r="A1844" s="236"/>
      <c r="B1844" s="237"/>
      <c r="C1844" s="874" t="s">
        <v>377</v>
      </c>
      <c r="D1844" s="874"/>
      <c r="E1844" s="874"/>
      <c r="F1844" s="874"/>
      <c r="G1844" s="874"/>
      <c r="H1844" s="216"/>
      <c r="I1844" s="217"/>
      <c r="J1844" s="217"/>
      <c r="K1844" s="217"/>
      <c r="L1844" s="220"/>
      <c r="M1844" s="217"/>
      <c r="N1844" s="220"/>
      <c r="O1844" s="217"/>
      <c r="P1844" s="227">
        <v>481231.35</v>
      </c>
      <c r="GO1844" s="212"/>
      <c r="GP1844" s="212"/>
      <c r="GQ1844" s="223"/>
      <c r="GR1844" s="223"/>
      <c r="GS1844" s="223"/>
      <c r="GT1844" s="223"/>
      <c r="GU1844" s="223"/>
      <c r="GV1844" s="223"/>
      <c r="GW1844" s="173"/>
      <c r="GX1844" s="223" t="s">
        <v>377</v>
      </c>
      <c r="GZ1844" s="257"/>
      <c r="HB1844" s="257"/>
    </row>
    <row r="1845" spans="1:210" s="171" customFormat="1" ht="22.5" x14ac:dyDescent="0.25">
      <c r="A1845" s="214" t="s">
        <v>1246</v>
      </c>
      <c r="B1845" s="215" t="s">
        <v>653</v>
      </c>
      <c r="C1845" s="873" t="s">
        <v>654</v>
      </c>
      <c r="D1845" s="873"/>
      <c r="E1845" s="873"/>
      <c r="F1845" s="873"/>
      <c r="G1845" s="873"/>
      <c r="H1845" s="216" t="s">
        <v>614</v>
      </c>
      <c r="I1845" s="217">
        <v>615</v>
      </c>
      <c r="J1845" s="218">
        <v>1</v>
      </c>
      <c r="K1845" s="218">
        <v>615</v>
      </c>
      <c r="L1845" s="220"/>
      <c r="M1845" s="217"/>
      <c r="N1845" s="239">
        <v>248.5</v>
      </c>
      <c r="O1845" s="217"/>
      <c r="P1845" s="227">
        <v>152827.5</v>
      </c>
      <c r="GO1845" s="212"/>
      <c r="GP1845" s="212"/>
      <c r="GQ1845" s="223" t="s">
        <v>654</v>
      </c>
      <c r="GR1845" s="223" t="s">
        <v>4</v>
      </c>
      <c r="GS1845" s="223" t="s">
        <v>4</v>
      </c>
      <c r="GT1845" s="223" t="s">
        <v>4</v>
      </c>
      <c r="GU1845" s="223" t="s">
        <v>4</v>
      </c>
      <c r="GV1845" s="223"/>
      <c r="GW1845" s="173"/>
      <c r="GX1845" s="223"/>
      <c r="GZ1845" s="257"/>
      <c r="HB1845" s="257"/>
    </row>
    <row r="1846" spans="1:210" s="171" customFormat="1" ht="15" x14ac:dyDescent="0.25">
      <c r="A1846" s="236"/>
      <c r="B1846" s="237"/>
      <c r="C1846" s="874" t="s">
        <v>377</v>
      </c>
      <c r="D1846" s="874"/>
      <c r="E1846" s="874"/>
      <c r="F1846" s="874"/>
      <c r="G1846" s="874"/>
      <c r="H1846" s="216"/>
      <c r="I1846" s="217"/>
      <c r="J1846" s="217"/>
      <c r="K1846" s="217"/>
      <c r="L1846" s="220"/>
      <c r="M1846" s="217"/>
      <c r="N1846" s="220"/>
      <c r="O1846" s="217"/>
      <c r="P1846" s="227">
        <v>152827.5</v>
      </c>
      <c r="GO1846" s="212"/>
      <c r="GP1846" s="212"/>
      <c r="GQ1846" s="223"/>
      <c r="GR1846" s="223"/>
      <c r="GS1846" s="223"/>
      <c r="GT1846" s="223"/>
      <c r="GU1846" s="223"/>
      <c r="GV1846" s="223"/>
      <c r="GW1846" s="173"/>
      <c r="GX1846" s="223" t="s">
        <v>377</v>
      </c>
      <c r="GZ1846" s="257"/>
      <c r="HB1846" s="257"/>
    </row>
    <row r="1847" spans="1:210" s="171" customFormat="1" ht="22.5" x14ac:dyDescent="0.25">
      <c r="A1847" s="214" t="s">
        <v>1247</v>
      </c>
      <c r="B1847" s="215" t="s">
        <v>655</v>
      </c>
      <c r="C1847" s="873" t="s">
        <v>656</v>
      </c>
      <c r="D1847" s="873"/>
      <c r="E1847" s="873"/>
      <c r="F1847" s="873"/>
      <c r="G1847" s="873"/>
      <c r="H1847" s="216" t="s">
        <v>614</v>
      </c>
      <c r="I1847" s="217">
        <v>615</v>
      </c>
      <c r="J1847" s="218">
        <v>1</v>
      </c>
      <c r="K1847" s="218">
        <v>615</v>
      </c>
      <c r="L1847" s="220"/>
      <c r="M1847" s="217"/>
      <c r="N1847" s="240">
        <v>1216.55</v>
      </c>
      <c r="O1847" s="217"/>
      <c r="P1847" s="227">
        <v>748178.25</v>
      </c>
      <c r="GO1847" s="212"/>
      <c r="GP1847" s="212"/>
      <c r="GQ1847" s="223" t="s">
        <v>656</v>
      </c>
      <c r="GR1847" s="223" t="s">
        <v>4</v>
      </c>
      <c r="GS1847" s="223" t="s">
        <v>4</v>
      </c>
      <c r="GT1847" s="223" t="s">
        <v>4</v>
      </c>
      <c r="GU1847" s="223" t="s">
        <v>4</v>
      </c>
      <c r="GV1847" s="223"/>
      <c r="GW1847" s="173"/>
      <c r="GX1847" s="223"/>
      <c r="GZ1847" s="257"/>
      <c r="HB1847" s="257"/>
    </row>
    <row r="1848" spans="1:210" s="171" customFormat="1" ht="15" x14ac:dyDescent="0.25">
      <c r="A1848" s="236"/>
      <c r="B1848" s="237"/>
      <c r="C1848" s="874" t="s">
        <v>377</v>
      </c>
      <c r="D1848" s="874"/>
      <c r="E1848" s="874"/>
      <c r="F1848" s="874"/>
      <c r="G1848" s="874"/>
      <c r="H1848" s="216"/>
      <c r="I1848" s="217"/>
      <c r="J1848" s="217"/>
      <c r="K1848" s="217"/>
      <c r="L1848" s="220"/>
      <c r="M1848" s="217"/>
      <c r="N1848" s="220"/>
      <c r="O1848" s="217"/>
      <c r="P1848" s="227">
        <v>748178.25</v>
      </c>
      <c r="GO1848" s="212"/>
      <c r="GP1848" s="212"/>
      <c r="GQ1848" s="223"/>
      <c r="GR1848" s="223"/>
      <c r="GS1848" s="223"/>
      <c r="GT1848" s="223"/>
      <c r="GU1848" s="223"/>
      <c r="GV1848" s="223"/>
      <c r="GW1848" s="173"/>
      <c r="GX1848" s="223" t="s">
        <v>377</v>
      </c>
      <c r="GZ1848" s="257"/>
      <c r="HB1848" s="257"/>
    </row>
    <row r="1849" spans="1:210" s="171" customFormat="1" ht="22.5" x14ac:dyDescent="0.25">
      <c r="A1849" s="214" t="s">
        <v>1248</v>
      </c>
      <c r="B1849" s="215" t="s">
        <v>657</v>
      </c>
      <c r="C1849" s="873" t="s">
        <v>658</v>
      </c>
      <c r="D1849" s="873"/>
      <c r="E1849" s="873"/>
      <c r="F1849" s="873"/>
      <c r="G1849" s="873"/>
      <c r="H1849" s="216" t="s">
        <v>614</v>
      </c>
      <c r="I1849" s="217">
        <v>3075</v>
      </c>
      <c r="J1849" s="218">
        <v>1</v>
      </c>
      <c r="K1849" s="218">
        <v>3075</v>
      </c>
      <c r="L1849" s="220"/>
      <c r="M1849" s="217"/>
      <c r="N1849" s="239">
        <v>325.60000000000002</v>
      </c>
      <c r="O1849" s="217"/>
      <c r="P1849" s="227">
        <v>1001220</v>
      </c>
      <c r="GO1849" s="212"/>
      <c r="GP1849" s="212"/>
      <c r="GQ1849" s="223" t="s">
        <v>658</v>
      </c>
      <c r="GR1849" s="223" t="s">
        <v>4</v>
      </c>
      <c r="GS1849" s="223" t="s">
        <v>4</v>
      </c>
      <c r="GT1849" s="223" t="s">
        <v>4</v>
      </c>
      <c r="GU1849" s="223" t="s">
        <v>4</v>
      </c>
      <c r="GV1849" s="223"/>
      <c r="GW1849" s="173"/>
      <c r="GX1849" s="223"/>
      <c r="GZ1849" s="257"/>
      <c r="HB1849" s="257"/>
    </row>
    <row r="1850" spans="1:210" s="171" customFormat="1" ht="15" x14ac:dyDescent="0.25">
      <c r="A1850" s="236"/>
      <c r="B1850" s="237"/>
      <c r="C1850" s="874" t="s">
        <v>377</v>
      </c>
      <c r="D1850" s="874"/>
      <c r="E1850" s="874"/>
      <c r="F1850" s="874"/>
      <c r="G1850" s="874"/>
      <c r="H1850" s="216"/>
      <c r="I1850" s="217"/>
      <c r="J1850" s="217"/>
      <c r="K1850" s="217"/>
      <c r="L1850" s="220"/>
      <c r="M1850" s="217"/>
      <c r="N1850" s="220"/>
      <c r="O1850" s="217"/>
      <c r="P1850" s="227">
        <v>1001220</v>
      </c>
      <c r="GO1850" s="212"/>
      <c r="GP1850" s="212"/>
      <c r="GQ1850" s="223"/>
      <c r="GR1850" s="223"/>
      <c r="GS1850" s="223"/>
      <c r="GT1850" s="223"/>
      <c r="GU1850" s="223"/>
      <c r="GV1850" s="223"/>
      <c r="GW1850" s="173"/>
      <c r="GX1850" s="223" t="s">
        <v>377</v>
      </c>
      <c r="GZ1850" s="257"/>
      <c r="HB1850" s="257"/>
    </row>
    <row r="1851" spans="1:210" s="171" customFormat="1" ht="22.5" x14ac:dyDescent="0.25">
      <c r="A1851" s="214" t="s">
        <v>1249</v>
      </c>
      <c r="B1851" s="215" t="s">
        <v>659</v>
      </c>
      <c r="C1851" s="873" t="s">
        <v>660</v>
      </c>
      <c r="D1851" s="873"/>
      <c r="E1851" s="873"/>
      <c r="F1851" s="873"/>
      <c r="G1851" s="873"/>
      <c r="H1851" s="216" t="s">
        <v>614</v>
      </c>
      <c r="I1851" s="217">
        <v>1230</v>
      </c>
      <c r="J1851" s="218">
        <v>1</v>
      </c>
      <c r="K1851" s="218">
        <v>1230</v>
      </c>
      <c r="L1851" s="220"/>
      <c r="M1851" s="217"/>
      <c r="N1851" s="239">
        <v>221.25</v>
      </c>
      <c r="O1851" s="217"/>
      <c r="P1851" s="227">
        <v>272137.5</v>
      </c>
      <c r="GO1851" s="212"/>
      <c r="GP1851" s="212"/>
      <c r="GQ1851" s="223" t="s">
        <v>660</v>
      </c>
      <c r="GR1851" s="223" t="s">
        <v>4</v>
      </c>
      <c r="GS1851" s="223" t="s">
        <v>4</v>
      </c>
      <c r="GT1851" s="223" t="s">
        <v>4</v>
      </c>
      <c r="GU1851" s="223" t="s">
        <v>4</v>
      </c>
      <c r="GV1851" s="223"/>
      <c r="GW1851" s="173"/>
      <c r="GX1851" s="223"/>
      <c r="GZ1851" s="257"/>
      <c r="HB1851" s="257"/>
    </row>
    <row r="1852" spans="1:210" s="171" customFormat="1" ht="15" x14ac:dyDescent="0.25">
      <c r="A1852" s="236"/>
      <c r="B1852" s="237"/>
      <c r="C1852" s="874" t="s">
        <v>377</v>
      </c>
      <c r="D1852" s="874"/>
      <c r="E1852" s="874"/>
      <c r="F1852" s="874"/>
      <c r="G1852" s="874"/>
      <c r="H1852" s="216"/>
      <c r="I1852" s="217"/>
      <c r="J1852" s="217"/>
      <c r="K1852" s="217"/>
      <c r="L1852" s="220"/>
      <c r="M1852" s="217"/>
      <c r="N1852" s="220"/>
      <c r="O1852" s="217"/>
      <c r="P1852" s="227">
        <v>272137.5</v>
      </c>
      <c r="GO1852" s="212"/>
      <c r="GP1852" s="212"/>
      <c r="GQ1852" s="223"/>
      <c r="GR1852" s="223"/>
      <c r="GS1852" s="223"/>
      <c r="GT1852" s="223"/>
      <c r="GU1852" s="223"/>
      <c r="GV1852" s="223"/>
      <c r="GW1852" s="173"/>
      <c r="GX1852" s="223" t="s">
        <v>377</v>
      </c>
      <c r="GZ1852" s="257"/>
      <c r="HB1852" s="257"/>
    </row>
    <row r="1853" spans="1:210" s="171" customFormat="1" ht="22.5" x14ac:dyDescent="0.25">
      <c r="A1853" s="214" t="s">
        <v>1250</v>
      </c>
      <c r="B1853" s="215" t="s">
        <v>661</v>
      </c>
      <c r="C1853" s="873" t="s">
        <v>662</v>
      </c>
      <c r="D1853" s="873"/>
      <c r="E1853" s="873"/>
      <c r="F1853" s="873"/>
      <c r="G1853" s="873"/>
      <c r="H1853" s="216" t="s">
        <v>614</v>
      </c>
      <c r="I1853" s="217">
        <v>615</v>
      </c>
      <c r="J1853" s="218">
        <v>1</v>
      </c>
      <c r="K1853" s="218">
        <v>615</v>
      </c>
      <c r="L1853" s="220"/>
      <c r="M1853" s="217"/>
      <c r="N1853" s="240">
        <v>1022.44</v>
      </c>
      <c r="O1853" s="217"/>
      <c r="P1853" s="227">
        <v>628800.6</v>
      </c>
      <c r="GO1853" s="212"/>
      <c r="GP1853" s="212"/>
      <c r="GQ1853" s="223" t="s">
        <v>662</v>
      </c>
      <c r="GR1853" s="223" t="s">
        <v>4</v>
      </c>
      <c r="GS1853" s="223" t="s">
        <v>4</v>
      </c>
      <c r="GT1853" s="223" t="s">
        <v>4</v>
      </c>
      <c r="GU1853" s="223" t="s">
        <v>4</v>
      </c>
      <c r="GV1853" s="223"/>
      <c r="GW1853" s="173"/>
      <c r="GX1853" s="223"/>
      <c r="GZ1853" s="257"/>
      <c r="HB1853" s="257"/>
    </row>
    <row r="1854" spans="1:210" s="171" customFormat="1" ht="15" x14ac:dyDescent="0.25">
      <c r="A1854" s="236"/>
      <c r="B1854" s="237"/>
      <c r="C1854" s="874" t="s">
        <v>377</v>
      </c>
      <c r="D1854" s="874"/>
      <c r="E1854" s="874"/>
      <c r="F1854" s="874"/>
      <c r="G1854" s="874"/>
      <c r="H1854" s="216"/>
      <c r="I1854" s="217"/>
      <c r="J1854" s="217"/>
      <c r="K1854" s="217"/>
      <c r="L1854" s="220"/>
      <c r="M1854" s="217"/>
      <c r="N1854" s="220"/>
      <c r="O1854" s="217"/>
      <c r="P1854" s="227">
        <v>628800.6</v>
      </c>
      <c r="GO1854" s="212"/>
      <c r="GP1854" s="212"/>
      <c r="GQ1854" s="223"/>
      <c r="GR1854" s="223"/>
      <c r="GS1854" s="223"/>
      <c r="GT1854" s="223"/>
      <c r="GU1854" s="223"/>
      <c r="GV1854" s="223"/>
      <c r="GW1854" s="173"/>
      <c r="GX1854" s="223" t="s">
        <v>377</v>
      </c>
      <c r="GZ1854" s="257"/>
      <c r="HB1854" s="257"/>
    </row>
    <row r="1855" spans="1:210" s="171" customFormat="1" ht="33.75" x14ac:dyDescent="0.25">
      <c r="A1855" s="214" t="s">
        <v>1251</v>
      </c>
      <c r="B1855" s="215" t="s">
        <v>663</v>
      </c>
      <c r="C1855" s="873" t="s">
        <v>664</v>
      </c>
      <c r="D1855" s="873"/>
      <c r="E1855" s="873"/>
      <c r="F1855" s="873"/>
      <c r="G1855" s="873"/>
      <c r="H1855" s="216" t="s">
        <v>607</v>
      </c>
      <c r="I1855" s="217">
        <v>1.599</v>
      </c>
      <c r="J1855" s="218">
        <v>1</v>
      </c>
      <c r="K1855" s="241">
        <v>1.599</v>
      </c>
      <c r="L1855" s="220"/>
      <c r="M1855" s="217"/>
      <c r="N1855" s="221"/>
      <c r="O1855" s="217"/>
      <c r="P1855" s="222"/>
      <c r="GO1855" s="212"/>
      <c r="GP1855" s="212"/>
      <c r="GQ1855" s="223" t="s">
        <v>664</v>
      </c>
      <c r="GR1855" s="223" t="s">
        <v>4</v>
      </c>
      <c r="GS1855" s="223" t="s">
        <v>4</v>
      </c>
      <c r="GT1855" s="223" t="s">
        <v>4</v>
      </c>
      <c r="GU1855" s="223" t="s">
        <v>4</v>
      </c>
      <c r="GV1855" s="223"/>
      <c r="GW1855" s="173"/>
      <c r="GX1855" s="223"/>
      <c r="GZ1855" s="257"/>
      <c r="HB1855" s="257"/>
    </row>
    <row r="1856" spans="1:210" s="171" customFormat="1" ht="15" x14ac:dyDescent="0.25">
      <c r="A1856" s="242"/>
      <c r="B1856" s="243"/>
      <c r="C1856" s="878" t="s">
        <v>1252</v>
      </c>
      <c r="D1856" s="878"/>
      <c r="E1856" s="878"/>
      <c r="F1856" s="878"/>
      <c r="G1856" s="878"/>
      <c r="H1856" s="878"/>
      <c r="I1856" s="878"/>
      <c r="J1856" s="878"/>
      <c r="K1856" s="878"/>
      <c r="L1856" s="878"/>
      <c r="M1856" s="878"/>
      <c r="N1856" s="878"/>
      <c r="O1856" s="878"/>
      <c r="P1856" s="879"/>
      <c r="GO1856" s="212"/>
      <c r="GP1856" s="212"/>
      <c r="GQ1856" s="223"/>
      <c r="GR1856" s="223"/>
      <c r="GS1856" s="223"/>
      <c r="GT1856" s="223"/>
      <c r="GU1856" s="223"/>
      <c r="GV1856" s="223"/>
      <c r="GW1856" s="173"/>
      <c r="GX1856" s="223"/>
      <c r="GY1856" s="244" t="s">
        <v>1252</v>
      </c>
      <c r="GZ1856" s="257"/>
      <c r="HB1856" s="257"/>
    </row>
    <row r="1857" spans="1:210" s="171" customFormat="1" ht="15" x14ac:dyDescent="0.25">
      <c r="A1857" s="224"/>
      <c r="B1857" s="225"/>
      <c r="C1857" s="874" t="s">
        <v>370</v>
      </c>
      <c r="D1857" s="874"/>
      <c r="E1857" s="874"/>
      <c r="F1857" s="874"/>
      <c r="G1857" s="874"/>
      <c r="H1857" s="216"/>
      <c r="I1857" s="217"/>
      <c r="J1857" s="217"/>
      <c r="K1857" s="217"/>
      <c r="L1857" s="220"/>
      <c r="M1857" s="217"/>
      <c r="N1857" s="226"/>
      <c r="O1857" s="217"/>
      <c r="P1857" s="227">
        <v>38588.730000000003</v>
      </c>
      <c r="Q1857" s="228"/>
      <c r="R1857" s="228"/>
      <c r="GO1857" s="212"/>
      <c r="GP1857" s="212"/>
      <c r="GQ1857" s="223"/>
      <c r="GR1857" s="223"/>
      <c r="GS1857" s="223"/>
      <c r="GT1857" s="223"/>
      <c r="GU1857" s="223"/>
      <c r="GV1857" s="223" t="s">
        <v>370</v>
      </c>
      <c r="GW1857" s="173"/>
      <c r="GX1857" s="223"/>
      <c r="GZ1857" s="257"/>
      <c r="HB1857" s="257"/>
    </row>
    <row r="1858" spans="1:210" s="171" customFormat="1" ht="15" x14ac:dyDescent="0.25">
      <c r="A1858" s="229"/>
      <c r="B1858" s="230"/>
      <c r="C1858" s="880" t="s">
        <v>371</v>
      </c>
      <c r="D1858" s="880"/>
      <c r="E1858" s="880"/>
      <c r="F1858" s="880"/>
      <c r="G1858" s="880"/>
      <c r="H1858" s="231"/>
      <c r="I1858" s="232"/>
      <c r="J1858" s="232"/>
      <c r="K1858" s="232"/>
      <c r="L1858" s="233"/>
      <c r="M1858" s="232"/>
      <c r="N1858" s="233"/>
      <c r="O1858" s="232"/>
      <c r="P1858" s="245">
        <v>1727.33</v>
      </c>
      <c r="GO1858" s="212"/>
      <c r="GP1858" s="212"/>
      <c r="GQ1858" s="223"/>
      <c r="GR1858" s="223"/>
      <c r="GS1858" s="223"/>
      <c r="GT1858" s="223"/>
      <c r="GU1858" s="223"/>
      <c r="GV1858" s="223"/>
      <c r="GW1858" s="173" t="s">
        <v>371</v>
      </c>
      <c r="GX1858" s="223"/>
      <c r="GZ1858" s="257"/>
      <c r="HB1858" s="257"/>
    </row>
    <row r="1859" spans="1:210" s="171" customFormat="1" ht="22.5" x14ac:dyDescent="0.25">
      <c r="A1859" s="229"/>
      <c r="B1859" s="230" t="s">
        <v>666</v>
      </c>
      <c r="C1859" s="880" t="s">
        <v>667</v>
      </c>
      <c r="D1859" s="880"/>
      <c r="E1859" s="880"/>
      <c r="F1859" s="880"/>
      <c r="G1859" s="880"/>
      <c r="H1859" s="231" t="s">
        <v>374</v>
      </c>
      <c r="I1859" s="235">
        <v>94</v>
      </c>
      <c r="J1859" s="232"/>
      <c r="K1859" s="235">
        <v>94</v>
      </c>
      <c r="L1859" s="233"/>
      <c r="M1859" s="232"/>
      <c r="N1859" s="233"/>
      <c r="O1859" s="232"/>
      <c r="P1859" s="245">
        <v>1623.69</v>
      </c>
      <c r="GO1859" s="212"/>
      <c r="GP1859" s="212"/>
      <c r="GQ1859" s="223"/>
      <c r="GR1859" s="223"/>
      <c r="GS1859" s="223"/>
      <c r="GT1859" s="223"/>
      <c r="GU1859" s="223"/>
      <c r="GV1859" s="223"/>
      <c r="GW1859" s="173" t="s">
        <v>667</v>
      </c>
      <c r="GX1859" s="223"/>
      <c r="GZ1859" s="257"/>
      <c r="HB1859" s="257"/>
    </row>
    <row r="1860" spans="1:210" s="171" customFormat="1" ht="22.5" x14ac:dyDescent="0.25">
      <c r="A1860" s="229"/>
      <c r="B1860" s="230" t="s">
        <v>668</v>
      </c>
      <c r="C1860" s="880" t="s">
        <v>669</v>
      </c>
      <c r="D1860" s="880"/>
      <c r="E1860" s="880"/>
      <c r="F1860" s="880"/>
      <c r="G1860" s="880"/>
      <c r="H1860" s="231" t="s">
        <v>374</v>
      </c>
      <c r="I1860" s="235">
        <v>51</v>
      </c>
      <c r="J1860" s="232"/>
      <c r="K1860" s="235">
        <v>51</v>
      </c>
      <c r="L1860" s="233"/>
      <c r="M1860" s="232"/>
      <c r="N1860" s="233"/>
      <c r="O1860" s="232"/>
      <c r="P1860" s="234">
        <v>880.94</v>
      </c>
      <c r="GO1860" s="212"/>
      <c r="GP1860" s="212"/>
      <c r="GQ1860" s="223"/>
      <c r="GR1860" s="223"/>
      <c r="GS1860" s="223"/>
      <c r="GT1860" s="223"/>
      <c r="GU1860" s="223"/>
      <c r="GV1860" s="223"/>
      <c r="GW1860" s="173" t="s">
        <v>669</v>
      </c>
      <c r="GX1860" s="223"/>
      <c r="GZ1860" s="257"/>
      <c r="HB1860" s="257"/>
    </row>
    <row r="1861" spans="1:210" s="171" customFormat="1" ht="15" x14ac:dyDescent="0.25">
      <c r="A1861" s="236"/>
      <c r="B1861" s="237"/>
      <c r="C1861" s="874" t="s">
        <v>377</v>
      </c>
      <c r="D1861" s="874"/>
      <c r="E1861" s="874"/>
      <c r="F1861" s="874"/>
      <c r="G1861" s="874"/>
      <c r="H1861" s="216"/>
      <c r="I1861" s="217"/>
      <c r="J1861" s="217"/>
      <c r="K1861" s="217"/>
      <c r="L1861" s="220"/>
      <c r="M1861" s="217"/>
      <c r="N1861" s="226">
        <v>25699.41</v>
      </c>
      <c r="O1861" s="217"/>
      <c r="P1861" s="227">
        <v>41093.360000000001</v>
      </c>
      <c r="GO1861" s="212"/>
      <c r="GP1861" s="212"/>
      <c r="GQ1861" s="223"/>
      <c r="GR1861" s="223"/>
      <c r="GS1861" s="223"/>
      <c r="GT1861" s="223"/>
      <c r="GU1861" s="223"/>
      <c r="GV1861" s="223"/>
      <c r="GW1861" s="173"/>
      <c r="GX1861" s="223" t="s">
        <v>377</v>
      </c>
      <c r="GZ1861" s="257"/>
      <c r="HB1861" s="257"/>
    </row>
    <row r="1862" spans="1:210" s="171" customFormat="1" ht="33.75" x14ac:dyDescent="0.25">
      <c r="A1862" s="214" t="s">
        <v>1253</v>
      </c>
      <c r="B1862" s="215" t="s">
        <v>670</v>
      </c>
      <c r="C1862" s="873" t="s">
        <v>671</v>
      </c>
      <c r="D1862" s="873"/>
      <c r="E1862" s="873"/>
      <c r="F1862" s="873"/>
      <c r="G1862" s="873"/>
      <c r="H1862" s="216" t="s">
        <v>672</v>
      </c>
      <c r="I1862" s="217">
        <v>-52.287300000000002</v>
      </c>
      <c r="J1862" s="218">
        <v>1</v>
      </c>
      <c r="K1862" s="298">
        <v>-52.287300000000002</v>
      </c>
      <c r="L1862" s="299">
        <v>537.96</v>
      </c>
      <c r="M1862" s="219">
        <v>1.3</v>
      </c>
      <c r="N1862" s="239">
        <v>699.35</v>
      </c>
      <c r="O1862" s="217"/>
      <c r="P1862" s="227">
        <v>-36567.120000000003</v>
      </c>
      <c r="GO1862" s="212"/>
      <c r="GP1862" s="212"/>
      <c r="GQ1862" s="223" t="s">
        <v>671</v>
      </c>
      <c r="GR1862" s="223" t="s">
        <v>4</v>
      </c>
      <c r="GS1862" s="223" t="s">
        <v>4</v>
      </c>
      <c r="GT1862" s="223" t="s">
        <v>4</v>
      </c>
      <c r="GU1862" s="223" t="s">
        <v>4</v>
      </c>
      <c r="GV1862" s="223"/>
      <c r="GW1862" s="173"/>
      <c r="GX1862" s="223"/>
      <c r="GZ1862" s="257"/>
      <c r="HB1862" s="257"/>
    </row>
    <row r="1863" spans="1:210" s="171" customFormat="1" ht="15" x14ac:dyDescent="0.25">
      <c r="A1863" s="236"/>
      <c r="B1863" s="237"/>
      <c r="C1863" s="874" t="s">
        <v>377</v>
      </c>
      <c r="D1863" s="874"/>
      <c r="E1863" s="874"/>
      <c r="F1863" s="874"/>
      <c r="G1863" s="874"/>
      <c r="H1863" s="216"/>
      <c r="I1863" s="217"/>
      <c r="J1863" s="217"/>
      <c r="K1863" s="217"/>
      <c r="L1863" s="220"/>
      <c r="M1863" s="217"/>
      <c r="N1863" s="220"/>
      <c r="O1863" s="217"/>
      <c r="P1863" s="227">
        <v>-36567.120000000003</v>
      </c>
      <c r="GO1863" s="212"/>
      <c r="GP1863" s="212"/>
      <c r="GQ1863" s="223"/>
      <c r="GR1863" s="223"/>
      <c r="GS1863" s="223"/>
      <c r="GT1863" s="223"/>
      <c r="GU1863" s="223"/>
      <c r="GV1863" s="223"/>
      <c r="GW1863" s="173"/>
      <c r="GX1863" s="223" t="s">
        <v>377</v>
      </c>
      <c r="GZ1863" s="257"/>
      <c r="HB1863" s="257"/>
    </row>
    <row r="1864" spans="1:210" s="171" customFormat="1" ht="33.75" x14ac:dyDescent="0.25">
      <c r="A1864" s="214" t="s">
        <v>1254</v>
      </c>
      <c r="B1864" s="215" t="s">
        <v>673</v>
      </c>
      <c r="C1864" s="873" t="s">
        <v>674</v>
      </c>
      <c r="D1864" s="873"/>
      <c r="E1864" s="873"/>
      <c r="F1864" s="873"/>
      <c r="G1864" s="873"/>
      <c r="H1864" s="216" t="s">
        <v>672</v>
      </c>
      <c r="I1864" s="217">
        <v>95.94</v>
      </c>
      <c r="J1864" s="218">
        <v>1</v>
      </c>
      <c r="K1864" s="265">
        <v>95.94</v>
      </c>
      <c r="L1864" s="299">
        <v>323.43</v>
      </c>
      <c r="M1864" s="265">
        <v>1.85</v>
      </c>
      <c r="N1864" s="239">
        <v>598.35</v>
      </c>
      <c r="O1864" s="217"/>
      <c r="P1864" s="227">
        <v>57405.7</v>
      </c>
      <c r="GO1864" s="212"/>
      <c r="GP1864" s="212"/>
      <c r="GQ1864" s="223" t="s">
        <v>674</v>
      </c>
      <c r="GR1864" s="223" t="s">
        <v>4</v>
      </c>
      <c r="GS1864" s="223" t="s">
        <v>4</v>
      </c>
      <c r="GT1864" s="223" t="s">
        <v>4</v>
      </c>
      <c r="GU1864" s="223" t="s">
        <v>4</v>
      </c>
      <c r="GV1864" s="223"/>
      <c r="GW1864" s="173"/>
      <c r="GX1864" s="223"/>
      <c r="GZ1864" s="257"/>
      <c r="HB1864" s="257"/>
    </row>
    <row r="1865" spans="1:210" s="171" customFormat="1" ht="15" x14ac:dyDescent="0.25">
      <c r="A1865" s="236"/>
      <c r="B1865" s="237"/>
      <c r="C1865" s="874" t="s">
        <v>377</v>
      </c>
      <c r="D1865" s="874"/>
      <c r="E1865" s="874"/>
      <c r="F1865" s="874"/>
      <c r="G1865" s="874"/>
      <c r="H1865" s="216"/>
      <c r="I1865" s="217"/>
      <c r="J1865" s="217"/>
      <c r="K1865" s="217"/>
      <c r="L1865" s="220"/>
      <c r="M1865" s="217"/>
      <c r="N1865" s="220"/>
      <c r="O1865" s="217"/>
      <c r="P1865" s="227">
        <v>57405.7</v>
      </c>
      <c r="GO1865" s="212"/>
      <c r="GP1865" s="212"/>
      <c r="GQ1865" s="223"/>
      <c r="GR1865" s="223"/>
      <c r="GS1865" s="223"/>
      <c r="GT1865" s="223"/>
      <c r="GU1865" s="223"/>
      <c r="GV1865" s="223"/>
      <c r="GW1865" s="173"/>
      <c r="GX1865" s="223" t="s">
        <v>377</v>
      </c>
      <c r="GZ1865" s="257"/>
      <c r="HB1865" s="257"/>
    </row>
    <row r="1866" spans="1:210" s="171" customFormat="1" ht="15" x14ac:dyDescent="0.25">
      <c r="A1866" s="881" t="s">
        <v>1255</v>
      </c>
      <c r="B1866" s="882"/>
      <c r="C1866" s="882"/>
      <c r="D1866" s="882"/>
      <c r="E1866" s="882"/>
      <c r="F1866" s="882"/>
      <c r="G1866" s="882"/>
      <c r="H1866" s="882"/>
      <c r="I1866" s="882"/>
      <c r="J1866" s="882"/>
      <c r="K1866" s="882"/>
      <c r="L1866" s="882"/>
      <c r="M1866" s="882"/>
      <c r="N1866" s="882"/>
      <c r="O1866" s="882"/>
      <c r="P1866" s="883"/>
      <c r="GO1866" s="212"/>
      <c r="GP1866" s="212" t="s">
        <v>1255</v>
      </c>
      <c r="GQ1866" s="223"/>
      <c r="GR1866" s="223"/>
      <c r="GS1866" s="223"/>
      <c r="GT1866" s="223"/>
      <c r="GU1866" s="223"/>
      <c r="GV1866" s="223"/>
      <c r="GW1866" s="173"/>
      <c r="GX1866" s="223"/>
      <c r="GZ1866" s="257"/>
      <c r="HB1866" s="257"/>
    </row>
    <row r="1867" spans="1:210" s="171" customFormat="1" ht="15" x14ac:dyDescent="0.25">
      <c r="A1867" s="214" t="s">
        <v>1256</v>
      </c>
      <c r="B1867" s="215" t="s">
        <v>646</v>
      </c>
      <c r="C1867" s="873" t="s">
        <v>647</v>
      </c>
      <c r="D1867" s="873"/>
      <c r="E1867" s="873"/>
      <c r="F1867" s="873"/>
      <c r="G1867" s="873"/>
      <c r="H1867" s="216" t="s">
        <v>386</v>
      </c>
      <c r="I1867" s="217">
        <v>200.1465</v>
      </c>
      <c r="J1867" s="218">
        <v>1</v>
      </c>
      <c r="K1867" s="298">
        <v>200.1465</v>
      </c>
      <c r="L1867" s="226">
        <v>5015.96</v>
      </c>
      <c r="M1867" s="265">
        <v>1.81</v>
      </c>
      <c r="N1867" s="240">
        <v>9078.89</v>
      </c>
      <c r="O1867" s="217"/>
      <c r="P1867" s="227">
        <v>1817108.06</v>
      </c>
      <c r="GO1867" s="212"/>
      <c r="GP1867" s="212"/>
      <c r="GQ1867" s="223" t="s">
        <v>647</v>
      </c>
      <c r="GR1867" s="223" t="s">
        <v>4</v>
      </c>
      <c r="GS1867" s="223" t="s">
        <v>4</v>
      </c>
      <c r="GT1867" s="223" t="s">
        <v>4</v>
      </c>
      <c r="GU1867" s="223" t="s">
        <v>4</v>
      </c>
      <c r="GV1867" s="223"/>
      <c r="GW1867" s="173"/>
      <c r="GX1867" s="223"/>
      <c r="GZ1867" s="257"/>
      <c r="HB1867" s="257"/>
    </row>
    <row r="1868" spans="1:210" s="171" customFormat="1" ht="15" x14ac:dyDescent="0.25">
      <c r="A1868" s="236"/>
      <c r="B1868" s="237"/>
      <c r="C1868" s="874" t="s">
        <v>377</v>
      </c>
      <c r="D1868" s="874"/>
      <c r="E1868" s="874"/>
      <c r="F1868" s="874"/>
      <c r="G1868" s="874"/>
      <c r="H1868" s="216"/>
      <c r="I1868" s="217"/>
      <c r="J1868" s="217"/>
      <c r="K1868" s="217"/>
      <c r="L1868" s="220"/>
      <c r="M1868" s="217"/>
      <c r="N1868" s="220"/>
      <c r="O1868" s="217"/>
      <c r="P1868" s="227">
        <v>1817108.06</v>
      </c>
      <c r="GO1868" s="212"/>
      <c r="GP1868" s="212"/>
      <c r="GQ1868" s="223"/>
      <c r="GR1868" s="223"/>
      <c r="GS1868" s="223"/>
      <c r="GT1868" s="223"/>
      <c r="GU1868" s="223"/>
      <c r="GV1868" s="223"/>
      <c r="GW1868" s="173"/>
      <c r="GX1868" s="223" t="s">
        <v>377</v>
      </c>
      <c r="GZ1868" s="257"/>
      <c r="HB1868" s="257"/>
    </row>
    <row r="1869" spans="1:210" s="171" customFormat="1" ht="15" x14ac:dyDescent="0.25">
      <c r="A1869" s="214" t="s">
        <v>1257</v>
      </c>
      <c r="B1869" s="215" t="s">
        <v>648</v>
      </c>
      <c r="C1869" s="873" t="s">
        <v>635</v>
      </c>
      <c r="D1869" s="873"/>
      <c r="E1869" s="873"/>
      <c r="F1869" s="873"/>
      <c r="G1869" s="873"/>
      <c r="H1869" s="216" t="s">
        <v>369</v>
      </c>
      <c r="I1869" s="217">
        <v>140.1026</v>
      </c>
      <c r="J1869" s="218">
        <v>1</v>
      </c>
      <c r="K1869" s="298">
        <v>140.1026</v>
      </c>
      <c r="L1869" s="299">
        <v>35.71</v>
      </c>
      <c r="M1869" s="265">
        <v>0.51</v>
      </c>
      <c r="N1869" s="239">
        <v>18.21</v>
      </c>
      <c r="O1869" s="217"/>
      <c r="P1869" s="227">
        <v>2551.27</v>
      </c>
      <c r="GO1869" s="212"/>
      <c r="GP1869" s="212"/>
      <c r="GQ1869" s="223" t="s">
        <v>635</v>
      </c>
      <c r="GR1869" s="223" t="s">
        <v>4</v>
      </c>
      <c r="GS1869" s="223" t="s">
        <v>4</v>
      </c>
      <c r="GT1869" s="223" t="s">
        <v>4</v>
      </c>
      <c r="GU1869" s="223" t="s">
        <v>4</v>
      </c>
      <c r="GV1869" s="223"/>
      <c r="GW1869" s="173"/>
      <c r="GX1869" s="223"/>
      <c r="GZ1869" s="257"/>
      <c r="HB1869" s="257"/>
    </row>
    <row r="1870" spans="1:210" s="171" customFormat="1" ht="15" x14ac:dyDescent="0.25">
      <c r="A1870" s="236"/>
      <c r="B1870" s="237"/>
      <c r="C1870" s="874" t="s">
        <v>377</v>
      </c>
      <c r="D1870" s="874"/>
      <c r="E1870" s="874"/>
      <c r="F1870" s="874"/>
      <c r="G1870" s="874"/>
      <c r="H1870" s="216"/>
      <c r="I1870" s="217"/>
      <c r="J1870" s="217"/>
      <c r="K1870" s="217"/>
      <c r="L1870" s="220"/>
      <c r="M1870" s="217"/>
      <c r="N1870" s="220"/>
      <c r="O1870" s="217"/>
      <c r="P1870" s="227">
        <v>2551.27</v>
      </c>
      <c r="GO1870" s="212"/>
      <c r="GP1870" s="212"/>
      <c r="GQ1870" s="223"/>
      <c r="GR1870" s="223"/>
      <c r="GS1870" s="223"/>
      <c r="GT1870" s="223"/>
      <c r="GU1870" s="223"/>
      <c r="GV1870" s="223"/>
      <c r="GW1870" s="173"/>
      <c r="GX1870" s="223" t="s">
        <v>377</v>
      </c>
      <c r="GZ1870" s="257"/>
      <c r="HB1870" s="257"/>
    </row>
    <row r="1871" spans="1:210" s="171" customFormat="1" ht="22.5" x14ac:dyDescent="0.25">
      <c r="A1871" s="214" t="s">
        <v>1258</v>
      </c>
      <c r="B1871" s="215" t="s">
        <v>649</v>
      </c>
      <c r="C1871" s="873" t="s">
        <v>650</v>
      </c>
      <c r="D1871" s="873"/>
      <c r="E1871" s="873"/>
      <c r="F1871" s="873"/>
      <c r="G1871" s="873"/>
      <c r="H1871" s="216" t="s">
        <v>614</v>
      </c>
      <c r="I1871" s="217">
        <v>2370</v>
      </c>
      <c r="J1871" s="218">
        <v>1</v>
      </c>
      <c r="K1871" s="218">
        <v>2370</v>
      </c>
      <c r="L1871" s="220"/>
      <c r="M1871" s="217"/>
      <c r="N1871" s="240">
        <v>1009.33</v>
      </c>
      <c r="O1871" s="217"/>
      <c r="P1871" s="227">
        <v>2392112.1</v>
      </c>
      <c r="GO1871" s="212"/>
      <c r="GP1871" s="212"/>
      <c r="GQ1871" s="223" t="s">
        <v>650</v>
      </c>
      <c r="GR1871" s="223" t="s">
        <v>4</v>
      </c>
      <c r="GS1871" s="223" t="s">
        <v>4</v>
      </c>
      <c r="GT1871" s="223" t="s">
        <v>4</v>
      </c>
      <c r="GU1871" s="223" t="s">
        <v>4</v>
      </c>
      <c r="GV1871" s="223"/>
      <c r="GW1871" s="173"/>
      <c r="GX1871" s="223"/>
      <c r="GZ1871" s="257"/>
      <c r="HB1871" s="257"/>
    </row>
    <row r="1872" spans="1:210" s="171" customFormat="1" ht="15" x14ac:dyDescent="0.25">
      <c r="A1872" s="236"/>
      <c r="B1872" s="237"/>
      <c r="C1872" s="874" t="s">
        <v>377</v>
      </c>
      <c r="D1872" s="874"/>
      <c r="E1872" s="874"/>
      <c r="F1872" s="874"/>
      <c r="G1872" s="874"/>
      <c r="H1872" s="216"/>
      <c r="I1872" s="217"/>
      <c r="J1872" s="217"/>
      <c r="K1872" s="217"/>
      <c r="L1872" s="220"/>
      <c r="M1872" s="217"/>
      <c r="N1872" s="220"/>
      <c r="O1872" s="217"/>
      <c r="P1872" s="227">
        <v>2392112.1</v>
      </c>
      <c r="GO1872" s="212"/>
      <c r="GP1872" s="212"/>
      <c r="GQ1872" s="223"/>
      <c r="GR1872" s="223"/>
      <c r="GS1872" s="223"/>
      <c r="GT1872" s="223"/>
      <c r="GU1872" s="223"/>
      <c r="GV1872" s="223"/>
      <c r="GW1872" s="173"/>
      <c r="GX1872" s="223" t="s">
        <v>377</v>
      </c>
      <c r="GZ1872" s="257"/>
      <c r="HB1872" s="257"/>
    </row>
    <row r="1873" spans="1:210" s="171" customFormat="1" ht="22.5" x14ac:dyDescent="0.25">
      <c r="A1873" s="214" t="s">
        <v>1259</v>
      </c>
      <c r="B1873" s="215" t="s">
        <v>651</v>
      </c>
      <c r="C1873" s="873" t="s">
        <v>652</v>
      </c>
      <c r="D1873" s="873"/>
      <c r="E1873" s="873"/>
      <c r="F1873" s="873"/>
      <c r="G1873" s="873"/>
      <c r="H1873" s="216" t="s">
        <v>614</v>
      </c>
      <c r="I1873" s="217">
        <v>790</v>
      </c>
      <c r="J1873" s="218">
        <v>1</v>
      </c>
      <c r="K1873" s="218">
        <v>790</v>
      </c>
      <c r="L1873" s="220"/>
      <c r="M1873" s="217"/>
      <c r="N1873" s="239">
        <v>782.49</v>
      </c>
      <c r="O1873" s="217"/>
      <c r="P1873" s="227">
        <v>618167.1</v>
      </c>
      <c r="GO1873" s="212"/>
      <c r="GP1873" s="212"/>
      <c r="GQ1873" s="223" t="s">
        <v>652</v>
      </c>
      <c r="GR1873" s="223" t="s">
        <v>4</v>
      </c>
      <c r="GS1873" s="223" t="s">
        <v>4</v>
      </c>
      <c r="GT1873" s="223" t="s">
        <v>4</v>
      </c>
      <c r="GU1873" s="223" t="s">
        <v>4</v>
      </c>
      <c r="GV1873" s="223"/>
      <c r="GW1873" s="173"/>
      <c r="GX1873" s="223"/>
      <c r="GZ1873" s="257"/>
      <c r="HB1873" s="257"/>
    </row>
    <row r="1874" spans="1:210" s="171" customFormat="1" ht="15" x14ac:dyDescent="0.25">
      <c r="A1874" s="236"/>
      <c r="B1874" s="237"/>
      <c r="C1874" s="874" t="s">
        <v>377</v>
      </c>
      <c r="D1874" s="874"/>
      <c r="E1874" s="874"/>
      <c r="F1874" s="874"/>
      <c r="G1874" s="874"/>
      <c r="H1874" s="216"/>
      <c r="I1874" s="217"/>
      <c r="J1874" s="217"/>
      <c r="K1874" s="217"/>
      <c r="L1874" s="220"/>
      <c r="M1874" s="217"/>
      <c r="N1874" s="220"/>
      <c r="O1874" s="217"/>
      <c r="P1874" s="227">
        <v>618167.1</v>
      </c>
      <c r="GO1874" s="212"/>
      <c r="GP1874" s="212"/>
      <c r="GQ1874" s="223"/>
      <c r="GR1874" s="223"/>
      <c r="GS1874" s="223"/>
      <c r="GT1874" s="223"/>
      <c r="GU1874" s="223"/>
      <c r="GV1874" s="223"/>
      <c r="GW1874" s="173"/>
      <c r="GX1874" s="223" t="s">
        <v>377</v>
      </c>
      <c r="GZ1874" s="257"/>
      <c r="HB1874" s="257"/>
    </row>
    <row r="1875" spans="1:210" s="171" customFormat="1" ht="22.5" x14ac:dyDescent="0.25">
      <c r="A1875" s="214" t="s">
        <v>1260</v>
      </c>
      <c r="B1875" s="215" t="s">
        <v>653</v>
      </c>
      <c r="C1875" s="873" t="s">
        <v>654</v>
      </c>
      <c r="D1875" s="873"/>
      <c r="E1875" s="873"/>
      <c r="F1875" s="873"/>
      <c r="G1875" s="873"/>
      <c r="H1875" s="216" t="s">
        <v>614</v>
      </c>
      <c r="I1875" s="217">
        <v>790</v>
      </c>
      <c r="J1875" s="218">
        <v>1</v>
      </c>
      <c r="K1875" s="218">
        <v>790</v>
      </c>
      <c r="L1875" s="220"/>
      <c r="M1875" s="217"/>
      <c r="N1875" s="239">
        <v>248.5</v>
      </c>
      <c r="O1875" s="217"/>
      <c r="P1875" s="227">
        <v>196315</v>
      </c>
      <c r="GO1875" s="212"/>
      <c r="GP1875" s="212"/>
      <c r="GQ1875" s="223" t="s">
        <v>654</v>
      </c>
      <c r="GR1875" s="223" t="s">
        <v>4</v>
      </c>
      <c r="GS1875" s="223" t="s">
        <v>4</v>
      </c>
      <c r="GT1875" s="223" t="s">
        <v>4</v>
      </c>
      <c r="GU1875" s="223" t="s">
        <v>4</v>
      </c>
      <c r="GV1875" s="223"/>
      <c r="GW1875" s="173"/>
      <c r="GX1875" s="223"/>
      <c r="GZ1875" s="257"/>
      <c r="HB1875" s="257"/>
    </row>
    <row r="1876" spans="1:210" s="171" customFormat="1" ht="15" x14ac:dyDescent="0.25">
      <c r="A1876" s="236"/>
      <c r="B1876" s="237"/>
      <c r="C1876" s="874" t="s">
        <v>377</v>
      </c>
      <c r="D1876" s="874"/>
      <c r="E1876" s="874"/>
      <c r="F1876" s="874"/>
      <c r="G1876" s="874"/>
      <c r="H1876" s="216"/>
      <c r="I1876" s="217"/>
      <c r="J1876" s="217"/>
      <c r="K1876" s="217"/>
      <c r="L1876" s="220"/>
      <c r="M1876" s="217"/>
      <c r="N1876" s="220"/>
      <c r="O1876" s="217"/>
      <c r="P1876" s="227">
        <v>196315</v>
      </c>
      <c r="GO1876" s="212"/>
      <c r="GP1876" s="212"/>
      <c r="GQ1876" s="223"/>
      <c r="GR1876" s="223"/>
      <c r="GS1876" s="223"/>
      <c r="GT1876" s="223"/>
      <c r="GU1876" s="223"/>
      <c r="GV1876" s="223"/>
      <c r="GW1876" s="173"/>
      <c r="GX1876" s="223" t="s">
        <v>377</v>
      </c>
      <c r="GZ1876" s="257"/>
      <c r="HB1876" s="257"/>
    </row>
    <row r="1877" spans="1:210" s="171" customFormat="1" ht="22.5" x14ac:dyDescent="0.25">
      <c r="A1877" s="214" t="s">
        <v>1261</v>
      </c>
      <c r="B1877" s="215" t="s">
        <v>655</v>
      </c>
      <c r="C1877" s="873" t="s">
        <v>656</v>
      </c>
      <c r="D1877" s="873"/>
      <c r="E1877" s="873"/>
      <c r="F1877" s="873"/>
      <c r="G1877" s="873"/>
      <c r="H1877" s="216" t="s">
        <v>614</v>
      </c>
      <c r="I1877" s="217">
        <v>790</v>
      </c>
      <c r="J1877" s="218">
        <v>1</v>
      </c>
      <c r="K1877" s="218">
        <v>790</v>
      </c>
      <c r="L1877" s="220"/>
      <c r="M1877" s="217"/>
      <c r="N1877" s="240">
        <v>1216.55</v>
      </c>
      <c r="O1877" s="217"/>
      <c r="P1877" s="227">
        <v>961074.5</v>
      </c>
      <c r="GO1877" s="212"/>
      <c r="GP1877" s="212"/>
      <c r="GQ1877" s="223" t="s">
        <v>656</v>
      </c>
      <c r="GR1877" s="223" t="s">
        <v>4</v>
      </c>
      <c r="GS1877" s="223" t="s">
        <v>4</v>
      </c>
      <c r="GT1877" s="223" t="s">
        <v>4</v>
      </c>
      <c r="GU1877" s="223" t="s">
        <v>4</v>
      </c>
      <c r="GV1877" s="223"/>
      <c r="GW1877" s="173"/>
      <c r="GX1877" s="223"/>
      <c r="GZ1877" s="257"/>
      <c r="HB1877" s="257"/>
    </row>
    <row r="1878" spans="1:210" s="171" customFormat="1" ht="15" x14ac:dyDescent="0.25">
      <c r="A1878" s="236"/>
      <c r="B1878" s="237"/>
      <c r="C1878" s="874" t="s">
        <v>377</v>
      </c>
      <c r="D1878" s="874"/>
      <c r="E1878" s="874"/>
      <c r="F1878" s="874"/>
      <c r="G1878" s="874"/>
      <c r="H1878" s="216"/>
      <c r="I1878" s="217"/>
      <c r="J1878" s="217"/>
      <c r="K1878" s="217"/>
      <c r="L1878" s="220"/>
      <c r="M1878" s="217"/>
      <c r="N1878" s="220"/>
      <c r="O1878" s="217"/>
      <c r="P1878" s="227">
        <v>961074.5</v>
      </c>
      <c r="GO1878" s="212"/>
      <c r="GP1878" s="212"/>
      <c r="GQ1878" s="223"/>
      <c r="GR1878" s="223"/>
      <c r="GS1878" s="223"/>
      <c r="GT1878" s="223"/>
      <c r="GU1878" s="223"/>
      <c r="GV1878" s="223"/>
      <c r="GW1878" s="173"/>
      <c r="GX1878" s="223" t="s">
        <v>377</v>
      </c>
      <c r="GZ1878" s="257"/>
      <c r="HB1878" s="257"/>
    </row>
    <row r="1879" spans="1:210" s="171" customFormat="1" ht="22.5" x14ac:dyDescent="0.25">
      <c r="A1879" s="214" t="s">
        <v>1262</v>
      </c>
      <c r="B1879" s="215" t="s">
        <v>657</v>
      </c>
      <c r="C1879" s="873" t="s">
        <v>658</v>
      </c>
      <c r="D1879" s="873"/>
      <c r="E1879" s="873"/>
      <c r="F1879" s="873"/>
      <c r="G1879" s="873"/>
      <c r="H1879" s="216" t="s">
        <v>614</v>
      </c>
      <c r="I1879" s="217">
        <v>1580</v>
      </c>
      <c r="J1879" s="218">
        <v>1</v>
      </c>
      <c r="K1879" s="218">
        <v>1580</v>
      </c>
      <c r="L1879" s="220"/>
      <c r="M1879" s="217"/>
      <c r="N1879" s="239">
        <v>325.60000000000002</v>
      </c>
      <c r="O1879" s="217"/>
      <c r="P1879" s="227">
        <v>514448</v>
      </c>
      <c r="GO1879" s="212"/>
      <c r="GP1879" s="212"/>
      <c r="GQ1879" s="223" t="s">
        <v>658</v>
      </c>
      <c r="GR1879" s="223" t="s">
        <v>4</v>
      </c>
      <c r="GS1879" s="223" t="s">
        <v>4</v>
      </c>
      <c r="GT1879" s="223" t="s">
        <v>4</v>
      </c>
      <c r="GU1879" s="223" t="s">
        <v>4</v>
      </c>
      <c r="GV1879" s="223"/>
      <c r="GW1879" s="173"/>
      <c r="GX1879" s="223"/>
      <c r="GZ1879" s="257"/>
      <c r="HB1879" s="257"/>
    </row>
    <row r="1880" spans="1:210" s="171" customFormat="1" ht="15" x14ac:dyDescent="0.25">
      <c r="A1880" s="236"/>
      <c r="B1880" s="237"/>
      <c r="C1880" s="874" t="s">
        <v>377</v>
      </c>
      <c r="D1880" s="874"/>
      <c r="E1880" s="874"/>
      <c r="F1880" s="874"/>
      <c r="G1880" s="874"/>
      <c r="H1880" s="216"/>
      <c r="I1880" s="217"/>
      <c r="J1880" s="217"/>
      <c r="K1880" s="217"/>
      <c r="L1880" s="220"/>
      <c r="M1880" s="217"/>
      <c r="N1880" s="220"/>
      <c r="O1880" s="217"/>
      <c r="P1880" s="227">
        <v>514448</v>
      </c>
      <c r="GO1880" s="212"/>
      <c r="GP1880" s="212"/>
      <c r="GQ1880" s="223"/>
      <c r="GR1880" s="223"/>
      <c r="GS1880" s="223"/>
      <c r="GT1880" s="223"/>
      <c r="GU1880" s="223"/>
      <c r="GV1880" s="223"/>
      <c r="GW1880" s="173"/>
      <c r="GX1880" s="223" t="s">
        <v>377</v>
      </c>
      <c r="GZ1880" s="257"/>
      <c r="HB1880" s="257"/>
    </row>
    <row r="1881" spans="1:210" s="171" customFormat="1" ht="22.5" x14ac:dyDescent="0.25">
      <c r="A1881" s="214" t="s">
        <v>1263</v>
      </c>
      <c r="B1881" s="215" t="s">
        <v>659</v>
      </c>
      <c r="C1881" s="873" t="s">
        <v>660</v>
      </c>
      <c r="D1881" s="873"/>
      <c r="E1881" s="873"/>
      <c r="F1881" s="873"/>
      <c r="G1881" s="873"/>
      <c r="H1881" s="216" t="s">
        <v>614</v>
      </c>
      <c r="I1881" s="217">
        <v>790</v>
      </c>
      <c r="J1881" s="218">
        <v>1</v>
      </c>
      <c r="K1881" s="218">
        <v>790</v>
      </c>
      <c r="L1881" s="220"/>
      <c r="M1881" s="217"/>
      <c r="N1881" s="239">
        <v>221.25</v>
      </c>
      <c r="O1881" s="217"/>
      <c r="P1881" s="227">
        <v>174787.5</v>
      </c>
      <c r="GO1881" s="212"/>
      <c r="GP1881" s="212"/>
      <c r="GQ1881" s="223" t="s">
        <v>660</v>
      </c>
      <c r="GR1881" s="223" t="s">
        <v>4</v>
      </c>
      <c r="GS1881" s="223" t="s">
        <v>4</v>
      </c>
      <c r="GT1881" s="223" t="s">
        <v>4</v>
      </c>
      <c r="GU1881" s="223" t="s">
        <v>4</v>
      </c>
      <c r="GV1881" s="223"/>
      <c r="GW1881" s="173"/>
      <c r="GX1881" s="223"/>
      <c r="GZ1881" s="257"/>
      <c r="HB1881" s="257"/>
    </row>
    <row r="1882" spans="1:210" s="171" customFormat="1" ht="15" x14ac:dyDescent="0.25">
      <c r="A1882" s="236"/>
      <c r="B1882" s="237"/>
      <c r="C1882" s="874" t="s">
        <v>377</v>
      </c>
      <c r="D1882" s="874"/>
      <c r="E1882" s="874"/>
      <c r="F1882" s="874"/>
      <c r="G1882" s="874"/>
      <c r="H1882" s="216"/>
      <c r="I1882" s="217"/>
      <c r="J1882" s="217"/>
      <c r="K1882" s="217"/>
      <c r="L1882" s="220"/>
      <c r="M1882" s="217"/>
      <c r="N1882" s="220"/>
      <c r="O1882" s="217"/>
      <c r="P1882" s="227">
        <v>174787.5</v>
      </c>
      <c r="GO1882" s="212"/>
      <c r="GP1882" s="212"/>
      <c r="GQ1882" s="223"/>
      <c r="GR1882" s="223"/>
      <c r="GS1882" s="223"/>
      <c r="GT1882" s="223"/>
      <c r="GU1882" s="223"/>
      <c r="GV1882" s="223"/>
      <c r="GW1882" s="173"/>
      <c r="GX1882" s="223" t="s">
        <v>377</v>
      </c>
      <c r="GZ1882" s="257"/>
      <c r="HB1882" s="257"/>
    </row>
    <row r="1883" spans="1:210" s="171" customFormat="1" ht="22.5" x14ac:dyDescent="0.25">
      <c r="A1883" s="214" t="s">
        <v>1264</v>
      </c>
      <c r="B1883" s="215" t="s">
        <v>661</v>
      </c>
      <c r="C1883" s="873" t="s">
        <v>662</v>
      </c>
      <c r="D1883" s="873"/>
      <c r="E1883" s="873"/>
      <c r="F1883" s="873"/>
      <c r="G1883" s="873"/>
      <c r="H1883" s="216" t="s">
        <v>614</v>
      </c>
      <c r="I1883" s="217">
        <v>790</v>
      </c>
      <c r="J1883" s="218">
        <v>1</v>
      </c>
      <c r="K1883" s="218">
        <v>790</v>
      </c>
      <c r="L1883" s="220"/>
      <c r="M1883" s="217"/>
      <c r="N1883" s="240">
        <v>1022.44</v>
      </c>
      <c r="O1883" s="217"/>
      <c r="P1883" s="227">
        <v>807727.6</v>
      </c>
      <c r="GO1883" s="212"/>
      <c r="GP1883" s="212"/>
      <c r="GQ1883" s="223" t="s">
        <v>662</v>
      </c>
      <c r="GR1883" s="223" t="s">
        <v>4</v>
      </c>
      <c r="GS1883" s="223" t="s">
        <v>4</v>
      </c>
      <c r="GT1883" s="223" t="s">
        <v>4</v>
      </c>
      <c r="GU1883" s="223" t="s">
        <v>4</v>
      </c>
      <c r="GV1883" s="223"/>
      <c r="GW1883" s="173"/>
      <c r="GX1883" s="223"/>
      <c r="GZ1883" s="257"/>
      <c r="HB1883" s="257"/>
    </row>
    <row r="1884" spans="1:210" s="171" customFormat="1" ht="15" x14ac:dyDescent="0.25">
      <c r="A1884" s="236"/>
      <c r="B1884" s="237"/>
      <c r="C1884" s="874" t="s">
        <v>377</v>
      </c>
      <c r="D1884" s="874"/>
      <c r="E1884" s="874"/>
      <c r="F1884" s="874"/>
      <c r="G1884" s="874"/>
      <c r="H1884" s="216"/>
      <c r="I1884" s="217"/>
      <c r="J1884" s="217"/>
      <c r="K1884" s="217"/>
      <c r="L1884" s="220"/>
      <c r="M1884" s="217"/>
      <c r="N1884" s="220"/>
      <c r="O1884" s="217"/>
      <c r="P1884" s="227">
        <v>807727.6</v>
      </c>
      <c r="GO1884" s="212"/>
      <c r="GP1884" s="212"/>
      <c r="GQ1884" s="223"/>
      <c r="GR1884" s="223"/>
      <c r="GS1884" s="223"/>
      <c r="GT1884" s="223"/>
      <c r="GU1884" s="223"/>
      <c r="GV1884" s="223"/>
      <c r="GW1884" s="173"/>
      <c r="GX1884" s="223" t="s">
        <v>377</v>
      </c>
      <c r="GZ1884" s="257"/>
      <c r="HB1884" s="257"/>
    </row>
    <row r="1885" spans="1:210" s="171" customFormat="1" ht="33.75" x14ac:dyDescent="0.25">
      <c r="A1885" s="214" t="s">
        <v>1265</v>
      </c>
      <c r="B1885" s="215" t="s">
        <v>663</v>
      </c>
      <c r="C1885" s="873" t="s">
        <v>664</v>
      </c>
      <c r="D1885" s="873"/>
      <c r="E1885" s="873"/>
      <c r="F1885" s="873"/>
      <c r="G1885" s="873"/>
      <c r="H1885" s="216" t="s">
        <v>607</v>
      </c>
      <c r="I1885" s="217">
        <v>2.0539999999999998</v>
      </c>
      <c r="J1885" s="218">
        <v>1</v>
      </c>
      <c r="K1885" s="241">
        <v>2.0539999999999998</v>
      </c>
      <c r="L1885" s="220"/>
      <c r="M1885" s="217"/>
      <c r="N1885" s="221"/>
      <c r="O1885" s="217"/>
      <c r="P1885" s="222"/>
      <c r="GO1885" s="212"/>
      <c r="GP1885" s="212"/>
      <c r="GQ1885" s="223" t="s">
        <v>664</v>
      </c>
      <c r="GR1885" s="223" t="s">
        <v>4</v>
      </c>
      <c r="GS1885" s="223" t="s">
        <v>4</v>
      </c>
      <c r="GT1885" s="223" t="s">
        <v>4</v>
      </c>
      <c r="GU1885" s="223" t="s">
        <v>4</v>
      </c>
      <c r="GV1885" s="223"/>
      <c r="GW1885" s="173"/>
      <c r="GX1885" s="223"/>
      <c r="GZ1885" s="257"/>
      <c r="HB1885" s="257"/>
    </row>
    <row r="1886" spans="1:210" s="171" customFormat="1" ht="15" x14ac:dyDescent="0.25">
      <c r="A1886" s="242"/>
      <c r="B1886" s="243"/>
      <c r="C1886" s="878" t="s">
        <v>1266</v>
      </c>
      <c r="D1886" s="878"/>
      <c r="E1886" s="878"/>
      <c r="F1886" s="878"/>
      <c r="G1886" s="878"/>
      <c r="H1886" s="878"/>
      <c r="I1886" s="878"/>
      <c r="J1886" s="878"/>
      <c r="K1886" s="878"/>
      <c r="L1886" s="878"/>
      <c r="M1886" s="878"/>
      <c r="N1886" s="878"/>
      <c r="O1886" s="878"/>
      <c r="P1886" s="879"/>
      <c r="GO1886" s="212"/>
      <c r="GP1886" s="212"/>
      <c r="GQ1886" s="223"/>
      <c r="GR1886" s="223"/>
      <c r="GS1886" s="223"/>
      <c r="GT1886" s="223"/>
      <c r="GU1886" s="223"/>
      <c r="GV1886" s="223"/>
      <c r="GW1886" s="173"/>
      <c r="GX1886" s="223"/>
      <c r="GY1886" s="244" t="s">
        <v>1266</v>
      </c>
      <c r="GZ1886" s="257"/>
      <c r="HB1886" s="257"/>
    </row>
    <row r="1887" spans="1:210" s="171" customFormat="1" ht="15" x14ac:dyDescent="0.25">
      <c r="A1887" s="224"/>
      <c r="B1887" s="225"/>
      <c r="C1887" s="874" t="s">
        <v>370</v>
      </c>
      <c r="D1887" s="874"/>
      <c r="E1887" s="874"/>
      <c r="F1887" s="874"/>
      <c r="G1887" s="874"/>
      <c r="H1887" s="216"/>
      <c r="I1887" s="217"/>
      <c r="J1887" s="217"/>
      <c r="K1887" s="217"/>
      <c r="L1887" s="220"/>
      <c r="M1887" s="217"/>
      <c r="N1887" s="226"/>
      <c r="O1887" s="217"/>
      <c r="P1887" s="227">
        <v>49569.27</v>
      </c>
      <c r="Q1887" s="228"/>
      <c r="R1887" s="228"/>
      <c r="GO1887" s="212"/>
      <c r="GP1887" s="212"/>
      <c r="GQ1887" s="223"/>
      <c r="GR1887" s="223"/>
      <c r="GS1887" s="223"/>
      <c r="GT1887" s="223"/>
      <c r="GU1887" s="223"/>
      <c r="GV1887" s="223" t="s">
        <v>370</v>
      </c>
      <c r="GW1887" s="173"/>
      <c r="GX1887" s="223"/>
      <c r="GZ1887" s="257"/>
      <c r="HB1887" s="257"/>
    </row>
    <row r="1888" spans="1:210" s="171" customFormat="1" ht="15" x14ac:dyDescent="0.25">
      <c r="A1888" s="229"/>
      <c r="B1888" s="230"/>
      <c r="C1888" s="880" t="s">
        <v>371</v>
      </c>
      <c r="D1888" s="880"/>
      <c r="E1888" s="880"/>
      <c r="F1888" s="880"/>
      <c r="G1888" s="880"/>
      <c r="H1888" s="231"/>
      <c r="I1888" s="232"/>
      <c r="J1888" s="232"/>
      <c r="K1888" s="232"/>
      <c r="L1888" s="233"/>
      <c r="M1888" s="232"/>
      <c r="N1888" s="233"/>
      <c r="O1888" s="232"/>
      <c r="P1888" s="245">
        <v>2218.84</v>
      </c>
      <c r="GO1888" s="212"/>
      <c r="GP1888" s="212"/>
      <c r="GQ1888" s="223"/>
      <c r="GR1888" s="223"/>
      <c r="GS1888" s="223"/>
      <c r="GT1888" s="223"/>
      <c r="GU1888" s="223"/>
      <c r="GV1888" s="223"/>
      <c r="GW1888" s="173" t="s">
        <v>371</v>
      </c>
      <c r="GX1888" s="223"/>
      <c r="GZ1888" s="257"/>
      <c r="HB1888" s="257"/>
    </row>
    <row r="1889" spans="1:210" s="171" customFormat="1" ht="22.5" x14ac:dyDescent="0.25">
      <c r="A1889" s="229"/>
      <c r="B1889" s="230" t="s">
        <v>666</v>
      </c>
      <c r="C1889" s="880" t="s">
        <v>667</v>
      </c>
      <c r="D1889" s="880"/>
      <c r="E1889" s="880"/>
      <c r="F1889" s="880"/>
      <c r="G1889" s="880"/>
      <c r="H1889" s="231" t="s">
        <v>374</v>
      </c>
      <c r="I1889" s="235">
        <v>94</v>
      </c>
      <c r="J1889" s="232"/>
      <c r="K1889" s="235">
        <v>94</v>
      </c>
      <c r="L1889" s="233"/>
      <c r="M1889" s="232"/>
      <c r="N1889" s="233"/>
      <c r="O1889" s="232"/>
      <c r="P1889" s="245">
        <v>2085.71</v>
      </c>
      <c r="GO1889" s="212"/>
      <c r="GP1889" s="212"/>
      <c r="GQ1889" s="223"/>
      <c r="GR1889" s="223"/>
      <c r="GS1889" s="223"/>
      <c r="GT1889" s="223"/>
      <c r="GU1889" s="223"/>
      <c r="GV1889" s="223"/>
      <c r="GW1889" s="173" t="s">
        <v>667</v>
      </c>
      <c r="GX1889" s="223"/>
      <c r="GZ1889" s="257"/>
      <c r="HB1889" s="257"/>
    </row>
    <row r="1890" spans="1:210" s="171" customFormat="1" ht="22.5" x14ac:dyDescent="0.25">
      <c r="A1890" s="229"/>
      <c r="B1890" s="230" t="s">
        <v>668</v>
      </c>
      <c r="C1890" s="880" t="s">
        <v>669</v>
      </c>
      <c r="D1890" s="880"/>
      <c r="E1890" s="880"/>
      <c r="F1890" s="880"/>
      <c r="G1890" s="880"/>
      <c r="H1890" s="231" t="s">
        <v>374</v>
      </c>
      <c r="I1890" s="235">
        <v>51</v>
      </c>
      <c r="J1890" s="232"/>
      <c r="K1890" s="235">
        <v>51</v>
      </c>
      <c r="L1890" s="233"/>
      <c r="M1890" s="232"/>
      <c r="N1890" s="233"/>
      <c r="O1890" s="232"/>
      <c r="P1890" s="245">
        <v>1131.6099999999999</v>
      </c>
      <c r="GO1890" s="212"/>
      <c r="GP1890" s="212"/>
      <c r="GQ1890" s="223"/>
      <c r="GR1890" s="223"/>
      <c r="GS1890" s="223"/>
      <c r="GT1890" s="223"/>
      <c r="GU1890" s="223"/>
      <c r="GV1890" s="223"/>
      <c r="GW1890" s="173" t="s">
        <v>669</v>
      </c>
      <c r="GX1890" s="223"/>
      <c r="GZ1890" s="257"/>
      <c r="HB1890" s="257"/>
    </row>
    <row r="1891" spans="1:210" s="171" customFormat="1" ht="15" x14ac:dyDescent="0.25">
      <c r="A1891" s="236"/>
      <c r="B1891" s="237"/>
      <c r="C1891" s="874" t="s">
        <v>377</v>
      </c>
      <c r="D1891" s="874"/>
      <c r="E1891" s="874"/>
      <c r="F1891" s="874"/>
      <c r="G1891" s="874"/>
      <c r="H1891" s="216"/>
      <c r="I1891" s="217"/>
      <c r="J1891" s="217"/>
      <c r="K1891" s="217"/>
      <c r="L1891" s="220"/>
      <c r="M1891" s="217"/>
      <c r="N1891" s="226">
        <v>25699.41</v>
      </c>
      <c r="O1891" s="217"/>
      <c r="P1891" s="227">
        <v>52786.59</v>
      </c>
      <c r="GO1891" s="212"/>
      <c r="GP1891" s="212"/>
      <c r="GQ1891" s="223"/>
      <c r="GR1891" s="223"/>
      <c r="GS1891" s="223"/>
      <c r="GT1891" s="223"/>
      <c r="GU1891" s="223"/>
      <c r="GV1891" s="223"/>
      <c r="GW1891" s="173"/>
      <c r="GX1891" s="223" t="s">
        <v>377</v>
      </c>
      <c r="GZ1891" s="257"/>
      <c r="HB1891" s="257"/>
    </row>
    <row r="1892" spans="1:210" s="171" customFormat="1" ht="33.75" x14ac:dyDescent="0.25">
      <c r="A1892" s="214" t="s">
        <v>1267</v>
      </c>
      <c r="B1892" s="215" t="s">
        <v>670</v>
      </c>
      <c r="C1892" s="873" t="s">
        <v>671</v>
      </c>
      <c r="D1892" s="873"/>
      <c r="E1892" s="873"/>
      <c r="F1892" s="873"/>
      <c r="G1892" s="873"/>
      <c r="H1892" s="216" t="s">
        <v>672</v>
      </c>
      <c r="I1892" s="217">
        <v>-67.165800000000004</v>
      </c>
      <c r="J1892" s="218">
        <v>1</v>
      </c>
      <c r="K1892" s="298">
        <v>-67.165800000000004</v>
      </c>
      <c r="L1892" s="299">
        <v>537.96</v>
      </c>
      <c r="M1892" s="219">
        <v>1.3</v>
      </c>
      <c r="N1892" s="239">
        <v>699.35</v>
      </c>
      <c r="O1892" s="217"/>
      <c r="P1892" s="227">
        <v>-46972.4</v>
      </c>
      <c r="GO1892" s="212"/>
      <c r="GP1892" s="212"/>
      <c r="GQ1892" s="223" t="s">
        <v>671</v>
      </c>
      <c r="GR1892" s="223" t="s">
        <v>4</v>
      </c>
      <c r="GS1892" s="223" t="s">
        <v>4</v>
      </c>
      <c r="GT1892" s="223" t="s">
        <v>4</v>
      </c>
      <c r="GU1892" s="223" t="s">
        <v>4</v>
      </c>
      <c r="GV1892" s="223"/>
      <c r="GW1892" s="173"/>
      <c r="GX1892" s="223"/>
      <c r="GZ1892" s="257"/>
      <c r="HB1892" s="257"/>
    </row>
    <row r="1893" spans="1:210" s="171" customFormat="1" ht="15" x14ac:dyDescent="0.25">
      <c r="A1893" s="236"/>
      <c r="B1893" s="237"/>
      <c r="C1893" s="874" t="s">
        <v>377</v>
      </c>
      <c r="D1893" s="874"/>
      <c r="E1893" s="874"/>
      <c r="F1893" s="874"/>
      <c r="G1893" s="874"/>
      <c r="H1893" s="216"/>
      <c r="I1893" s="217"/>
      <c r="J1893" s="217"/>
      <c r="K1893" s="217"/>
      <c r="L1893" s="220"/>
      <c r="M1893" s="217"/>
      <c r="N1893" s="220"/>
      <c r="O1893" s="217"/>
      <c r="P1893" s="227">
        <v>-46972.4</v>
      </c>
      <c r="GO1893" s="212"/>
      <c r="GP1893" s="212"/>
      <c r="GQ1893" s="223"/>
      <c r="GR1893" s="223"/>
      <c r="GS1893" s="223"/>
      <c r="GT1893" s="223"/>
      <c r="GU1893" s="223"/>
      <c r="GV1893" s="223"/>
      <c r="GW1893" s="173"/>
      <c r="GX1893" s="223" t="s">
        <v>377</v>
      </c>
      <c r="GZ1893" s="257"/>
      <c r="HB1893" s="257"/>
    </row>
    <row r="1894" spans="1:210" s="171" customFormat="1" ht="33.75" x14ac:dyDescent="0.25">
      <c r="A1894" s="214" t="s">
        <v>1268</v>
      </c>
      <c r="B1894" s="215" t="s">
        <v>673</v>
      </c>
      <c r="C1894" s="873" t="s">
        <v>674</v>
      </c>
      <c r="D1894" s="873"/>
      <c r="E1894" s="873"/>
      <c r="F1894" s="873"/>
      <c r="G1894" s="873"/>
      <c r="H1894" s="216" t="s">
        <v>672</v>
      </c>
      <c r="I1894" s="217">
        <v>123.24</v>
      </c>
      <c r="J1894" s="218">
        <v>1</v>
      </c>
      <c r="K1894" s="265">
        <v>123.24</v>
      </c>
      <c r="L1894" s="299">
        <v>323.43</v>
      </c>
      <c r="M1894" s="265">
        <v>1.85</v>
      </c>
      <c r="N1894" s="239">
        <v>598.35</v>
      </c>
      <c r="O1894" s="217"/>
      <c r="P1894" s="227">
        <v>73740.649999999994</v>
      </c>
      <c r="GO1894" s="212"/>
      <c r="GP1894" s="212"/>
      <c r="GQ1894" s="223" t="s">
        <v>674</v>
      </c>
      <c r="GR1894" s="223" t="s">
        <v>4</v>
      </c>
      <c r="GS1894" s="223" t="s">
        <v>4</v>
      </c>
      <c r="GT1894" s="223" t="s">
        <v>4</v>
      </c>
      <c r="GU1894" s="223" t="s">
        <v>4</v>
      </c>
      <c r="GV1894" s="223"/>
      <c r="GW1894" s="173"/>
      <c r="GX1894" s="223"/>
      <c r="GZ1894" s="257"/>
      <c r="HB1894" s="257"/>
    </row>
    <row r="1895" spans="1:210" s="171" customFormat="1" ht="15" x14ac:dyDescent="0.25">
      <c r="A1895" s="236"/>
      <c r="B1895" s="237"/>
      <c r="C1895" s="874" t="s">
        <v>377</v>
      </c>
      <c r="D1895" s="874"/>
      <c r="E1895" s="874"/>
      <c r="F1895" s="874"/>
      <c r="G1895" s="874"/>
      <c r="H1895" s="216"/>
      <c r="I1895" s="217"/>
      <c r="J1895" s="217"/>
      <c r="K1895" s="217"/>
      <c r="L1895" s="220"/>
      <c r="M1895" s="217"/>
      <c r="N1895" s="220"/>
      <c r="O1895" s="217"/>
      <c r="P1895" s="227">
        <v>73740.649999999994</v>
      </c>
      <c r="GO1895" s="212"/>
      <c r="GP1895" s="212"/>
      <c r="GQ1895" s="223"/>
      <c r="GR1895" s="223"/>
      <c r="GS1895" s="223"/>
      <c r="GT1895" s="223"/>
      <c r="GU1895" s="223"/>
      <c r="GV1895" s="223"/>
      <c r="GW1895" s="173"/>
      <c r="GX1895" s="223" t="s">
        <v>377</v>
      </c>
      <c r="GZ1895" s="257"/>
      <c r="HB1895" s="257"/>
    </row>
    <row r="1896" spans="1:210" s="171" customFormat="1" ht="15" x14ac:dyDescent="0.25">
      <c r="A1896" s="881" t="s">
        <v>1269</v>
      </c>
      <c r="B1896" s="882"/>
      <c r="C1896" s="882"/>
      <c r="D1896" s="882"/>
      <c r="E1896" s="882"/>
      <c r="F1896" s="882"/>
      <c r="G1896" s="882"/>
      <c r="H1896" s="882"/>
      <c r="I1896" s="882"/>
      <c r="J1896" s="882"/>
      <c r="K1896" s="882"/>
      <c r="L1896" s="882"/>
      <c r="M1896" s="882"/>
      <c r="N1896" s="882"/>
      <c r="O1896" s="882"/>
      <c r="P1896" s="883"/>
      <c r="GO1896" s="212"/>
      <c r="GP1896" s="212" t="s">
        <v>1269</v>
      </c>
      <c r="GQ1896" s="223"/>
      <c r="GR1896" s="223"/>
      <c r="GS1896" s="223"/>
      <c r="GT1896" s="223"/>
      <c r="GU1896" s="223"/>
      <c r="GV1896" s="223"/>
      <c r="GW1896" s="173"/>
      <c r="GX1896" s="223"/>
      <c r="GZ1896" s="257"/>
      <c r="HB1896" s="257"/>
    </row>
    <row r="1897" spans="1:210" s="171" customFormat="1" ht="15" x14ac:dyDescent="0.25">
      <c r="A1897" s="214" t="s">
        <v>1270</v>
      </c>
      <c r="B1897" s="215" t="s">
        <v>646</v>
      </c>
      <c r="C1897" s="873" t="s">
        <v>647</v>
      </c>
      <c r="D1897" s="873"/>
      <c r="E1897" s="873"/>
      <c r="F1897" s="873"/>
      <c r="G1897" s="873"/>
      <c r="H1897" s="216" t="s">
        <v>386</v>
      </c>
      <c r="I1897" s="217">
        <v>206.14</v>
      </c>
      <c r="J1897" s="218">
        <v>1</v>
      </c>
      <c r="K1897" s="265">
        <v>206.14</v>
      </c>
      <c r="L1897" s="226">
        <v>5015.96</v>
      </c>
      <c r="M1897" s="265">
        <v>1.81</v>
      </c>
      <c r="N1897" s="240">
        <v>9078.89</v>
      </c>
      <c r="O1897" s="217"/>
      <c r="P1897" s="227">
        <v>1871522.38</v>
      </c>
      <c r="GO1897" s="212"/>
      <c r="GP1897" s="212"/>
      <c r="GQ1897" s="223" t="s">
        <v>647</v>
      </c>
      <c r="GR1897" s="223" t="s">
        <v>4</v>
      </c>
      <c r="GS1897" s="223" t="s">
        <v>4</v>
      </c>
      <c r="GT1897" s="223" t="s">
        <v>4</v>
      </c>
      <c r="GU1897" s="223" t="s">
        <v>4</v>
      </c>
      <c r="GV1897" s="223"/>
      <c r="GW1897" s="173"/>
      <c r="GX1897" s="223"/>
      <c r="GZ1897" s="257"/>
      <c r="HB1897" s="257"/>
    </row>
    <row r="1898" spans="1:210" s="171" customFormat="1" ht="15" x14ac:dyDescent="0.25">
      <c r="A1898" s="236"/>
      <c r="B1898" s="237"/>
      <c r="C1898" s="874" t="s">
        <v>377</v>
      </c>
      <c r="D1898" s="874"/>
      <c r="E1898" s="874"/>
      <c r="F1898" s="874"/>
      <c r="G1898" s="874"/>
      <c r="H1898" s="216"/>
      <c r="I1898" s="217"/>
      <c r="J1898" s="217"/>
      <c r="K1898" s="217"/>
      <c r="L1898" s="220"/>
      <c r="M1898" s="217"/>
      <c r="N1898" s="220"/>
      <c r="O1898" s="217"/>
      <c r="P1898" s="227">
        <v>1871522.38</v>
      </c>
      <c r="GO1898" s="212"/>
      <c r="GP1898" s="212"/>
      <c r="GQ1898" s="223"/>
      <c r="GR1898" s="223"/>
      <c r="GS1898" s="223"/>
      <c r="GT1898" s="223"/>
      <c r="GU1898" s="223"/>
      <c r="GV1898" s="223"/>
      <c r="GW1898" s="173"/>
      <c r="GX1898" s="223" t="s">
        <v>377</v>
      </c>
      <c r="GZ1898" s="257"/>
      <c r="HB1898" s="257"/>
    </row>
    <row r="1899" spans="1:210" s="171" customFormat="1" ht="15" x14ac:dyDescent="0.25">
      <c r="A1899" s="214" t="s">
        <v>1271</v>
      </c>
      <c r="B1899" s="215" t="s">
        <v>648</v>
      </c>
      <c r="C1899" s="873" t="s">
        <v>635</v>
      </c>
      <c r="D1899" s="873"/>
      <c r="E1899" s="873"/>
      <c r="F1899" s="873"/>
      <c r="G1899" s="873"/>
      <c r="H1899" s="216" t="s">
        <v>369</v>
      </c>
      <c r="I1899" s="217">
        <v>144.26</v>
      </c>
      <c r="J1899" s="218">
        <v>1</v>
      </c>
      <c r="K1899" s="265">
        <v>144.26</v>
      </c>
      <c r="L1899" s="299">
        <v>35.71</v>
      </c>
      <c r="M1899" s="265">
        <v>0.51</v>
      </c>
      <c r="N1899" s="239">
        <v>18.21</v>
      </c>
      <c r="O1899" s="217"/>
      <c r="P1899" s="227">
        <v>2626.97</v>
      </c>
      <c r="GO1899" s="212"/>
      <c r="GP1899" s="212"/>
      <c r="GQ1899" s="223" t="s">
        <v>635</v>
      </c>
      <c r="GR1899" s="223" t="s">
        <v>4</v>
      </c>
      <c r="GS1899" s="223" t="s">
        <v>4</v>
      </c>
      <c r="GT1899" s="223" t="s">
        <v>4</v>
      </c>
      <c r="GU1899" s="223" t="s">
        <v>4</v>
      </c>
      <c r="GV1899" s="223"/>
      <c r="GW1899" s="173"/>
      <c r="GX1899" s="223"/>
      <c r="GZ1899" s="257"/>
      <c r="HB1899" s="257"/>
    </row>
    <row r="1900" spans="1:210" s="171" customFormat="1" ht="15" x14ac:dyDescent="0.25">
      <c r="A1900" s="236"/>
      <c r="B1900" s="237"/>
      <c r="C1900" s="874" t="s">
        <v>377</v>
      </c>
      <c r="D1900" s="874"/>
      <c r="E1900" s="874"/>
      <c r="F1900" s="874"/>
      <c r="G1900" s="874"/>
      <c r="H1900" s="216"/>
      <c r="I1900" s="217"/>
      <c r="J1900" s="217"/>
      <c r="K1900" s="217"/>
      <c r="L1900" s="220"/>
      <c r="M1900" s="217"/>
      <c r="N1900" s="220"/>
      <c r="O1900" s="217"/>
      <c r="P1900" s="227">
        <v>2626.97</v>
      </c>
      <c r="GO1900" s="212"/>
      <c r="GP1900" s="212"/>
      <c r="GQ1900" s="223"/>
      <c r="GR1900" s="223"/>
      <c r="GS1900" s="223"/>
      <c r="GT1900" s="223"/>
      <c r="GU1900" s="223"/>
      <c r="GV1900" s="223"/>
      <c r="GW1900" s="173"/>
      <c r="GX1900" s="223" t="s">
        <v>377</v>
      </c>
      <c r="GZ1900" s="257"/>
      <c r="HB1900" s="257"/>
    </row>
    <row r="1901" spans="1:210" s="171" customFormat="1" ht="22.5" x14ac:dyDescent="0.25">
      <c r="A1901" s="214" t="s">
        <v>1272</v>
      </c>
      <c r="B1901" s="215" t="s">
        <v>649</v>
      </c>
      <c r="C1901" s="873" t="s">
        <v>650</v>
      </c>
      <c r="D1901" s="873"/>
      <c r="E1901" s="873"/>
      <c r="F1901" s="873"/>
      <c r="G1901" s="873"/>
      <c r="H1901" s="216" t="s">
        <v>614</v>
      </c>
      <c r="I1901" s="217">
        <v>2454</v>
      </c>
      <c r="J1901" s="218">
        <v>1</v>
      </c>
      <c r="K1901" s="218">
        <v>2454</v>
      </c>
      <c r="L1901" s="220"/>
      <c r="M1901" s="217"/>
      <c r="N1901" s="240">
        <v>1009.33</v>
      </c>
      <c r="O1901" s="217"/>
      <c r="P1901" s="227">
        <v>2476895.8199999998</v>
      </c>
      <c r="GO1901" s="212"/>
      <c r="GP1901" s="212"/>
      <c r="GQ1901" s="223" t="s">
        <v>650</v>
      </c>
      <c r="GR1901" s="223" t="s">
        <v>4</v>
      </c>
      <c r="GS1901" s="223" t="s">
        <v>4</v>
      </c>
      <c r="GT1901" s="223" t="s">
        <v>4</v>
      </c>
      <c r="GU1901" s="223" t="s">
        <v>4</v>
      </c>
      <c r="GV1901" s="223"/>
      <c r="GW1901" s="173"/>
      <c r="GX1901" s="223"/>
      <c r="GZ1901" s="257"/>
      <c r="HB1901" s="257"/>
    </row>
    <row r="1902" spans="1:210" s="171" customFormat="1" ht="15" x14ac:dyDescent="0.25">
      <c r="A1902" s="236"/>
      <c r="B1902" s="237"/>
      <c r="C1902" s="874" t="s">
        <v>377</v>
      </c>
      <c r="D1902" s="874"/>
      <c r="E1902" s="874"/>
      <c r="F1902" s="874"/>
      <c r="G1902" s="874"/>
      <c r="H1902" s="216"/>
      <c r="I1902" s="217"/>
      <c r="J1902" s="217"/>
      <c r="K1902" s="217"/>
      <c r="L1902" s="220"/>
      <c r="M1902" s="217"/>
      <c r="N1902" s="220"/>
      <c r="O1902" s="217"/>
      <c r="P1902" s="227">
        <v>2476895.8199999998</v>
      </c>
      <c r="GO1902" s="212"/>
      <c r="GP1902" s="212"/>
      <c r="GQ1902" s="223"/>
      <c r="GR1902" s="223"/>
      <c r="GS1902" s="223"/>
      <c r="GT1902" s="223"/>
      <c r="GU1902" s="223"/>
      <c r="GV1902" s="223"/>
      <c r="GW1902" s="173"/>
      <c r="GX1902" s="223" t="s">
        <v>377</v>
      </c>
      <c r="GZ1902" s="257"/>
      <c r="HB1902" s="257"/>
    </row>
    <row r="1903" spans="1:210" s="171" customFormat="1" ht="22.5" x14ac:dyDescent="0.25">
      <c r="A1903" s="214" t="s">
        <v>1273</v>
      </c>
      <c r="B1903" s="215" t="s">
        <v>651</v>
      </c>
      <c r="C1903" s="873" t="s">
        <v>652</v>
      </c>
      <c r="D1903" s="873"/>
      <c r="E1903" s="873"/>
      <c r="F1903" s="873"/>
      <c r="G1903" s="873"/>
      <c r="H1903" s="216" t="s">
        <v>614</v>
      </c>
      <c r="I1903" s="217">
        <v>1127</v>
      </c>
      <c r="J1903" s="218">
        <v>1</v>
      </c>
      <c r="K1903" s="218">
        <v>1127</v>
      </c>
      <c r="L1903" s="220"/>
      <c r="M1903" s="217"/>
      <c r="N1903" s="239">
        <v>782.49</v>
      </c>
      <c r="O1903" s="217"/>
      <c r="P1903" s="227">
        <v>881866.23</v>
      </c>
      <c r="GO1903" s="212"/>
      <c r="GP1903" s="212"/>
      <c r="GQ1903" s="223" t="s">
        <v>652</v>
      </c>
      <c r="GR1903" s="223" t="s">
        <v>4</v>
      </c>
      <c r="GS1903" s="223" t="s">
        <v>4</v>
      </c>
      <c r="GT1903" s="223" t="s">
        <v>4</v>
      </c>
      <c r="GU1903" s="223" t="s">
        <v>4</v>
      </c>
      <c r="GV1903" s="223"/>
      <c r="GW1903" s="173"/>
      <c r="GX1903" s="223"/>
      <c r="GZ1903" s="257"/>
      <c r="HB1903" s="257"/>
    </row>
    <row r="1904" spans="1:210" s="171" customFormat="1" ht="15" x14ac:dyDescent="0.25">
      <c r="A1904" s="236"/>
      <c r="B1904" s="237"/>
      <c r="C1904" s="874" t="s">
        <v>377</v>
      </c>
      <c r="D1904" s="874"/>
      <c r="E1904" s="874"/>
      <c r="F1904" s="874"/>
      <c r="G1904" s="874"/>
      <c r="H1904" s="216"/>
      <c r="I1904" s="217"/>
      <c r="J1904" s="217"/>
      <c r="K1904" s="217"/>
      <c r="L1904" s="220"/>
      <c r="M1904" s="217"/>
      <c r="N1904" s="220"/>
      <c r="O1904" s="217"/>
      <c r="P1904" s="227">
        <v>881866.23</v>
      </c>
      <c r="GO1904" s="212"/>
      <c r="GP1904" s="212"/>
      <c r="GQ1904" s="223"/>
      <c r="GR1904" s="223"/>
      <c r="GS1904" s="223"/>
      <c r="GT1904" s="223"/>
      <c r="GU1904" s="223"/>
      <c r="GV1904" s="223"/>
      <c r="GW1904" s="173"/>
      <c r="GX1904" s="223" t="s">
        <v>377</v>
      </c>
      <c r="GZ1904" s="257"/>
      <c r="HB1904" s="257"/>
    </row>
    <row r="1905" spans="1:210" s="171" customFormat="1" ht="22.5" x14ac:dyDescent="0.25">
      <c r="A1905" s="214" t="s">
        <v>1274</v>
      </c>
      <c r="B1905" s="215" t="s">
        <v>653</v>
      </c>
      <c r="C1905" s="873" t="s">
        <v>654</v>
      </c>
      <c r="D1905" s="873"/>
      <c r="E1905" s="873"/>
      <c r="F1905" s="873"/>
      <c r="G1905" s="873"/>
      <c r="H1905" s="216" t="s">
        <v>614</v>
      </c>
      <c r="I1905" s="217">
        <v>1227</v>
      </c>
      <c r="J1905" s="218">
        <v>1</v>
      </c>
      <c r="K1905" s="218">
        <v>1227</v>
      </c>
      <c r="L1905" s="220"/>
      <c r="M1905" s="217"/>
      <c r="N1905" s="239">
        <v>248.5</v>
      </c>
      <c r="O1905" s="217"/>
      <c r="P1905" s="227">
        <v>304909.5</v>
      </c>
      <c r="GO1905" s="212"/>
      <c r="GP1905" s="212"/>
      <c r="GQ1905" s="223" t="s">
        <v>654</v>
      </c>
      <c r="GR1905" s="223" t="s">
        <v>4</v>
      </c>
      <c r="GS1905" s="223" t="s">
        <v>4</v>
      </c>
      <c r="GT1905" s="223" t="s">
        <v>4</v>
      </c>
      <c r="GU1905" s="223" t="s">
        <v>4</v>
      </c>
      <c r="GV1905" s="223"/>
      <c r="GW1905" s="173"/>
      <c r="GX1905" s="223"/>
      <c r="GZ1905" s="257"/>
      <c r="HB1905" s="257"/>
    </row>
    <row r="1906" spans="1:210" s="171" customFormat="1" ht="15" x14ac:dyDescent="0.25">
      <c r="A1906" s="236"/>
      <c r="B1906" s="237"/>
      <c r="C1906" s="874" t="s">
        <v>377</v>
      </c>
      <c r="D1906" s="874"/>
      <c r="E1906" s="874"/>
      <c r="F1906" s="874"/>
      <c r="G1906" s="874"/>
      <c r="H1906" s="216"/>
      <c r="I1906" s="217"/>
      <c r="J1906" s="217"/>
      <c r="K1906" s="217"/>
      <c r="L1906" s="220"/>
      <c r="M1906" s="217"/>
      <c r="N1906" s="220"/>
      <c r="O1906" s="217"/>
      <c r="P1906" s="227">
        <v>304909.5</v>
      </c>
      <c r="GO1906" s="212"/>
      <c r="GP1906" s="212"/>
      <c r="GQ1906" s="223"/>
      <c r="GR1906" s="223"/>
      <c r="GS1906" s="223"/>
      <c r="GT1906" s="223"/>
      <c r="GU1906" s="223"/>
      <c r="GV1906" s="223"/>
      <c r="GW1906" s="173"/>
      <c r="GX1906" s="223" t="s">
        <v>377</v>
      </c>
      <c r="GZ1906" s="257"/>
      <c r="HB1906" s="257"/>
    </row>
    <row r="1907" spans="1:210" s="171" customFormat="1" ht="22.5" x14ac:dyDescent="0.25">
      <c r="A1907" s="214" t="s">
        <v>1275</v>
      </c>
      <c r="B1907" s="215" t="s">
        <v>655</v>
      </c>
      <c r="C1907" s="873" t="s">
        <v>656</v>
      </c>
      <c r="D1907" s="873"/>
      <c r="E1907" s="873"/>
      <c r="F1907" s="873"/>
      <c r="G1907" s="873"/>
      <c r="H1907" s="216" t="s">
        <v>614</v>
      </c>
      <c r="I1907" s="217">
        <v>1227</v>
      </c>
      <c r="J1907" s="218">
        <v>1</v>
      </c>
      <c r="K1907" s="218">
        <v>1227</v>
      </c>
      <c r="L1907" s="220"/>
      <c r="M1907" s="217"/>
      <c r="N1907" s="240">
        <v>1216.55</v>
      </c>
      <c r="O1907" s="217"/>
      <c r="P1907" s="227">
        <v>1492706.85</v>
      </c>
      <c r="GO1907" s="212"/>
      <c r="GP1907" s="212"/>
      <c r="GQ1907" s="223" t="s">
        <v>656</v>
      </c>
      <c r="GR1907" s="223" t="s">
        <v>4</v>
      </c>
      <c r="GS1907" s="223" t="s">
        <v>4</v>
      </c>
      <c r="GT1907" s="223" t="s">
        <v>4</v>
      </c>
      <c r="GU1907" s="223" t="s">
        <v>4</v>
      </c>
      <c r="GV1907" s="223"/>
      <c r="GW1907" s="173"/>
      <c r="GX1907" s="223"/>
      <c r="GZ1907" s="257"/>
      <c r="HB1907" s="257"/>
    </row>
    <row r="1908" spans="1:210" s="171" customFormat="1" ht="15" x14ac:dyDescent="0.25">
      <c r="A1908" s="236"/>
      <c r="B1908" s="237"/>
      <c r="C1908" s="874" t="s">
        <v>377</v>
      </c>
      <c r="D1908" s="874"/>
      <c r="E1908" s="874"/>
      <c r="F1908" s="874"/>
      <c r="G1908" s="874"/>
      <c r="H1908" s="216"/>
      <c r="I1908" s="217"/>
      <c r="J1908" s="217"/>
      <c r="K1908" s="217"/>
      <c r="L1908" s="220"/>
      <c r="M1908" s="217"/>
      <c r="N1908" s="220"/>
      <c r="O1908" s="217"/>
      <c r="P1908" s="227">
        <v>1492706.85</v>
      </c>
      <c r="GO1908" s="212"/>
      <c r="GP1908" s="212"/>
      <c r="GQ1908" s="223"/>
      <c r="GR1908" s="223"/>
      <c r="GS1908" s="223"/>
      <c r="GT1908" s="223"/>
      <c r="GU1908" s="223"/>
      <c r="GV1908" s="223"/>
      <c r="GW1908" s="173"/>
      <c r="GX1908" s="223" t="s">
        <v>377</v>
      </c>
      <c r="GZ1908" s="257"/>
      <c r="HB1908" s="257"/>
    </row>
    <row r="1909" spans="1:210" s="171" customFormat="1" ht="22.5" x14ac:dyDescent="0.25">
      <c r="A1909" s="214" t="s">
        <v>1276</v>
      </c>
      <c r="B1909" s="215" t="s">
        <v>657</v>
      </c>
      <c r="C1909" s="873" t="s">
        <v>658</v>
      </c>
      <c r="D1909" s="873"/>
      <c r="E1909" s="873"/>
      <c r="F1909" s="873"/>
      <c r="G1909" s="873"/>
      <c r="H1909" s="216" t="s">
        <v>614</v>
      </c>
      <c r="I1909" s="217">
        <v>1227</v>
      </c>
      <c r="J1909" s="218">
        <v>1</v>
      </c>
      <c r="K1909" s="218">
        <v>1227</v>
      </c>
      <c r="L1909" s="220"/>
      <c r="M1909" s="217"/>
      <c r="N1909" s="239">
        <v>325.60000000000002</v>
      </c>
      <c r="O1909" s="217"/>
      <c r="P1909" s="227">
        <v>399511.2</v>
      </c>
      <c r="GO1909" s="212"/>
      <c r="GP1909" s="212"/>
      <c r="GQ1909" s="223" t="s">
        <v>658</v>
      </c>
      <c r="GR1909" s="223" t="s">
        <v>4</v>
      </c>
      <c r="GS1909" s="223" t="s">
        <v>4</v>
      </c>
      <c r="GT1909" s="223" t="s">
        <v>4</v>
      </c>
      <c r="GU1909" s="223" t="s">
        <v>4</v>
      </c>
      <c r="GV1909" s="223"/>
      <c r="GW1909" s="173"/>
      <c r="GX1909" s="223"/>
      <c r="GZ1909" s="257"/>
      <c r="HB1909" s="257"/>
    </row>
    <row r="1910" spans="1:210" s="171" customFormat="1" ht="15" x14ac:dyDescent="0.25">
      <c r="A1910" s="236"/>
      <c r="B1910" s="237"/>
      <c r="C1910" s="874" t="s">
        <v>377</v>
      </c>
      <c r="D1910" s="874"/>
      <c r="E1910" s="874"/>
      <c r="F1910" s="874"/>
      <c r="G1910" s="874"/>
      <c r="H1910" s="216"/>
      <c r="I1910" s="217"/>
      <c r="J1910" s="217"/>
      <c r="K1910" s="217"/>
      <c r="L1910" s="220"/>
      <c r="M1910" s="217"/>
      <c r="N1910" s="220"/>
      <c r="O1910" s="217"/>
      <c r="P1910" s="227">
        <v>399511.2</v>
      </c>
      <c r="GO1910" s="212"/>
      <c r="GP1910" s="212"/>
      <c r="GQ1910" s="223"/>
      <c r="GR1910" s="223"/>
      <c r="GS1910" s="223"/>
      <c r="GT1910" s="223"/>
      <c r="GU1910" s="223"/>
      <c r="GV1910" s="223"/>
      <c r="GW1910" s="173"/>
      <c r="GX1910" s="223" t="s">
        <v>377</v>
      </c>
      <c r="GZ1910" s="257"/>
      <c r="HB1910" s="257"/>
    </row>
    <row r="1911" spans="1:210" s="171" customFormat="1" ht="22.5" x14ac:dyDescent="0.25">
      <c r="A1911" s="214" t="s">
        <v>1277</v>
      </c>
      <c r="B1911" s="215" t="s">
        <v>659</v>
      </c>
      <c r="C1911" s="873" t="s">
        <v>660</v>
      </c>
      <c r="D1911" s="873"/>
      <c r="E1911" s="873"/>
      <c r="F1911" s="873"/>
      <c r="G1911" s="873"/>
      <c r="H1911" s="216" t="s">
        <v>614</v>
      </c>
      <c r="I1911" s="217">
        <v>1227</v>
      </c>
      <c r="J1911" s="218">
        <v>1</v>
      </c>
      <c r="K1911" s="218">
        <v>1227</v>
      </c>
      <c r="L1911" s="220"/>
      <c r="M1911" s="217"/>
      <c r="N1911" s="239">
        <v>221.25</v>
      </c>
      <c r="O1911" s="217"/>
      <c r="P1911" s="227">
        <v>271473.75</v>
      </c>
      <c r="GO1911" s="212"/>
      <c r="GP1911" s="212"/>
      <c r="GQ1911" s="223" t="s">
        <v>660</v>
      </c>
      <c r="GR1911" s="223" t="s">
        <v>4</v>
      </c>
      <c r="GS1911" s="223" t="s">
        <v>4</v>
      </c>
      <c r="GT1911" s="223" t="s">
        <v>4</v>
      </c>
      <c r="GU1911" s="223" t="s">
        <v>4</v>
      </c>
      <c r="GV1911" s="223"/>
      <c r="GW1911" s="173"/>
      <c r="GX1911" s="223"/>
      <c r="GZ1911" s="257"/>
      <c r="HB1911" s="257"/>
    </row>
    <row r="1912" spans="1:210" s="171" customFormat="1" ht="15" x14ac:dyDescent="0.25">
      <c r="A1912" s="236"/>
      <c r="B1912" s="237"/>
      <c r="C1912" s="874" t="s">
        <v>377</v>
      </c>
      <c r="D1912" s="874"/>
      <c r="E1912" s="874"/>
      <c r="F1912" s="874"/>
      <c r="G1912" s="874"/>
      <c r="H1912" s="216"/>
      <c r="I1912" s="217"/>
      <c r="J1912" s="217"/>
      <c r="K1912" s="217"/>
      <c r="L1912" s="220"/>
      <c r="M1912" s="217"/>
      <c r="N1912" s="220"/>
      <c r="O1912" s="217"/>
      <c r="P1912" s="227">
        <v>271473.75</v>
      </c>
      <c r="GO1912" s="212"/>
      <c r="GP1912" s="212"/>
      <c r="GQ1912" s="223"/>
      <c r="GR1912" s="223"/>
      <c r="GS1912" s="223"/>
      <c r="GT1912" s="223"/>
      <c r="GU1912" s="223"/>
      <c r="GV1912" s="223"/>
      <c r="GW1912" s="173"/>
      <c r="GX1912" s="223" t="s">
        <v>377</v>
      </c>
      <c r="GZ1912" s="257"/>
      <c r="HB1912" s="257"/>
    </row>
    <row r="1913" spans="1:210" s="171" customFormat="1" ht="22.5" x14ac:dyDescent="0.25">
      <c r="A1913" s="214" t="s">
        <v>1278</v>
      </c>
      <c r="B1913" s="215" t="s">
        <v>661</v>
      </c>
      <c r="C1913" s="873" t="s">
        <v>662</v>
      </c>
      <c r="D1913" s="873"/>
      <c r="E1913" s="873"/>
      <c r="F1913" s="873"/>
      <c r="G1913" s="873"/>
      <c r="H1913" s="216" t="s">
        <v>614</v>
      </c>
      <c r="I1913" s="217">
        <v>1227</v>
      </c>
      <c r="J1913" s="218">
        <v>1</v>
      </c>
      <c r="K1913" s="218">
        <v>1227</v>
      </c>
      <c r="L1913" s="220"/>
      <c r="M1913" s="217"/>
      <c r="N1913" s="240">
        <v>1022.44</v>
      </c>
      <c r="O1913" s="217"/>
      <c r="P1913" s="227">
        <v>1254533.8799999999</v>
      </c>
      <c r="GO1913" s="212"/>
      <c r="GP1913" s="212"/>
      <c r="GQ1913" s="223" t="s">
        <v>662</v>
      </c>
      <c r="GR1913" s="223" t="s">
        <v>4</v>
      </c>
      <c r="GS1913" s="223" t="s">
        <v>4</v>
      </c>
      <c r="GT1913" s="223" t="s">
        <v>4</v>
      </c>
      <c r="GU1913" s="223" t="s">
        <v>4</v>
      </c>
      <c r="GV1913" s="223"/>
      <c r="GW1913" s="173"/>
      <c r="GX1913" s="223"/>
      <c r="GZ1913" s="257"/>
      <c r="HB1913" s="257"/>
    </row>
    <row r="1914" spans="1:210" s="171" customFormat="1" ht="15" x14ac:dyDescent="0.25">
      <c r="A1914" s="236"/>
      <c r="B1914" s="237"/>
      <c r="C1914" s="874" t="s">
        <v>377</v>
      </c>
      <c r="D1914" s="874"/>
      <c r="E1914" s="874"/>
      <c r="F1914" s="874"/>
      <c r="G1914" s="874"/>
      <c r="H1914" s="216"/>
      <c r="I1914" s="217"/>
      <c r="J1914" s="217"/>
      <c r="K1914" s="217"/>
      <c r="L1914" s="220"/>
      <c r="M1914" s="217"/>
      <c r="N1914" s="220"/>
      <c r="O1914" s="217"/>
      <c r="P1914" s="227">
        <v>1254533.8799999999</v>
      </c>
      <c r="GO1914" s="212"/>
      <c r="GP1914" s="212"/>
      <c r="GQ1914" s="223"/>
      <c r="GR1914" s="223"/>
      <c r="GS1914" s="223"/>
      <c r="GT1914" s="223"/>
      <c r="GU1914" s="223"/>
      <c r="GV1914" s="223"/>
      <c r="GW1914" s="173"/>
      <c r="GX1914" s="223" t="s">
        <v>377</v>
      </c>
      <c r="GZ1914" s="257"/>
      <c r="HB1914" s="257"/>
    </row>
    <row r="1915" spans="1:210" s="171" customFormat="1" ht="33.75" x14ac:dyDescent="0.25">
      <c r="A1915" s="214" t="s">
        <v>1279</v>
      </c>
      <c r="B1915" s="215" t="s">
        <v>663</v>
      </c>
      <c r="C1915" s="873" t="s">
        <v>664</v>
      </c>
      <c r="D1915" s="873"/>
      <c r="E1915" s="873"/>
      <c r="F1915" s="873"/>
      <c r="G1915" s="873"/>
      <c r="H1915" s="216" t="s">
        <v>607</v>
      </c>
      <c r="I1915" s="217">
        <v>3.1901999999999999</v>
      </c>
      <c r="J1915" s="218">
        <v>1</v>
      </c>
      <c r="K1915" s="298">
        <v>3.1901999999999999</v>
      </c>
      <c r="L1915" s="220"/>
      <c r="M1915" s="217"/>
      <c r="N1915" s="221"/>
      <c r="O1915" s="217"/>
      <c r="P1915" s="222"/>
      <c r="GO1915" s="212"/>
      <c r="GP1915" s="212"/>
      <c r="GQ1915" s="223" t="s">
        <v>664</v>
      </c>
      <c r="GR1915" s="223" t="s">
        <v>4</v>
      </c>
      <c r="GS1915" s="223" t="s">
        <v>4</v>
      </c>
      <c r="GT1915" s="223" t="s">
        <v>4</v>
      </c>
      <c r="GU1915" s="223" t="s">
        <v>4</v>
      </c>
      <c r="GV1915" s="223"/>
      <c r="GW1915" s="173"/>
      <c r="GX1915" s="223"/>
      <c r="GZ1915" s="257"/>
      <c r="HB1915" s="257"/>
    </row>
    <row r="1916" spans="1:210" s="171" customFormat="1" ht="15" x14ac:dyDescent="0.25">
      <c r="A1916" s="242"/>
      <c r="B1916" s="243"/>
      <c r="C1916" s="878" t="s">
        <v>1280</v>
      </c>
      <c r="D1916" s="878"/>
      <c r="E1916" s="878"/>
      <c r="F1916" s="878"/>
      <c r="G1916" s="878"/>
      <c r="H1916" s="878"/>
      <c r="I1916" s="878"/>
      <c r="J1916" s="878"/>
      <c r="K1916" s="878"/>
      <c r="L1916" s="878"/>
      <c r="M1916" s="878"/>
      <c r="N1916" s="878"/>
      <c r="O1916" s="878"/>
      <c r="P1916" s="879"/>
      <c r="GO1916" s="212"/>
      <c r="GP1916" s="212"/>
      <c r="GQ1916" s="223"/>
      <c r="GR1916" s="223"/>
      <c r="GS1916" s="223"/>
      <c r="GT1916" s="223"/>
      <c r="GU1916" s="223"/>
      <c r="GV1916" s="223"/>
      <c r="GW1916" s="173"/>
      <c r="GX1916" s="223"/>
      <c r="GY1916" s="244" t="s">
        <v>1280</v>
      </c>
      <c r="GZ1916" s="257"/>
      <c r="HB1916" s="257"/>
    </row>
    <row r="1917" spans="1:210" s="171" customFormat="1" ht="15" x14ac:dyDescent="0.25">
      <c r="A1917" s="224"/>
      <c r="B1917" s="225"/>
      <c r="C1917" s="874" t="s">
        <v>370</v>
      </c>
      <c r="D1917" s="874"/>
      <c r="E1917" s="874"/>
      <c r="F1917" s="874"/>
      <c r="G1917" s="874"/>
      <c r="H1917" s="216"/>
      <c r="I1917" s="217"/>
      <c r="J1917" s="217"/>
      <c r="K1917" s="217"/>
      <c r="L1917" s="220"/>
      <c r="M1917" s="217"/>
      <c r="N1917" s="226"/>
      <c r="O1917" s="217"/>
      <c r="P1917" s="227">
        <v>76989.259999999995</v>
      </c>
      <c r="Q1917" s="228"/>
      <c r="R1917" s="228"/>
      <c r="GO1917" s="212"/>
      <c r="GP1917" s="212"/>
      <c r="GQ1917" s="223"/>
      <c r="GR1917" s="223"/>
      <c r="GS1917" s="223"/>
      <c r="GT1917" s="223"/>
      <c r="GU1917" s="223"/>
      <c r="GV1917" s="223" t="s">
        <v>370</v>
      </c>
      <c r="GW1917" s="173"/>
      <c r="GX1917" s="223"/>
      <c r="GZ1917" s="257"/>
      <c r="HB1917" s="257"/>
    </row>
    <row r="1918" spans="1:210" s="171" customFormat="1" ht="15" x14ac:dyDescent="0.25">
      <c r="A1918" s="229"/>
      <c r="B1918" s="230"/>
      <c r="C1918" s="880" t="s">
        <v>371</v>
      </c>
      <c r="D1918" s="880"/>
      <c r="E1918" s="880"/>
      <c r="F1918" s="880"/>
      <c r="G1918" s="880"/>
      <c r="H1918" s="231"/>
      <c r="I1918" s="232"/>
      <c r="J1918" s="232"/>
      <c r="K1918" s="232"/>
      <c r="L1918" s="233"/>
      <c r="M1918" s="232"/>
      <c r="N1918" s="233"/>
      <c r="O1918" s="232"/>
      <c r="P1918" s="245">
        <v>3446.24</v>
      </c>
      <c r="GO1918" s="212"/>
      <c r="GP1918" s="212"/>
      <c r="GQ1918" s="223"/>
      <c r="GR1918" s="223"/>
      <c r="GS1918" s="223"/>
      <c r="GT1918" s="223"/>
      <c r="GU1918" s="223"/>
      <c r="GV1918" s="223"/>
      <c r="GW1918" s="173" t="s">
        <v>371</v>
      </c>
      <c r="GX1918" s="223"/>
      <c r="GZ1918" s="257"/>
      <c r="HB1918" s="257"/>
    </row>
    <row r="1919" spans="1:210" s="171" customFormat="1" ht="22.5" x14ac:dyDescent="0.25">
      <c r="A1919" s="229"/>
      <c r="B1919" s="230" t="s">
        <v>666</v>
      </c>
      <c r="C1919" s="880" t="s">
        <v>667</v>
      </c>
      <c r="D1919" s="880"/>
      <c r="E1919" s="880"/>
      <c r="F1919" s="880"/>
      <c r="G1919" s="880"/>
      <c r="H1919" s="231" t="s">
        <v>374</v>
      </c>
      <c r="I1919" s="235">
        <v>94</v>
      </c>
      <c r="J1919" s="232"/>
      <c r="K1919" s="235">
        <v>94</v>
      </c>
      <c r="L1919" s="233"/>
      <c r="M1919" s="232"/>
      <c r="N1919" s="233"/>
      <c r="O1919" s="232"/>
      <c r="P1919" s="245">
        <v>3239.47</v>
      </c>
      <c r="GO1919" s="212"/>
      <c r="GP1919" s="212"/>
      <c r="GQ1919" s="223"/>
      <c r="GR1919" s="223"/>
      <c r="GS1919" s="223"/>
      <c r="GT1919" s="223"/>
      <c r="GU1919" s="223"/>
      <c r="GV1919" s="223"/>
      <c r="GW1919" s="173" t="s">
        <v>667</v>
      </c>
      <c r="GX1919" s="223"/>
      <c r="GZ1919" s="257"/>
      <c r="HB1919" s="257"/>
    </row>
    <row r="1920" spans="1:210" s="171" customFormat="1" ht="22.5" x14ac:dyDescent="0.25">
      <c r="A1920" s="229"/>
      <c r="B1920" s="230" t="s">
        <v>668</v>
      </c>
      <c r="C1920" s="880" t="s">
        <v>669</v>
      </c>
      <c r="D1920" s="880"/>
      <c r="E1920" s="880"/>
      <c r="F1920" s="880"/>
      <c r="G1920" s="880"/>
      <c r="H1920" s="231" t="s">
        <v>374</v>
      </c>
      <c r="I1920" s="235">
        <v>51</v>
      </c>
      <c r="J1920" s="232"/>
      <c r="K1920" s="235">
        <v>51</v>
      </c>
      <c r="L1920" s="233"/>
      <c r="M1920" s="232"/>
      <c r="N1920" s="233"/>
      <c r="O1920" s="232"/>
      <c r="P1920" s="245">
        <v>1757.58</v>
      </c>
      <c r="GO1920" s="212"/>
      <c r="GP1920" s="212"/>
      <c r="GQ1920" s="223"/>
      <c r="GR1920" s="223"/>
      <c r="GS1920" s="223"/>
      <c r="GT1920" s="223"/>
      <c r="GU1920" s="223"/>
      <c r="GV1920" s="223"/>
      <c r="GW1920" s="173" t="s">
        <v>669</v>
      </c>
      <c r="GX1920" s="223"/>
      <c r="GZ1920" s="257"/>
      <c r="HB1920" s="257"/>
    </row>
    <row r="1921" spans="1:210" s="171" customFormat="1" ht="15" x14ac:dyDescent="0.25">
      <c r="A1921" s="236"/>
      <c r="B1921" s="237"/>
      <c r="C1921" s="874" t="s">
        <v>377</v>
      </c>
      <c r="D1921" s="874"/>
      <c r="E1921" s="874"/>
      <c r="F1921" s="874"/>
      <c r="G1921" s="874"/>
      <c r="H1921" s="216"/>
      <c r="I1921" s="217"/>
      <c r="J1921" s="217"/>
      <c r="K1921" s="217"/>
      <c r="L1921" s="220"/>
      <c r="M1921" s="217"/>
      <c r="N1921" s="226">
        <v>25699.43</v>
      </c>
      <c r="O1921" s="217"/>
      <c r="P1921" s="227">
        <v>81986.31</v>
      </c>
      <c r="GO1921" s="212"/>
      <c r="GP1921" s="212"/>
      <c r="GQ1921" s="223"/>
      <c r="GR1921" s="223"/>
      <c r="GS1921" s="223"/>
      <c r="GT1921" s="223"/>
      <c r="GU1921" s="223"/>
      <c r="GV1921" s="223"/>
      <c r="GW1921" s="173"/>
      <c r="GX1921" s="223" t="s">
        <v>377</v>
      </c>
      <c r="GZ1921" s="257"/>
      <c r="HB1921" s="257"/>
    </row>
    <row r="1922" spans="1:210" s="171" customFormat="1" ht="33.75" x14ac:dyDescent="0.25">
      <c r="A1922" s="214" t="s">
        <v>1281</v>
      </c>
      <c r="B1922" s="215" t="s">
        <v>670</v>
      </c>
      <c r="C1922" s="873" t="s">
        <v>671</v>
      </c>
      <c r="D1922" s="873"/>
      <c r="E1922" s="873"/>
      <c r="F1922" s="873"/>
      <c r="G1922" s="873"/>
      <c r="H1922" s="216" t="s">
        <v>672</v>
      </c>
      <c r="I1922" s="217">
        <v>-104.31954</v>
      </c>
      <c r="J1922" s="218">
        <v>1</v>
      </c>
      <c r="K1922" s="302">
        <v>-104.31954</v>
      </c>
      <c r="L1922" s="299">
        <v>537.96</v>
      </c>
      <c r="M1922" s="219">
        <v>1.3</v>
      </c>
      <c r="N1922" s="239">
        <v>699.35</v>
      </c>
      <c r="O1922" s="217"/>
      <c r="P1922" s="227">
        <v>-72955.87</v>
      </c>
      <c r="GO1922" s="212"/>
      <c r="GP1922" s="212"/>
      <c r="GQ1922" s="223" t="s">
        <v>671</v>
      </c>
      <c r="GR1922" s="223" t="s">
        <v>4</v>
      </c>
      <c r="GS1922" s="223" t="s">
        <v>4</v>
      </c>
      <c r="GT1922" s="223" t="s">
        <v>4</v>
      </c>
      <c r="GU1922" s="223" t="s">
        <v>4</v>
      </c>
      <c r="GV1922" s="223"/>
      <c r="GW1922" s="173"/>
      <c r="GX1922" s="223"/>
      <c r="GZ1922" s="257"/>
      <c r="HB1922" s="257"/>
    </row>
    <row r="1923" spans="1:210" s="171" customFormat="1" ht="15" x14ac:dyDescent="0.25">
      <c r="A1923" s="236"/>
      <c r="B1923" s="237"/>
      <c r="C1923" s="874" t="s">
        <v>377</v>
      </c>
      <c r="D1923" s="874"/>
      <c r="E1923" s="874"/>
      <c r="F1923" s="874"/>
      <c r="G1923" s="874"/>
      <c r="H1923" s="216"/>
      <c r="I1923" s="217"/>
      <c r="J1923" s="217"/>
      <c r="K1923" s="217"/>
      <c r="L1923" s="220"/>
      <c r="M1923" s="217"/>
      <c r="N1923" s="220"/>
      <c r="O1923" s="217"/>
      <c r="P1923" s="227">
        <v>-72955.87</v>
      </c>
      <c r="GO1923" s="212"/>
      <c r="GP1923" s="212"/>
      <c r="GQ1923" s="223"/>
      <c r="GR1923" s="223"/>
      <c r="GS1923" s="223"/>
      <c r="GT1923" s="223"/>
      <c r="GU1923" s="223"/>
      <c r="GV1923" s="223"/>
      <c r="GW1923" s="173"/>
      <c r="GX1923" s="223" t="s">
        <v>377</v>
      </c>
      <c r="GZ1923" s="257"/>
      <c r="HB1923" s="257"/>
    </row>
    <row r="1924" spans="1:210" s="171" customFormat="1" ht="33.75" x14ac:dyDescent="0.25">
      <c r="A1924" s="214" t="s">
        <v>1282</v>
      </c>
      <c r="B1924" s="215" t="s">
        <v>673</v>
      </c>
      <c r="C1924" s="873" t="s">
        <v>674</v>
      </c>
      <c r="D1924" s="873"/>
      <c r="E1924" s="873"/>
      <c r="F1924" s="873"/>
      <c r="G1924" s="873"/>
      <c r="H1924" s="216" t="s">
        <v>672</v>
      </c>
      <c r="I1924" s="217">
        <v>191.41</v>
      </c>
      <c r="J1924" s="218">
        <v>1</v>
      </c>
      <c r="K1924" s="265">
        <v>191.41</v>
      </c>
      <c r="L1924" s="299">
        <v>323.43</v>
      </c>
      <c r="M1924" s="265">
        <v>1.85</v>
      </c>
      <c r="N1924" s="239">
        <v>598.35</v>
      </c>
      <c r="O1924" s="217"/>
      <c r="P1924" s="227">
        <v>114530.17</v>
      </c>
      <c r="GO1924" s="212"/>
      <c r="GP1924" s="212"/>
      <c r="GQ1924" s="223" t="s">
        <v>674</v>
      </c>
      <c r="GR1924" s="223" t="s">
        <v>4</v>
      </c>
      <c r="GS1924" s="223" t="s">
        <v>4</v>
      </c>
      <c r="GT1924" s="223" t="s">
        <v>4</v>
      </c>
      <c r="GU1924" s="223" t="s">
        <v>4</v>
      </c>
      <c r="GV1924" s="223"/>
      <c r="GW1924" s="173"/>
      <c r="GX1924" s="223"/>
      <c r="GZ1924" s="257"/>
      <c r="HB1924" s="257"/>
    </row>
    <row r="1925" spans="1:210" s="171" customFormat="1" ht="15" x14ac:dyDescent="0.25">
      <c r="A1925" s="236"/>
      <c r="B1925" s="237"/>
      <c r="C1925" s="874" t="s">
        <v>377</v>
      </c>
      <c r="D1925" s="874"/>
      <c r="E1925" s="874"/>
      <c r="F1925" s="874"/>
      <c r="G1925" s="874"/>
      <c r="H1925" s="216"/>
      <c r="I1925" s="217"/>
      <c r="J1925" s="217"/>
      <c r="K1925" s="217"/>
      <c r="L1925" s="220"/>
      <c r="M1925" s="217"/>
      <c r="N1925" s="220"/>
      <c r="O1925" s="217"/>
      <c r="P1925" s="227">
        <v>114530.17</v>
      </c>
      <c r="GO1925" s="212"/>
      <c r="GP1925" s="212"/>
      <c r="GQ1925" s="223"/>
      <c r="GR1925" s="223"/>
      <c r="GS1925" s="223"/>
      <c r="GT1925" s="223"/>
      <c r="GU1925" s="223"/>
      <c r="GV1925" s="223"/>
      <c r="GW1925" s="173"/>
      <c r="GX1925" s="223" t="s">
        <v>377</v>
      </c>
      <c r="GZ1925" s="257"/>
      <c r="HB1925" s="257"/>
    </row>
    <row r="1926" spans="1:210" s="171" customFormat="1" ht="1.5" customHeight="1" x14ac:dyDescent="0.25">
      <c r="A1926" s="246"/>
      <c r="B1926" s="247"/>
      <c r="C1926" s="247"/>
      <c r="D1926" s="247"/>
      <c r="E1926" s="247"/>
      <c r="F1926" s="248"/>
      <c r="G1926" s="248"/>
      <c r="H1926" s="248"/>
      <c r="I1926" s="248"/>
      <c r="J1926" s="249"/>
      <c r="K1926" s="248"/>
      <c r="L1926" s="249"/>
      <c r="M1926" s="250"/>
      <c r="N1926" s="249"/>
      <c r="O1926" s="251"/>
      <c r="P1926" s="252"/>
      <c r="Q1926" s="253"/>
      <c r="R1926" s="254"/>
      <c r="GO1926" s="212"/>
      <c r="GP1926" s="212"/>
      <c r="GQ1926" s="223"/>
      <c r="GR1926" s="223"/>
      <c r="GS1926" s="223"/>
      <c r="GT1926" s="223"/>
      <c r="GU1926" s="223"/>
      <c r="GV1926" s="223"/>
      <c r="GW1926" s="173"/>
      <c r="GX1926" s="223"/>
      <c r="GZ1926" s="257"/>
      <c r="HB1926" s="257"/>
    </row>
    <row r="1927" spans="1:210" s="171" customFormat="1" ht="15" x14ac:dyDescent="0.25">
      <c r="A1927" s="224"/>
      <c r="B1927" s="255"/>
      <c r="C1927" s="872" t="s">
        <v>1283</v>
      </c>
      <c r="D1927" s="872"/>
      <c r="E1927" s="872"/>
      <c r="F1927" s="872"/>
      <c r="G1927" s="872"/>
      <c r="H1927" s="872"/>
      <c r="I1927" s="872"/>
      <c r="J1927" s="872"/>
      <c r="K1927" s="872"/>
      <c r="L1927" s="872"/>
      <c r="M1927" s="872"/>
      <c r="N1927" s="872"/>
      <c r="O1927" s="872"/>
      <c r="P1927" s="256"/>
      <c r="Q1927" s="253"/>
      <c r="R1927" s="254"/>
      <c r="GO1927" s="212"/>
      <c r="GP1927" s="212"/>
      <c r="GQ1927" s="223"/>
      <c r="GR1927" s="223"/>
      <c r="GS1927" s="223"/>
      <c r="GT1927" s="223"/>
      <c r="GU1927" s="223"/>
      <c r="GV1927" s="223"/>
      <c r="GW1927" s="173"/>
      <c r="GX1927" s="223"/>
      <c r="GZ1927" s="257" t="s">
        <v>1283</v>
      </c>
      <c r="HB1927" s="257"/>
    </row>
    <row r="1928" spans="1:210" s="171" customFormat="1" ht="15" x14ac:dyDescent="0.25">
      <c r="A1928" s="224"/>
      <c r="B1928" s="225"/>
      <c r="C1928" s="871" t="s">
        <v>400</v>
      </c>
      <c r="D1928" s="871"/>
      <c r="E1928" s="871"/>
      <c r="F1928" s="871"/>
      <c r="G1928" s="871"/>
      <c r="H1928" s="871"/>
      <c r="I1928" s="871"/>
      <c r="J1928" s="871"/>
      <c r="K1928" s="871"/>
      <c r="L1928" s="871"/>
      <c r="M1928" s="871"/>
      <c r="N1928" s="871"/>
      <c r="O1928" s="871"/>
      <c r="P1928" s="258">
        <v>415444377.33999997</v>
      </c>
      <c r="Q1928" s="253"/>
      <c r="R1928" s="254"/>
      <c r="GO1928" s="212"/>
      <c r="GP1928" s="212"/>
      <c r="GQ1928" s="223"/>
      <c r="GR1928" s="223"/>
      <c r="GS1928" s="223"/>
      <c r="GT1928" s="223"/>
      <c r="GU1928" s="223"/>
      <c r="GV1928" s="223"/>
      <c r="GW1928" s="173"/>
      <c r="GX1928" s="223"/>
      <c r="GZ1928" s="257"/>
      <c r="HA1928" s="259" t="s">
        <v>400</v>
      </c>
      <c r="HB1928" s="257"/>
    </row>
    <row r="1929" spans="1:210" s="171" customFormat="1" ht="15" x14ac:dyDescent="0.25">
      <c r="A1929" s="224"/>
      <c r="B1929" s="225"/>
      <c r="C1929" s="871" t="s">
        <v>401</v>
      </c>
      <c r="D1929" s="871"/>
      <c r="E1929" s="871"/>
      <c r="F1929" s="871"/>
      <c r="G1929" s="871"/>
      <c r="H1929" s="871"/>
      <c r="I1929" s="871"/>
      <c r="J1929" s="871"/>
      <c r="K1929" s="871"/>
      <c r="L1929" s="871"/>
      <c r="M1929" s="871"/>
      <c r="N1929" s="871"/>
      <c r="O1929" s="871"/>
      <c r="P1929" s="260"/>
      <c r="Q1929" s="253"/>
      <c r="R1929" s="254"/>
      <c r="GO1929" s="212"/>
      <c r="GP1929" s="212"/>
      <c r="GQ1929" s="223"/>
      <c r="GR1929" s="223"/>
      <c r="GS1929" s="223"/>
      <c r="GT1929" s="223"/>
      <c r="GU1929" s="223"/>
      <c r="GV1929" s="223"/>
      <c r="GW1929" s="173"/>
      <c r="GX1929" s="223"/>
      <c r="GZ1929" s="257"/>
      <c r="HA1929" s="259" t="s">
        <v>401</v>
      </c>
      <c r="HB1929" s="257"/>
    </row>
    <row r="1930" spans="1:210" s="171" customFormat="1" ht="15" x14ac:dyDescent="0.25">
      <c r="A1930" s="224"/>
      <c r="B1930" s="225"/>
      <c r="C1930" s="871" t="s">
        <v>402</v>
      </c>
      <c r="D1930" s="871"/>
      <c r="E1930" s="871"/>
      <c r="F1930" s="871"/>
      <c r="G1930" s="871"/>
      <c r="H1930" s="871"/>
      <c r="I1930" s="871"/>
      <c r="J1930" s="871"/>
      <c r="K1930" s="871"/>
      <c r="L1930" s="871"/>
      <c r="M1930" s="871"/>
      <c r="N1930" s="871"/>
      <c r="O1930" s="871"/>
      <c r="P1930" s="258">
        <v>30874986.73</v>
      </c>
      <c r="Q1930" s="253"/>
      <c r="R1930" s="254"/>
      <c r="GO1930" s="212"/>
      <c r="GP1930" s="212"/>
      <c r="GQ1930" s="223"/>
      <c r="GR1930" s="223"/>
      <c r="GS1930" s="223"/>
      <c r="GT1930" s="223"/>
      <c r="GU1930" s="223"/>
      <c r="GV1930" s="223"/>
      <c r="GW1930" s="173"/>
      <c r="GX1930" s="223"/>
      <c r="GZ1930" s="257"/>
      <c r="HA1930" s="259" t="s">
        <v>402</v>
      </c>
      <c r="HB1930" s="257"/>
    </row>
    <row r="1931" spans="1:210" s="171" customFormat="1" ht="15" x14ac:dyDescent="0.25">
      <c r="A1931" s="224"/>
      <c r="B1931" s="225"/>
      <c r="C1931" s="871" t="s">
        <v>403</v>
      </c>
      <c r="D1931" s="871"/>
      <c r="E1931" s="871"/>
      <c r="F1931" s="871"/>
      <c r="G1931" s="871"/>
      <c r="H1931" s="871"/>
      <c r="I1931" s="871"/>
      <c r="J1931" s="871"/>
      <c r="K1931" s="871"/>
      <c r="L1931" s="871"/>
      <c r="M1931" s="871"/>
      <c r="N1931" s="871"/>
      <c r="O1931" s="871"/>
      <c r="P1931" s="258">
        <v>291062182.20999998</v>
      </c>
      <c r="Q1931" s="253"/>
      <c r="R1931" s="254"/>
      <c r="GO1931" s="212"/>
      <c r="GP1931" s="212"/>
      <c r="GQ1931" s="223"/>
      <c r="GR1931" s="223"/>
      <c r="GS1931" s="223"/>
      <c r="GT1931" s="223"/>
      <c r="GU1931" s="223"/>
      <c r="GV1931" s="223"/>
      <c r="GW1931" s="173"/>
      <c r="GX1931" s="223"/>
      <c r="GZ1931" s="257"/>
      <c r="HA1931" s="259" t="s">
        <v>403</v>
      </c>
      <c r="HB1931" s="257"/>
    </row>
    <row r="1932" spans="1:210" s="171" customFormat="1" ht="15" x14ac:dyDescent="0.25">
      <c r="A1932" s="224"/>
      <c r="B1932" s="225"/>
      <c r="C1932" s="871" t="s">
        <v>404</v>
      </c>
      <c r="D1932" s="871"/>
      <c r="E1932" s="871"/>
      <c r="F1932" s="871"/>
      <c r="G1932" s="871"/>
      <c r="H1932" s="871"/>
      <c r="I1932" s="871"/>
      <c r="J1932" s="871"/>
      <c r="K1932" s="871"/>
      <c r="L1932" s="871"/>
      <c r="M1932" s="871"/>
      <c r="N1932" s="871"/>
      <c r="O1932" s="871"/>
      <c r="P1932" s="258">
        <v>21177276.210000001</v>
      </c>
      <c r="Q1932" s="253"/>
      <c r="R1932" s="254"/>
      <c r="GO1932" s="212"/>
      <c r="GP1932" s="212"/>
      <c r="GQ1932" s="223"/>
      <c r="GR1932" s="223"/>
      <c r="GS1932" s="223"/>
      <c r="GT1932" s="223"/>
      <c r="GU1932" s="223"/>
      <c r="GV1932" s="223"/>
      <c r="GW1932" s="173"/>
      <c r="GX1932" s="223"/>
      <c r="GZ1932" s="257"/>
      <c r="HA1932" s="259" t="s">
        <v>404</v>
      </c>
      <c r="HB1932" s="257"/>
    </row>
    <row r="1933" spans="1:210" s="171" customFormat="1" ht="15" x14ac:dyDescent="0.25">
      <c r="A1933" s="224"/>
      <c r="B1933" s="225"/>
      <c r="C1933" s="871" t="s">
        <v>616</v>
      </c>
      <c r="D1933" s="871"/>
      <c r="E1933" s="871"/>
      <c r="F1933" s="871"/>
      <c r="G1933" s="871"/>
      <c r="H1933" s="871"/>
      <c r="I1933" s="871"/>
      <c r="J1933" s="871"/>
      <c r="K1933" s="871"/>
      <c r="L1933" s="871"/>
      <c r="M1933" s="871"/>
      <c r="N1933" s="871"/>
      <c r="O1933" s="871"/>
      <c r="P1933" s="258">
        <v>72329932.189999998</v>
      </c>
      <c r="Q1933" s="253"/>
      <c r="R1933" s="254"/>
      <c r="GO1933" s="212"/>
      <c r="GP1933" s="212"/>
      <c r="GQ1933" s="223"/>
      <c r="GR1933" s="223"/>
      <c r="GS1933" s="223"/>
      <c r="GT1933" s="223"/>
      <c r="GU1933" s="223"/>
      <c r="GV1933" s="223"/>
      <c r="GW1933" s="173"/>
      <c r="GX1933" s="223"/>
      <c r="GZ1933" s="257"/>
      <c r="HA1933" s="259" t="s">
        <v>616</v>
      </c>
      <c r="HB1933" s="257"/>
    </row>
    <row r="1934" spans="1:210" s="171" customFormat="1" ht="15" x14ac:dyDescent="0.25">
      <c r="A1934" s="224"/>
      <c r="B1934" s="225"/>
      <c r="C1934" s="871" t="s">
        <v>406</v>
      </c>
      <c r="D1934" s="871"/>
      <c r="E1934" s="871"/>
      <c r="F1934" s="871"/>
      <c r="G1934" s="871"/>
      <c r="H1934" s="871"/>
      <c r="I1934" s="871"/>
      <c r="J1934" s="871"/>
      <c r="K1934" s="871"/>
      <c r="L1934" s="871"/>
      <c r="M1934" s="871"/>
      <c r="N1934" s="871"/>
      <c r="O1934" s="871"/>
      <c r="P1934" s="258">
        <v>491440564.39999998</v>
      </c>
      <c r="Q1934" s="253"/>
      <c r="R1934" s="254"/>
      <c r="GO1934" s="212"/>
      <c r="GP1934" s="212"/>
      <c r="GQ1934" s="223"/>
      <c r="GR1934" s="223"/>
      <c r="GS1934" s="223"/>
      <c r="GT1934" s="223"/>
      <c r="GU1934" s="223"/>
      <c r="GV1934" s="223"/>
      <c r="GW1934" s="173"/>
      <c r="GX1934" s="223"/>
      <c r="GZ1934" s="257"/>
      <c r="HA1934" s="259" t="s">
        <v>406</v>
      </c>
      <c r="HB1934" s="257"/>
    </row>
    <row r="1935" spans="1:210" s="171" customFormat="1" ht="15" x14ac:dyDescent="0.25">
      <c r="A1935" s="224"/>
      <c r="B1935" s="225"/>
      <c r="C1935" s="871" t="s">
        <v>401</v>
      </c>
      <c r="D1935" s="871"/>
      <c r="E1935" s="871"/>
      <c r="F1935" s="871"/>
      <c r="G1935" s="871"/>
      <c r="H1935" s="871"/>
      <c r="I1935" s="871"/>
      <c r="J1935" s="871"/>
      <c r="K1935" s="871"/>
      <c r="L1935" s="871"/>
      <c r="M1935" s="871"/>
      <c r="N1935" s="871"/>
      <c r="O1935" s="871"/>
      <c r="P1935" s="260"/>
      <c r="Q1935" s="253"/>
      <c r="R1935" s="254"/>
      <c r="GO1935" s="212"/>
      <c r="GP1935" s="212"/>
      <c r="GQ1935" s="223"/>
      <c r="GR1935" s="223"/>
      <c r="GS1935" s="223"/>
      <c r="GT1935" s="223"/>
      <c r="GU1935" s="223"/>
      <c r="GV1935" s="223"/>
      <c r="GW1935" s="173"/>
      <c r="GX1935" s="223"/>
      <c r="GZ1935" s="257"/>
      <c r="HA1935" s="259" t="s">
        <v>401</v>
      </c>
      <c r="HB1935" s="257"/>
    </row>
    <row r="1936" spans="1:210" s="171" customFormat="1" ht="15" x14ac:dyDescent="0.25">
      <c r="A1936" s="224"/>
      <c r="B1936" s="225"/>
      <c r="C1936" s="871" t="s">
        <v>617</v>
      </c>
      <c r="D1936" s="871"/>
      <c r="E1936" s="871"/>
      <c r="F1936" s="871"/>
      <c r="G1936" s="871"/>
      <c r="H1936" s="871"/>
      <c r="I1936" s="871"/>
      <c r="J1936" s="871"/>
      <c r="K1936" s="871"/>
      <c r="L1936" s="871"/>
      <c r="M1936" s="871"/>
      <c r="N1936" s="871"/>
      <c r="O1936" s="871"/>
      <c r="P1936" s="258">
        <v>30874986.73</v>
      </c>
      <c r="Q1936" s="253"/>
      <c r="R1936" s="254"/>
      <c r="GO1936" s="212"/>
      <c r="GP1936" s="212"/>
      <c r="GQ1936" s="223"/>
      <c r="GR1936" s="223"/>
      <c r="GS1936" s="223"/>
      <c r="GT1936" s="223"/>
      <c r="GU1936" s="223"/>
      <c r="GV1936" s="223"/>
      <c r="GW1936" s="173"/>
      <c r="GX1936" s="223"/>
      <c r="GZ1936" s="257"/>
      <c r="HA1936" s="259" t="s">
        <v>617</v>
      </c>
      <c r="HB1936" s="257"/>
    </row>
    <row r="1937" spans="1:211" s="171" customFormat="1" ht="15" x14ac:dyDescent="0.25">
      <c r="A1937" s="224"/>
      <c r="B1937" s="225"/>
      <c r="C1937" s="871" t="s">
        <v>592</v>
      </c>
      <c r="D1937" s="871"/>
      <c r="E1937" s="871"/>
      <c r="F1937" s="871"/>
      <c r="G1937" s="871"/>
      <c r="H1937" s="871"/>
      <c r="I1937" s="871"/>
      <c r="J1937" s="871"/>
      <c r="K1937" s="871"/>
      <c r="L1937" s="871"/>
      <c r="M1937" s="871"/>
      <c r="N1937" s="871"/>
      <c r="O1937" s="871"/>
      <c r="P1937" s="258">
        <v>291062182.20999998</v>
      </c>
      <c r="Q1937" s="253"/>
      <c r="R1937" s="254"/>
      <c r="GO1937" s="212"/>
      <c r="GP1937" s="212"/>
      <c r="GQ1937" s="223"/>
      <c r="GR1937" s="223"/>
      <c r="GS1937" s="223"/>
      <c r="GT1937" s="223"/>
      <c r="GU1937" s="223"/>
      <c r="GV1937" s="223"/>
      <c r="GW1937" s="173"/>
      <c r="GX1937" s="223"/>
      <c r="GZ1937" s="257"/>
      <c r="HA1937" s="259" t="s">
        <v>592</v>
      </c>
      <c r="HB1937" s="257"/>
    </row>
    <row r="1938" spans="1:211" s="171" customFormat="1" ht="15" x14ac:dyDescent="0.25">
      <c r="A1938" s="224"/>
      <c r="B1938" s="225"/>
      <c r="C1938" s="871" t="s">
        <v>593</v>
      </c>
      <c r="D1938" s="871"/>
      <c r="E1938" s="871"/>
      <c r="F1938" s="871"/>
      <c r="G1938" s="871"/>
      <c r="H1938" s="871"/>
      <c r="I1938" s="871"/>
      <c r="J1938" s="871"/>
      <c r="K1938" s="871"/>
      <c r="L1938" s="871"/>
      <c r="M1938" s="871"/>
      <c r="N1938" s="871"/>
      <c r="O1938" s="871"/>
      <c r="P1938" s="258">
        <v>21177276.210000001</v>
      </c>
      <c r="Q1938" s="253"/>
      <c r="R1938" s="254"/>
      <c r="GO1938" s="212"/>
      <c r="GP1938" s="212"/>
      <c r="GQ1938" s="223"/>
      <c r="GR1938" s="223"/>
      <c r="GS1938" s="223"/>
      <c r="GT1938" s="223"/>
      <c r="GU1938" s="223"/>
      <c r="GV1938" s="223"/>
      <c r="GW1938" s="173"/>
      <c r="GX1938" s="223"/>
      <c r="GZ1938" s="257"/>
      <c r="HA1938" s="259" t="s">
        <v>593</v>
      </c>
      <c r="HB1938" s="257"/>
    </row>
    <row r="1939" spans="1:211" s="171" customFormat="1" ht="15" x14ac:dyDescent="0.25">
      <c r="A1939" s="224"/>
      <c r="B1939" s="225"/>
      <c r="C1939" s="871" t="s">
        <v>618</v>
      </c>
      <c r="D1939" s="871"/>
      <c r="E1939" s="871"/>
      <c r="F1939" s="871"/>
      <c r="G1939" s="871"/>
      <c r="H1939" s="871"/>
      <c r="I1939" s="871"/>
      <c r="J1939" s="871"/>
      <c r="K1939" s="871"/>
      <c r="L1939" s="871"/>
      <c r="M1939" s="871"/>
      <c r="N1939" s="871"/>
      <c r="O1939" s="871"/>
      <c r="P1939" s="258">
        <v>72329932.189999998</v>
      </c>
      <c r="Q1939" s="253"/>
      <c r="R1939" s="254"/>
      <c r="GO1939" s="212"/>
      <c r="GP1939" s="212"/>
      <c r="GQ1939" s="223"/>
      <c r="GR1939" s="223"/>
      <c r="GS1939" s="223"/>
      <c r="GT1939" s="223"/>
      <c r="GU1939" s="223"/>
      <c r="GV1939" s="223"/>
      <c r="GW1939" s="173"/>
      <c r="GX1939" s="223"/>
      <c r="GZ1939" s="257"/>
      <c r="HA1939" s="259" t="s">
        <v>618</v>
      </c>
      <c r="HB1939" s="257"/>
    </row>
    <row r="1940" spans="1:211" s="171" customFormat="1" ht="15" x14ac:dyDescent="0.25">
      <c r="A1940" s="224"/>
      <c r="B1940" s="225"/>
      <c r="C1940" s="871" t="s">
        <v>594</v>
      </c>
      <c r="D1940" s="871"/>
      <c r="E1940" s="871"/>
      <c r="F1940" s="871"/>
      <c r="G1940" s="871"/>
      <c r="H1940" s="871"/>
      <c r="I1940" s="871"/>
      <c r="J1940" s="871"/>
      <c r="K1940" s="871"/>
      <c r="L1940" s="871"/>
      <c r="M1940" s="871"/>
      <c r="N1940" s="871"/>
      <c r="O1940" s="871"/>
      <c r="P1940" s="258">
        <v>48929127.18</v>
      </c>
      <c r="Q1940" s="253"/>
      <c r="R1940" s="254"/>
      <c r="GO1940" s="212"/>
      <c r="GP1940" s="212"/>
      <c r="GQ1940" s="223"/>
      <c r="GR1940" s="223"/>
      <c r="GS1940" s="223"/>
      <c r="GT1940" s="223"/>
      <c r="GU1940" s="223"/>
      <c r="GV1940" s="223"/>
      <c r="GW1940" s="173"/>
      <c r="GX1940" s="223"/>
      <c r="GZ1940" s="257"/>
      <c r="HA1940" s="259" t="s">
        <v>594</v>
      </c>
      <c r="HB1940" s="257"/>
    </row>
    <row r="1941" spans="1:211" s="171" customFormat="1" ht="15" x14ac:dyDescent="0.25">
      <c r="A1941" s="224"/>
      <c r="B1941" s="225"/>
      <c r="C1941" s="871" t="s">
        <v>595</v>
      </c>
      <c r="D1941" s="871"/>
      <c r="E1941" s="871"/>
      <c r="F1941" s="871"/>
      <c r="G1941" s="871"/>
      <c r="H1941" s="871"/>
      <c r="I1941" s="871"/>
      <c r="J1941" s="871"/>
      <c r="K1941" s="871"/>
      <c r="L1941" s="871"/>
      <c r="M1941" s="871"/>
      <c r="N1941" s="871"/>
      <c r="O1941" s="871"/>
      <c r="P1941" s="258">
        <v>27067059.879999999</v>
      </c>
      <c r="Q1941" s="253"/>
      <c r="R1941" s="254"/>
      <c r="GO1941" s="212"/>
      <c r="GP1941" s="212"/>
      <c r="GQ1941" s="223"/>
      <c r="GR1941" s="223"/>
      <c r="GS1941" s="223"/>
      <c r="GT1941" s="223"/>
      <c r="GU1941" s="223"/>
      <c r="GV1941" s="223"/>
      <c r="GW1941" s="173"/>
      <c r="GX1941" s="223"/>
      <c r="GZ1941" s="257"/>
      <c r="HA1941" s="259" t="s">
        <v>595</v>
      </c>
      <c r="HB1941" s="257"/>
    </row>
    <row r="1942" spans="1:211" s="171" customFormat="1" ht="15" x14ac:dyDescent="0.25">
      <c r="A1942" s="224"/>
      <c r="B1942" s="225"/>
      <c r="C1942" s="871" t="s">
        <v>415</v>
      </c>
      <c r="D1942" s="871"/>
      <c r="E1942" s="871"/>
      <c r="F1942" s="871"/>
      <c r="G1942" s="871"/>
      <c r="H1942" s="871"/>
      <c r="I1942" s="871"/>
      <c r="J1942" s="871"/>
      <c r="K1942" s="871"/>
      <c r="L1942" s="871"/>
      <c r="M1942" s="871"/>
      <c r="N1942" s="871"/>
      <c r="O1942" s="871"/>
      <c r="P1942" s="258">
        <v>52052262.939999998</v>
      </c>
      <c r="Q1942" s="253"/>
      <c r="R1942" s="254"/>
      <c r="GO1942" s="212"/>
      <c r="GP1942" s="212"/>
      <c r="GQ1942" s="223"/>
      <c r="GR1942" s="223"/>
      <c r="GS1942" s="223"/>
      <c r="GT1942" s="223"/>
      <c r="GU1942" s="223"/>
      <c r="GV1942" s="223"/>
      <c r="GW1942" s="173"/>
      <c r="GX1942" s="223"/>
      <c r="GZ1942" s="257"/>
      <c r="HA1942" s="259" t="s">
        <v>415</v>
      </c>
      <c r="HB1942" s="257"/>
    </row>
    <row r="1943" spans="1:211" s="171" customFormat="1" ht="15" x14ac:dyDescent="0.25">
      <c r="A1943" s="224"/>
      <c r="B1943" s="225"/>
      <c r="C1943" s="871" t="s">
        <v>416</v>
      </c>
      <c r="D1943" s="871"/>
      <c r="E1943" s="871"/>
      <c r="F1943" s="871"/>
      <c r="G1943" s="871"/>
      <c r="H1943" s="871"/>
      <c r="I1943" s="871"/>
      <c r="J1943" s="871"/>
      <c r="K1943" s="871"/>
      <c r="L1943" s="871"/>
      <c r="M1943" s="871"/>
      <c r="N1943" s="871"/>
      <c r="O1943" s="871"/>
      <c r="P1943" s="258">
        <v>48929127.18</v>
      </c>
      <c r="Q1943" s="253"/>
      <c r="R1943" s="254"/>
      <c r="GO1943" s="212"/>
      <c r="GP1943" s="212"/>
      <c r="GQ1943" s="223"/>
      <c r="GR1943" s="223"/>
      <c r="GS1943" s="223"/>
      <c r="GT1943" s="223"/>
      <c r="GU1943" s="223"/>
      <c r="GV1943" s="223"/>
      <c r="GW1943" s="173"/>
      <c r="GX1943" s="223"/>
      <c r="GZ1943" s="257"/>
      <c r="HA1943" s="259" t="s">
        <v>416</v>
      </c>
      <c r="HB1943" s="257"/>
    </row>
    <row r="1944" spans="1:211" s="171" customFormat="1" ht="15" x14ac:dyDescent="0.25">
      <c r="A1944" s="224"/>
      <c r="B1944" s="225"/>
      <c r="C1944" s="871" t="s">
        <v>417</v>
      </c>
      <c r="D1944" s="871"/>
      <c r="E1944" s="871"/>
      <c r="F1944" s="871"/>
      <c r="G1944" s="871"/>
      <c r="H1944" s="871"/>
      <c r="I1944" s="871"/>
      <c r="J1944" s="871"/>
      <c r="K1944" s="871"/>
      <c r="L1944" s="871"/>
      <c r="M1944" s="871"/>
      <c r="N1944" s="871"/>
      <c r="O1944" s="871"/>
      <c r="P1944" s="258">
        <v>27067059.879999999</v>
      </c>
      <c r="Q1944" s="253"/>
      <c r="R1944" s="254"/>
      <c r="GO1944" s="212"/>
      <c r="GP1944" s="212"/>
      <c r="GQ1944" s="223"/>
      <c r="GR1944" s="223"/>
      <c r="GS1944" s="223"/>
      <c r="GT1944" s="223"/>
      <c r="GU1944" s="223"/>
      <c r="GV1944" s="223"/>
      <c r="GW1944" s="173"/>
      <c r="GX1944" s="223"/>
      <c r="GZ1944" s="257"/>
      <c r="HA1944" s="259" t="s">
        <v>417</v>
      </c>
      <c r="HB1944" s="257"/>
    </row>
    <row r="1945" spans="1:211" s="171" customFormat="1" ht="15" x14ac:dyDescent="0.25">
      <c r="A1945" s="224"/>
      <c r="B1945" s="255"/>
      <c r="C1945" s="872" t="s">
        <v>1284</v>
      </c>
      <c r="D1945" s="872"/>
      <c r="E1945" s="872"/>
      <c r="F1945" s="872"/>
      <c r="G1945" s="872"/>
      <c r="H1945" s="872"/>
      <c r="I1945" s="872"/>
      <c r="J1945" s="872"/>
      <c r="K1945" s="872"/>
      <c r="L1945" s="872"/>
      <c r="M1945" s="872"/>
      <c r="N1945" s="872"/>
      <c r="O1945" s="872"/>
      <c r="P1945" s="261">
        <v>491440564.39999998</v>
      </c>
      <c r="Q1945" s="253"/>
      <c r="R1945" s="254"/>
      <c r="GO1945" s="212"/>
      <c r="GP1945" s="212"/>
      <c r="GQ1945" s="223"/>
      <c r="GR1945" s="223"/>
      <c r="GS1945" s="223"/>
      <c r="GT1945" s="223"/>
      <c r="GU1945" s="223"/>
      <c r="GV1945" s="223"/>
      <c r="GW1945" s="173"/>
      <c r="GX1945" s="223"/>
      <c r="GZ1945" s="257"/>
      <c r="HB1945" s="257" t="s">
        <v>1284</v>
      </c>
    </row>
    <row r="1946" spans="1:211" s="171" customFormat="1" ht="15" x14ac:dyDescent="0.25">
      <c r="A1946" s="224"/>
      <c r="B1946" s="225"/>
      <c r="C1946" s="871" t="s">
        <v>419</v>
      </c>
      <c r="D1946" s="871"/>
      <c r="E1946" s="871"/>
      <c r="F1946" s="871"/>
      <c r="G1946" s="871"/>
      <c r="H1946" s="871"/>
      <c r="I1946" s="871"/>
      <c r="J1946" s="871"/>
      <c r="K1946" s="871"/>
      <c r="L1946" s="871"/>
      <c r="M1946" s="871"/>
      <c r="N1946" s="871"/>
      <c r="O1946" s="871"/>
      <c r="P1946" s="260"/>
      <c r="Q1946" s="253"/>
      <c r="R1946" s="254"/>
      <c r="GO1946" s="212"/>
      <c r="GP1946" s="212"/>
      <c r="GQ1946" s="223"/>
      <c r="GR1946" s="223"/>
      <c r="GS1946" s="223"/>
      <c r="GT1946" s="223"/>
      <c r="GU1946" s="223"/>
      <c r="GV1946" s="223"/>
      <c r="GW1946" s="173"/>
      <c r="GX1946" s="223"/>
      <c r="GZ1946" s="257"/>
      <c r="HA1946" s="259" t="s">
        <v>419</v>
      </c>
      <c r="HB1946" s="257"/>
    </row>
    <row r="1947" spans="1:211" s="171" customFormat="1" ht="15" x14ac:dyDescent="0.25">
      <c r="A1947" s="224"/>
      <c r="B1947" s="225"/>
      <c r="C1947" s="871" t="s">
        <v>620</v>
      </c>
      <c r="D1947" s="871"/>
      <c r="E1947" s="871"/>
      <c r="F1947" s="871"/>
      <c r="G1947" s="871"/>
      <c r="H1947" s="871"/>
      <c r="I1947" s="871"/>
      <c r="J1947" s="871"/>
      <c r="K1947" s="871"/>
      <c r="L1947" s="871"/>
      <c r="M1947" s="871"/>
      <c r="N1947" s="871"/>
      <c r="O1947" s="871"/>
      <c r="P1947" s="258">
        <v>55433202.810000002</v>
      </c>
      <c r="Q1947" s="253"/>
      <c r="R1947" s="254"/>
      <c r="GO1947" s="212"/>
      <c r="GP1947" s="212"/>
      <c r="GQ1947" s="223"/>
      <c r="GR1947" s="223"/>
      <c r="GS1947" s="223"/>
      <c r="GT1947" s="223"/>
      <c r="GU1947" s="223"/>
      <c r="GV1947" s="223"/>
      <c r="GW1947" s="173"/>
      <c r="GX1947" s="223"/>
      <c r="GZ1947" s="257"/>
      <c r="HA1947" s="259" t="s">
        <v>620</v>
      </c>
      <c r="HB1947" s="257"/>
    </row>
    <row r="1948" spans="1:211" s="171" customFormat="1" ht="15" x14ac:dyDescent="0.25">
      <c r="A1948" s="224"/>
      <c r="B1948" s="225"/>
      <c r="C1948" s="871" t="s">
        <v>420</v>
      </c>
      <c r="D1948" s="871"/>
      <c r="E1948" s="871"/>
      <c r="F1948" s="871"/>
      <c r="G1948" s="871"/>
      <c r="H1948" s="871"/>
      <c r="I1948" s="871"/>
      <c r="J1948" s="871"/>
      <c r="K1948" s="262" t="s">
        <v>1285</v>
      </c>
      <c r="L1948" s="263"/>
      <c r="M1948" s="263"/>
      <c r="O1948" s="264"/>
      <c r="P1948" s="260"/>
      <c r="Q1948" s="253"/>
      <c r="R1948" s="254"/>
      <c r="GO1948" s="212"/>
      <c r="GP1948" s="212"/>
      <c r="GQ1948" s="223"/>
      <c r="GR1948" s="223"/>
      <c r="GS1948" s="223"/>
      <c r="GT1948" s="223"/>
      <c r="GU1948" s="223"/>
      <c r="GV1948" s="223"/>
      <c r="GW1948" s="173"/>
      <c r="GX1948" s="223"/>
      <c r="GZ1948" s="257"/>
      <c r="HB1948" s="257"/>
      <c r="HC1948" s="259" t="s">
        <v>420</v>
      </c>
    </row>
    <row r="1949" spans="1:211" s="171" customFormat="1" ht="15" x14ac:dyDescent="0.25">
      <c r="A1949" s="224"/>
      <c r="B1949" s="225"/>
      <c r="C1949" s="871" t="s">
        <v>422</v>
      </c>
      <c r="D1949" s="871"/>
      <c r="E1949" s="871"/>
      <c r="F1949" s="871"/>
      <c r="G1949" s="871"/>
      <c r="H1949" s="871"/>
      <c r="I1949" s="871"/>
      <c r="J1949" s="871"/>
      <c r="K1949" s="262" t="s">
        <v>1286</v>
      </c>
      <c r="L1949" s="263"/>
      <c r="M1949" s="263"/>
      <c r="O1949" s="264"/>
      <c r="P1949" s="260"/>
      <c r="Q1949" s="253"/>
      <c r="R1949" s="254"/>
      <c r="GO1949" s="212"/>
      <c r="GP1949" s="212"/>
      <c r="GQ1949" s="223"/>
      <c r="GR1949" s="223"/>
      <c r="GS1949" s="223"/>
      <c r="GT1949" s="223"/>
      <c r="GU1949" s="223"/>
      <c r="GV1949" s="223"/>
      <c r="GW1949" s="173"/>
      <c r="GX1949" s="223"/>
      <c r="GZ1949" s="257"/>
      <c r="HB1949" s="257"/>
      <c r="HC1949" s="259" t="s">
        <v>422</v>
      </c>
    </row>
    <row r="1950" spans="1:211" s="171" customFormat="1" ht="15" x14ac:dyDescent="0.25">
      <c r="A1950" s="881" t="s">
        <v>1287</v>
      </c>
      <c r="B1950" s="882"/>
      <c r="C1950" s="882"/>
      <c r="D1950" s="882"/>
      <c r="E1950" s="882"/>
      <c r="F1950" s="882"/>
      <c r="G1950" s="882"/>
      <c r="H1950" s="882"/>
      <c r="I1950" s="882"/>
      <c r="J1950" s="882"/>
      <c r="K1950" s="882"/>
      <c r="L1950" s="882"/>
      <c r="M1950" s="882"/>
      <c r="N1950" s="882"/>
      <c r="O1950" s="882"/>
      <c r="P1950" s="883"/>
      <c r="GO1950" s="212" t="s">
        <v>1287</v>
      </c>
      <c r="GP1950" s="212"/>
      <c r="GQ1950" s="223"/>
      <c r="GR1950" s="223"/>
      <c r="GS1950" s="223"/>
      <c r="GT1950" s="223"/>
      <c r="GU1950" s="223"/>
      <c r="GV1950" s="223"/>
      <c r="GW1950" s="173"/>
      <c r="GX1950" s="223"/>
      <c r="GZ1950" s="257"/>
      <c r="HB1950" s="257"/>
    </row>
    <row r="1951" spans="1:211" s="171" customFormat="1" ht="15" x14ac:dyDescent="0.25">
      <c r="A1951" s="881" t="s">
        <v>601</v>
      </c>
      <c r="B1951" s="882"/>
      <c r="C1951" s="882"/>
      <c r="D1951" s="882"/>
      <c r="E1951" s="882"/>
      <c r="F1951" s="882"/>
      <c r="G1951" s="882"/>
      <c r="H1951" s="882"/>
      <c r="I1951" s="882"/>
      <c r="J1951" s="882"/>
      <c r="K1951" s="882"/>
      <c r="L1951" s="882"/>
      <c r="M1951" s="882"/>
      <c r="N1951" s="882"/>
      <c r="O1951" s="882"/>
      <c r="P1951" s="883"/>
      <c r="GO1951" s="212"/>
      <c r="GP1951" s="212" t="s">
        <v>601</v>
      </c>
      <c r="GQ1951" s="223"/>
      <c r="GR1951" s="223"/>
      <c r="GS1951" s="223"/>
      <c r="GT1951" s="223"/>
      <c r="GU1951" s="223"/>
      <c r="GV1951" s="223"/>
      <c r="GW1951" s="173"/>
      <c r="GX1951" s="223"/>
      <c r="GZ1951" s="257"/>
      <c r="HB1951" s="257"/>
    </row>
    <row r="1952" spans="1:211" s="171" customFormat="1" ht="15" x14ac:dyDescent="0.25">
      <c r="A1952" s="214" t="s">
        <v>1288</v>
      </c>
      <c r="B1952" s="215" t="s">
        <v>602</v>
      </c>
      <c r="C1952" s="873" t="s">
        <v>603</v>
      </c>
      <c r="D1952" s="873"/>
      <c r="E1952" s="873"/>
      <c r="F1952" s="873"/>
      <c r="G1952" s="873"/>
      <c r="H1952" s="216" t="s">
        <v>386</v>
      </c>
      <c r="I1952" s="217">
        <v>50.18</v>
      </c>
      <c r="J1952" s="218">
        <v>1</v>
      </c>
      <c r="K1952" s="265">
        <v>50.18</v>
      </c>
      <c r="L1952" s="220"/>
      <c r="M1952" s="217"/>
      <c r="N1952" s="221"/>
      <c r="O1952" s="217"/>
      <c r="P1952" s="222"/>
      <c r="GO1952" s="212"/>
      <c r="GP1952" s="212"/>
      <c r="GQ1952" s="223" t="s">
        <v>603</v>
      </c>
      <c r="GR1952" s="223" t="s">
        <v>4</v>
      </c>
      <c r="GS1952" s="223" t="s">
        <v>4</v>
      </c>
      <c r="GT1952" s="223" t="s">
        <v>4</v>
      </c>
      <c r="GU1952" s="223" t="s">
        <v>4</v>
      </c>
      <c r="GV1952" s="223"/>
      <c r="GW1952" s="173"/>
      <c r="GX1952" s="223"/>
      <c r="GZ1952" s="257"/>
      <c r="HB1952" s="257"/>
    </row>
    <row r="1953" spans="1:210" s="171" customFormat="1" ht="15" x14ac:dyDescent="0.25">
      <c r="A1953" s="224"/>
      <c r="B1953" s="225"/>
      <c r="C1953" s="874" t="s">
        <v>370</v>
      </c>
      <c r="D1953" s="874"/>
      <c r="E1953" s="874"/>
      <c r="F1953" s="874"/>
      <c r="G1953" s="874"/>
      <c r="H1953" s="216"/>
      <c r="I1953" s="217"/>
      <c r="J1953" s="217"/>
      <c r="K1953" s="217"/>
      <c r="L1953" s="220"/>
      <c r="M1953" s="217"/>
      <c r="N1953" s="226"/>
      <c r="O1953" s="217"/>
      <c r="P1953" s="227">
        <v>1265811.6200000001</v>
      </c>
      <c r="Q1953" s="228"/>
      <c r="R1953" s="228"/>
      <c r="GO1953" s="212"/>
      <c r="GP1953" s="212"/>
      <c r="GQ1953" s="223"/>
      <c r="GR1953" s="223"/>
      <c r="GS1953" s="223"/>
      <c r="GT1953" s="223"/>
      <c r="GU1953" s="223"/>
      <c r="GV1953" s="223" t="s">
        <v>370</v>
      </c>
      <c r="GW1953" s="173"/>
      <c r="GX1953" s="223"/>
      <c r="GZ1953" s="257"/>
      <c r="HB1953" s="257"/>
    </row>
    <row r="1954" spans="1:210" s="171" customFormat="1" ht="15" x14ac:dyDescent="0.25">
      <c r="A1954" s="229"/>
      <c r="B1954" s="230"/>
      <c r="C1954" s="880" t="s">
        <v>371</v>
      </c>
      <c r="D1954" s="880"/>
      <c r="E1954" s="880"/>
      <c r="F1954" s="880"/>
      <c r="G1954" s="880"/>
      <c r="H1954" s="231"/>
      <c r="I1954" s="232"/>
      <c r="J1954" s="232"/>
      <c r="K1954" s="232"/>
      <c r="L1954" s="233"/>
      <c r="M1954" s="232"/>
      <c r="N1954" s="233"/>
      <c r="O1954" s="232"/>
      <c r="P1954" s="245">
        <v>714312.58</v>
      </c>
      <c r="GO1954" s="212"/>
      <c r="GP1954" s="212"/>
      <c r="GQ1954" s="223"/>
      <c r="GR1954" s="223"/>
      <c r="GS1954" s="223"/>
      <c r="GT1954" s="223"/>
      <c r="GU1954" s="223"/>
      <c r="GV1954" s="223"/>
      <c r="GW1954" s="173" t="s">
        <v>371</v>
      </c>
      <c r="GX1954" s="223"/>
      <c r="GZ1954" s="257"/>
      <c r="HB1954" s="257"/>
    </row>
    <row r="1955" spans="1:210" s="171" customFormat="1" ht="15" x14ac:dyDescent="0.25">
      <c r="A1955" s="229"/>
      <c r="B1955" s="230" t="s">
        <v>388</v>
      </c>
      <c r="C1955" s="880" t="s">
        <v>389</v>
      </c>
      <c r="D1955" s="880"/>
      <c r="E1955" s="880"/>
      <c r="F1955" s="880"/>
      <c r="G1955" s="880"/>
      <c r="H1955" s="231" t="s">
        <v>374</v>
      </c>
      <c r="I1955" s="235">
        <v>93</v>
      </c>
      <c r="J1955" s="232"/>
      <c r="K1955" s="235">
        <v>93</v>
      </c>
      <c r="L1955" s="233"/>
      <c r="M1955" s="232"/>
      <c r="N1955" s="233"/>
      <c r="O1955" s="232"/>
      <c r="P1955" s="245">
        <v>664310.69999999995</v>
      </c>
      <c r="GO1955" s="212"/>
      <c r="GP1955" s="212"/>
      <c r="GQ1955" s="223"/>
      <c r="GR1955" s="223"/>
      <c r="GS1955" s="223"/>
      <c r="GT1955" s="223"/>
      <c r="GU1955" s="223"/>
      <c r="GV1955" s="223"/>
      <c r="GW1955" s="173" t="s">
        <v>389</v>
      </c>
      <c r="GX1955" s="223"/>
      <c r="GZ1955" s="257"/>
      <c r="HB1955" s="257"/>
    </row>
    <row r="1956" spans="1:210" s="171" customFormat="1" ht="15" x14ac:dyDescent="0.25">
      <c r="A1956" s="229"/>
      <c r="B1956" s="230" t="s">
        <v>390</v>
      </c>
      <c r="C1956" s="880" t="s">
        <v>391</v>
      </c>
      <c r="D1956" s="880"/>
      <c r="E1956" s="880"/>
      <c r="F1956" s="880"/>
      <c r="G1956" s="880"/>
      <c r="H1956" s="231" t="s">
        <v>374</v>
      </c>
      <c r="I1956" s="235">
        <v>62</v>
      </c>
      <c r="J1956" s="232"/>
      <c r="K1956" s="235">
        <v>62</v>
      </c>
      <c r="L1956" s="233"/>
      <c r="M1956" s="232"/>
      <c r="N1956" s="233"/>
      <c r="O1956" s="232"/>
      <c r="P1956" s="245">
        <v>442873.8</v>
      </c>
      <c r="GO1956" s="212"/>
      <c r="GP1956" s="212"/>
      <c r="GQ1956" s="223"/>
      <c r="GR1956" s="223"/>
      <c r="GS1956" s="223"/>
      <c r="GT1956" s="223"/>
      <c r="GU1956" s="223"/>
      <c r="GV1956" s="223"/>
      <c r="GW1956" s="173" t="s">
        <v>391</v>
      </c>
      <c r="GX1956" s="223"/>
      <c r="GZ1956" s="257"/>
      <c r="HB1956" s="257"/>
    </row>
    <row r="1957" spans="1:210" s="171" customFormat="1" ht="15" x14ac:dyDescent="0.25">
      <c r="A1957" s="236"/>
      <c r="B1957" s="237"/>
      <c r="C1957" s="874" t="s">
        <v>377</v>
      </c>
      <c r="D1957" s="874"/>
      <c r="E1957" s="874"/>
      <c r="F1957" s="874"/>
      <c r="G1957" s="874"/>
      <c r="H1957" s="216"/>
      <c r="I1957" s="217"/>
      <c r="J1957" s="217"/>
      <c r="K1957" s="217"/>
      <c r="L1957" s="220"/>
      <c r="M1957" s="217"/>
      <c r="N1957" s="226">
        <v>47289.68</v>
      </c>
      <c r="O1957" s="217"/>
      <c r="P1957" s="227">
        <v>2372996.12</v>
      </c>
      <c r="GO1957" s="212"/>
      <c r="GP1957" s="212"/>
      <c r="GQ1957" s="223"/>
      <c r="GR1957" s="223"/>
      <c r="GS1957" s="223"/>
      <c r="GT1957" s="223"/>
      <c r="GU1957" s="223"/>
      <c r="GV1957" s="223"/>
      <c r="GW1957" s="173"/>
      <c r="GX1957" s="223" t="s">
        <v>377</v>
      </c>
      <c r="GZ1957" s="257"/>
      <c r="HB1957" s="257"/>
    </row>
    <row r="1958" spans="1:210" s="171" customFormat="1" ht="15" x14ac:dyDescent="0.25">
      <c r="A1958" s="881" t="s">
        <v>604</v>
      </c>
      <c r="B1958" s="882"/>
      <c r="C1958" s="882"/>
      <c r="D1958" s="882"/>
      <c r="E1958" s="882"/>
      <c r="F1958" s="882"/>
      <c r="G1958" s="882"/>
      <c r="H1958" s="882"/>
      <c r="I1958" s="882"/>
      <c r="J1958" s="882"/>
      <c r="K1958" s="882"/>
      <c r="L1958" s="882"/>
      <c r="M1958" s="882"/>
      <c r="N1958" s="882"/>
      <c r="O1958" s="882"/>
      <c r="P1958" s="883"/>
      <c r="GO1958" s="212"/>
      <c r="GP1958" s="212" t="s">
        <v>604</v>
      </c>
      <c r="GQ1958" s="223"/>
      <c r="GR1958" s="223"/>
      <c r="GS1958" s="223"/>
      <c r="GT1958" s="223"/>
      <c r="GU1958" s="223"/>
      <c r="GV1958" s="223"/>
      <c r="GW1958" s="173"/>
      <c r="GX1958" s="223"/>
      <c r="GZ1958" s="257"/>
      <c r="HB1958" s="257"/>
    </row>
    <row r="1959" spans="1:210" s="171" customFormat="1" ht="45" x14ac:dyDescent="0.25">
      <c r="A1959" s="214" t="s">
        <v>1289</v>
      </c>
      <c r="B1959" s="215" t="s">
        <v>605</v>
      </c>
      <c r="C1959" s="873" t="s">
        <v>606</v>
      </c>
      <c r="D1959" s="873"/>
      <c r="E1959" s="873"/>
      <c r="F1959" s="873"/>
      <c r="G1959" s="873"/>
      <c r="H1959" s="216" t="s">
        <v>607</v>
      </c>
      <c r="I1959" s="217">
        <v>18.827999999999999</v>
      </c>
      <c r="J1959" s="218">
        <v>1</v>
      </c>
      <c r="K1959" s="241">
        <v>18.827999999999999</v>
      </c>
      <c r="L1959" s="220"/>
      <c r="M1959" s="217"/>
      <c r="N1959" s="221"/>
      <c r="O1959" s="217"/>
      <c r="P1959" s="222"/>
      <c r="GO1959" s="212"/>
      <c r="GP1959" s="212"/>
      <c r="GQ1959" s="223" t="s">
        <v>606</v>
      </c>
      <c r="GR1959" s="223" t="s">
        <v>4</v>
      </c>
      <c r="GS1959" s="223" t="s">
        <v>4</v>
      </c>
      <c r="GT1959" s="223" t="s">
        <v>4</v>
      </c>
      <c r="GU1959" s="223" t="s">
        <v>4</v>
      </c>
      <c r="GV1959" s="223"/>
      <c r="GW1959" s="173"/>
      <c r="GX1959" s="223"/>
      <c r="GZ1959" s="257"/>
      <c r="HB1959" s="257"/>
    </row>
    <row r="1960" spans="1:210" s="171" customFormat="1" ht="15" x14ac:dyDescent="0.25">
      <c r="A1960" s="242"/>
      <c r="B1960" s="243"/>
      <c r="C1960" s="878" t="s">
        <v>1290</v>
      </c>
      <c r="D1960" s="878"/>
      <c r="E1960" s="878"/>
      <c r="F1960" s="878"/>
      <c r="G1960" s="878"/>
      <c r="H1960" s="878"/>
      <c r="I1960" s="878"/>
      <c r="J1960" s="878"/>
      <c r="K1960" s="878"/>
      <c r="L1960" s="878"/>
      <c r="M1960" s="878"/>
      <c r="N1960" s="878"/>
      <c r="O1960" s="878"/>
      <c r="P1960" s="879"/>
      <c r="GO1960" s="212"/>
      <c r="GP1960" s="212"/>
      <c r="GQ1960" s="223"/>
      <c r="GR1960" s="223"/>
      <c r="GS1960" s="223"/>
      <c r="GT1960" s="223"/>
      <c r="GU1960" s="223"/>
      <c r="GV1960" s="223"/>
      <c r="GW1960" s="173"/>
      <c r="GX1960" s="223"/>
      <c r="GY1960" s="244" t="s">
        <v>1290</v>
      </c>
      <c r="GZ1960" s="257"/>
      <c r="HB1960" s="257"/>
    </row>
    <row r="1961" spans="1:210" s="171" customFormat="1" ht="15" x14ac:dyDescent="0.25">
      <c r="A1961" s="224"/>
      <c r="B1961" s="225"/>
      <c r="C1961" s="874" t="s">
        <v>370</v>
      </c>
      <c r="D1961" s="874"/>
      <c r="E1961" s="874"/>
      <c r="F1961" s="874"/>
      <c r="G1961" s="874"/>
      <c r="H1961" s="216"/>
      <c r="I1961" s="217"/>
      <c r="J1961" s="217"/>
      <c r="K1961" s="217"/>
      <c r="L1961" s="220"/>
      <c r="M1961" s="217"/>
      <c r="N1961" s="226"/>
      <c r="O1961" s="217"/>
      <c r="P1961" s="227">
        <v>3570618.78</v>
      </c>
      <c r="Q1961" s="228"/>
      <c r="R1961" s="228"/>
      <c r="GO1961" s="212"/>
      <c r="GP1961" s="212"/>
      <c r="GQ1961" s="223"/>
      <c r="GR1961" s="223"/>
      <c r="GS1961" s="223"/>
      <c r="GT1961" s="223"/>
      <c r="GU1961" s="223"/>
      <c r="GV1961" s="223" t="s">
        <v>370</v>
      </c>
      <c r="GW1961" s="173"/>
      <c r="GX1961" s="223"/>
      <c r="GZ1961" s="257"/>
      <c r="HB1961" s="257"/>
    </row>
    <row r="1962" spans="1:210" s="171" customFormat="1" ht="15" x14ac:dyDescent="0.25">
      <c r="A1962" s="229"/>
      <c r="B1962" s="230"/>
      <c r="C1962" s="880" t="s">
        <v>371</v>
      </c>
      <c r="D1962" s="880"/>
      <c r="E1962" s="880"/>
      <c r="F1962" s="880"/>
      <c r="G1962" s="880"/>
      <c r="H1962" s="231"/>
      <c r="I1962" s="232"/>
      <c r="J1962" s="232"/>
      <c r="K1962" s="232"/>
      <c r="L1962" s="233"/>
      <c r="M1962" s="232"/>
      <c r="N1962" s="233"/>
      <c r="O1962" s="232"/>
      <c r="P1962" s="245">
        <v>3406528.72</v>
      </c>
      <c r="GO1962" s="212"/>
      <c r="GP1962" s="212"/>
      <c r="GQ1962" s="223"/>
      <c r="GR1962" s="223"/>
      <c r="GS1962" s="223"/>
      <c r="GT1962" s="223"/>
      <c r="GU1962" s="223"/>
      <c r="GV1962" s="223"/>
      <c r="GW1962" s="173" t="s">
        <v>371</v>
      </c>
      <c r="GX1962" s="223"/>
      <c r="GZ1962" s="257"/>
      <c r="HB1962" s="257"/>
    </row>
    <row r="1963" spans="1:210" s="171" customFormat="1" ht="22.5" x14ac:dyDescent="0.25">
      <c r="A1963" s="229"/>
      <c r="B1963" s="230" t="s">
        <v>579</v>
      </c>
      <c r="C1963" s="880" t="s">
        <v>580</v>
      </c>
      <c r="D1963" s="880"/>
      <c r="E1963" s="880"/>
      <c r="F1963" s="880"/>
      <c r="G1963" s="880"/>
      <c r="H1963" s="231" t="s">
        <v>374</v>
      </c>
      <c r="I1963" s="235">
        <v>89</v>
      </c>
      <c r="J1963" s="232"/>
      <c r="K1963" s="235">
        <v>89</v>
      </c>
      <c r="L1963" s="233"/>
      <c r="M1963" s="232"/>
      <c r="N1963" s="233"/>
      <c r="O1963" s="232"/>
      <c r="P1963" s="245">
        <v>3031810.56</v>
      </c>
      <c r="GO1963" s="212"/>
      <c r="GP1963" s="212"/>
      <c r="GQ1963" s="223"/>
      <c r="GR1963" s="223"/>
      <c r="GS1963" s="223"/>
      <c r="GT1963" s="223"/>
      <c r="GU1963" s="223"/>
      <c r="GV1963" s="223"/>
      <c r="GW1963" s="173" t="s">
        <v>580</v>
      </c>
      <c r="GX1963" s="223"/>
      <c r="GZ1963" s="257"/>
      <c r="HB1963" s="257"/>
    </row>
    <row r="1964" spans="1:210" s="171" customFormat="1" ht="22.5" x14ac:dyDescent="0.25">
      <c r="A1964" s="229"/>
      <c r="B1964" s="230" t="s">
        <v>581</v>
      </c>
      <c r="C1964" s="880" t="s">
        <v>582</v>
      </c>
      <c r="D1964" s="880"/>
      <c r="E1964" s="880"/>
      <c r="F1964" s="880"/>
      <c r="G1964" s="880"/>
      <c r="H1964" s="231" t="s">
        <v>374</v>
      </c>
      <c r="I1964" s="235">
        <v>41</v>
      </c>
      <c r="J1964" s="232"/>
      <c r="K1964" s="235">
        <v>41</v>
      </c>
      <c r="L1964" s="233"/>
      <c r="M1964" s="232"/>
      <c r="N1964" s="233"/>
      <c r="O1964" s="232"/>
      <c r="P1964" s="245">
        <v>1396676.78</v>
      </c>
      <c r="GO1964" s="212"/>
      <c r="GP1964" s="212"/>
      <c r="GQ1964" s="223"/>
      <c r="GR1964" s="223"/>
      <c r="GS1964" s="223"/>
      <c r="GT1964" s="223"/>
      <c r="GU1964" s="223"/>
      <c r="GV1964" s="223"/>
      <c r="GW1964" s="173" t="s">
        <v>582</v>
      </c>
      <c r="GX1964" s="223"/>
      <c r="GZ1964" s="257"/>
      <c r="HB1964" s="257"/>
    </row>
    <row r="1965" spans="1:210" s="171" customFormat="1" ht="15" x14ac:dyDescent="0.25">
      <c r="A1965" s="236"/>
      <c r="B1965" s="237"/>
      <c r="C1965" s="874" t="s">
        <v>377</v>
      </c>
      <c r="D1965" s="874"/>
      <c r="E1965" s="874"/>
      <c r="F1965" s="874"/>
      <c r="G1965" s="874"/>
      <c r="H1965" s="216"/>
      <c r="I1965" s="217"/>
      <c r="J1965" s="217"/>
      <c r="K1965" s="217"/>
      <c r="L1965" s="220"/>
      <c r="M1965" s="217"/>
      <c r="N1965" s="226">
        <v>424851.61</v>
      </c>
      <c r="O1965" s="217"/>
      <c r="P1965" s="227">
        <v>7999106.1200000001</v>
      </c>
      <c r="GO1965" s="212"/>
      <c r="GP1965" s="212"/>
      <c r="GQ1965" s="223"/>
      <c r="GR1965" s="223"/>
      <c r="GS1965" s="223"/>
      <c r="GT1965" s="223"/>
      <c r="GU1965" s="223"/>
      <c r="GV1965" s="223"/>
      <c r="GW1965" s="173"/>
      <c r="GX1965" s="223" t="s">
        <v>377</v>
      </c>
      <c r="GZ1965" s="257"/>
      <c r="HB1965" s="257"/>
    </row>
    <row r="1966" spans="1:210" s="171" customFormat="1" ht="15" x14ac:dyDescent="0.25">
      <c r="A1966" s="881"/>
      <c r="B1966" s="882"/>
      <c r="C1966" s="882"/>
      <c r="D1966" s="882"/>
      <c r="E1966" s="882"/>
      <c r="F1966" s="882"/>
      <c r="G1966" s="882"/>
      <c r="H1966" s="882"/>
      <c r="I1966" s="882"/>
      <c r="J1966" s="882"/>
      <c r="K1966" s="882"/>
      <c r="L1966" s="882"/>
      <c r="M1966" s="882"/>
      <c r="N1966" s="882"/>
      <c r="O1966" s="882"/>
      <c r="P1966" s="883"/>
      <c r="GO1966" s="212"/>
      <c r="GP1966" s="212" t="s">
        <v>4</v>
      </c>
      <c r="GQ1966" s="223"/>
      <c r="GR1966" s="223"/>
      <c r="GS1966" s="223"/>
      <c r="GT1966" s="223"/>
      <c r="GU1966" s="223"/>
      <c r="GV1966" s="223"/>
      <c r="GW1966" s="173"/>
      <c r="GX1966" s="223"/>
      <c r="GZ1966" s="257"/>
      <c r="HB1966" s="257"/>
    </row>
    <row r="1967" spans="1:210" s="171" customFormat="1" ht="22.5" x14ac:dyDescent="0.25">
      <c r="A1967" s="214" t="s">
        <v>1291</v>
      </c>
      <c r="B1967" s="215" t="s">
        <v>609</v>
      </c>
      <c r="C1967" s="873" t="s">
        <v>610</v>
      </c>
      <c r="D1967" s="873"/>
      <c r="E1967" s="873"/>
      <c r="F1967" s="873"/>
      <c r="G1967" s="873"/>
      <c r="H1967" s="216" t="s">
        <v>611</v>
      </c>
      <c r="I1967" s="217">
        <v>740</v>
      </c>
      <c r="J1967" s="218">
        <v>1</v>
      </c>
      <c r="K1967" s="218">
        <v>740</v>
      </c>
      <c r="L1967" s="220"/>
      <c r="M1967" s="217"/>
      <c r="N1967" s="240">
        <v>69100.09</v>
      </c>
      <c r="O1967" s="217"/>
      <c r="P1967" s="227">
        <v>51134066.600000001</v>
      </c>
      <c r="GO1967" s="212"/>
      <c r="GP1967" s="212"/>
      <c r="GQ1967" s="223" t="s">
        <v>610</v>
      </c>
      <c r="GR1967" s="223" t="s">
        <v>4</v>
      </c>
      <c r="GS1967" s="223" t="s">
        <v>4</v>
      </c>
      <c r="GT1967" s="223" t="s">
        <v>4</v>
      </c>
      <c r="GU1967" s="223" t="s">
        <v>4</v>
      </c>
      <c r="GV1967" s="223"/>
      <c r="GW1967" s="173"/>
      <c r="GX1967" s="223"/>
      <c r="GZ1967" s="257"/>
      <c r="HB1967" s="257"/>
    </row>
    <row r="1968" spans="1:210" s="171" customFormat="1" ht="15" x14ac:dyDescent="0.25">
      <c r="A1968" s="236"/>
      <c r="B1968" s="237"/>
      <c r="C1968" s="874" t="s">
        <v>377</v>
      </c>
      <c r="D1968" s="874"/>
      <c r="E1968" s="874"/>
      <c r="F1968" s="874"/>
      <c r="G1968" s="874"/>
      <c r="H1968" s="216"/>
      <c r="I1968" s="217"/>
      <c r="J1968" s="217"/>
      <c r="K1968" s="217"/>
      <c r="L1968" s="220"/>
      <c r="M1968" s="217"/>
      <c r="N1968" s="220"/>
      <c r="O1968" s="217"/>
      <c r="P1968" s="227">
        <v>51134066.600000001</v>
      </c>
      <c r="GO1968" s="212"/>
      <c r="GP1968" s="212"/>
      <c r="GQ1968" s="223"/>
      <c r="GR1968" s="223"/>
      <c r="GS1968" s="223"/>
      <c r="GT1968" s="223"/>
      <c r="GU1968" s="223"/>
      <c r="GV1968" s="223"/>
      <c r="GW1968" s="173"/>
      <c r="GX1968" s="223" t="s">
        <v>377</v>
      </c>
      <c r="GZ1968" s="257"/>
      <c r="HB1968" s="257"/>
    </row>
    <row r="1969" spans="1:210" s="171" customFormat="1" ht="22.5" x14ac:dyDescent="0.25">
      <c r="A1969" s="214" t="s">
        <v>1292</v>
      </c>
      <c r="B1969" s="215" t="s">
        <v>612</v>
      </c>
      <c r="C1969" s="873" t="s">
        <v>613</v>
      </c>
      <c r="D1969" s="873"/>
      <c r="E1969" s="873"/>
      <c r="F1969" s="873"/>
      <c r="G1969" s="873"/>
      <c r="H1969" s="216" t="s">
        <v>614</v>
      </c>
      <c r="I1969" s="217">
        <v>432</v>
      </c>
      <c r="J1969" s="218">
        <v>1</v>
      </c>
      <c r="K1969" s="218">
        <v>432</v>
      </c>
      <c r="L1969" s="220"/>
      <c r="M1969" s="217"/>
      <c r="N1969" s="240">
        <v>2830.93</v>
      </c>
      <c r="O1969" s="217"/>
      <c r="P1969" s="227">
        <v>1222961.76</v>
      </c>
      <c r="GO1969" s="212"/>
      <c r="GP1969" s="212"/>
      <c r="GQ1969" s="223" t="s">
        <v>613</v>
      </c>
      <c r="GR1969" s="223" t="s">
        <v>4</v>
      </c>
      <c r="GS1969" s="223" t="s">
        <v>4</v>
      </c>
      <c r="GT1969" s="223" t="s">
        <v>4</v>
      </c>
      <c r="GU1969" s="223" t="s">
        <v>4</v>
      </c>
      <c r="GV1969" s="223"/>
      <c r="GW1969" s="173"/>
      <c r="GX1969" s="223"/>
      <c r="GZ1969" s="257"/>
      <c r="HB1969" s="257"/>
    </row>
    <row r="1970" spans="1:210" s="171" customFormat="1" ht="15" x14ac:dyDescent="0.25">
      <c r="A1970" s="236"/>
      <c r="B1970" s="237"/>
      <c r="C1970" s="874" t="s">
        <v>377</v>
      </c>
      <c r="D1970" s="874"/>
      <c r="E1970" s="874"/>
      <c r="F1970" s="874"/>
      <c r="G1970" s="874"/>
      <c r="H1970" s="216"/>
      <c r="I1970" s="217"/>
      <c r="J1970" s="217"/>
      <c r="K1970" s="217"/>
      <c r="L1970" s="220"/>
      <c r="M1970" s="217"/>
      <c r="N1970" s="220"/>
      <c r="O1970" s="217"/>
      <c r="P1970" s="227">
        <v>1222961.76</v>
      </c>
      <c r="GO1970" s="212"/>
      <c r="GP1970" s="212"/>
      <c r="GQ1970" s="223"/>
      <c r="GR1970" s="223"/>
      <c r="GS1970" s="223"/>
      <c r="GT1970" s="223"/>
      <c r="GU1970" s="223"/>
      <c r="GV1970" s="223"/>
      <c r="GW1970" s="173"/>
      <c r="GX1970" s="223" t="s">
        <v>377</v>
      </c>
      <c r="GZ1970" s="257"/>
      <c r="HB1970" s="257"/>
    </row>
    <row r="1971" spans="1:210" s="171" customFormat="1" ht="1.5" customHeight="1" x14ac:dyDescent="0.25">
      <c r="A1971" s="246"/>
      <c r="B1971" s="247"/>
      <c r="C1971" s="247"/>
      <c r="D1971" s="247"/>
      <c r="E1971" s="247"/>
      <c r="F1971" s="248"/>
      <c r="G1971" s="248"/>
      <c r="H1971" s="248"/>
      <c r="I1971" s="248"/>
      <c r="J1971" s="249"/>
      <c r="K1971" s="248"/>
      <c r="L1971" s="249"/>
      <c r="M1971" s="250"/>
      <c r="N1971" s="249"/>
      <c r="O1971" s="251"/>
      <c r="P1971" s="252"/>
      <c r="Q1971" s="253"/>
      <c r="R1971" s="254"/>
      <c r="GO1971" s="212"/>
      <c r="GP1971" s="212"/>
      <c r="GQ1971" s="223"/>
      <c r="GR1971" s="223"/>
      <c r="GS1971" s="223"/>
      <c r="GT1971" s="223"/>
      <c r="GU1971" s="223"/>
      <c r="GV1971" s="223"/>
      <c r="GW1971" s="173"/>
      <c r="GX1971" s="223"/>
      <c r="GZ1971" s="257"/>
      <c r="HB1971" s="257"/>
    </row>
    <row r="1972" spans="1:210" s="171" customFormat="1" ht="15" x14ac:dyDescent="0.25">
      <c r="A1972" s="224"/>
      <c r="B1972" s="255"/>
      <c r="C1972" s="872" t="s">
        <v>1293</v>
      </c>
      <c r="D1972" s="872"/>
      <c r="E1972" s="872"/>
      <c r="F1972" s="872"/>
      <c r="G1972" s="872"/>
      <c r="H1972" s="872"/>
      <c r="I1972" s="872"/>
      <c r="J1972" s="872"/>
      <c r="K1972" s="872"/>
      <c r="L1972" s="872"/>
      <c r="M1972" s="872"/>
      <c r="N1972" s="872"/>
      <c r="O1972" s="872"/>
      <c r="P1972" s="256"/>
      <c r="Q1972" s="253"/>
      <c r="R1972" s="254"/>
      <c r="GO1972" s="212"/>
      <c r="GP1972" s="212"/>
      <c r="GQ1972" s="223"/>
      <c r="GR1972" s="223"/>
      <c r="GS1972" s="223"/>
      <c r="GT1972" s="223"/>
      <c r="GU1972" s="223"/>
      <c r="GV1972" s="223"/>
      <c r="GW1972" s="173"/>
      <c r="GX1972" s="223"/>
      <c r="GZ1972" s="257" t="s">
        <v>1293</v>
      </c>
      <c r="HB1972" s="257"/>
    </row>
    <row r="1973" spans="1:210" s="171" customFormat="1" ht="15" x14ac:dyDescent="0.25">
      <c r="A1973" s="224"/>
      <c r="B1973" s="225"/>
      <c r="C1973" s="871" t="s">
        <v>400</v>
      </c>
      <c r="D1973" s="871"/>
      <c r="E1973" s="871"/>
      <c r="F1973" s="871"/>
      <c r="G1973" s="871"/>
      <c r="H1973" s="871"/>
      <c r="I1973" s="871"/>
      <c r="J1973" s="871"/>
      <c r="K1973" s="871"/>
      <c r="L1973" s="871"/>
      <c r="M1973" s="871"/>
      <c r="N1973" s="871"/>
      <c r="O1973" s="871"/>
      <c r="P1973" s="258">
        <v>57193458.759999998</v>
      </c>
      <c r="Q1973" s="253"/>
      <c r="R1973" s="254"/>
      <c r="GO1973" s="212"/>
      <c r="GP1973" s="212"/>
      <c r="GQ1973" s="223"/>
      <c r="GR1973" s="223"/>
      <c r="GS1973" s="223"/>
      <c r="GT1973" s="223"/>
      <c r="GU1973" s="223"/>
      <c r="GV1973" s="223"/>
      <c r="GW1973" s="173"/>
      <c r="GX1973" s="223"/>
      <c r="GZ1973" s="257"/>
      <c r="HA1973" s="259" t="s">
        <v>400</v>
      </c>
      <c r="HB1973" s="257"/>
    </row>
    <row r="1974" spans="1:210" s="171" customFormat="1" ht="15" x14ac:dyDescent="0.25">
      <c r="A1974" s="224"/>
      <c r="B1974" s="225"/>
      <c r="C1974" s="871" t="s">
        <v>401</v>
      </c>
      <c r="D1974" s="871"/>
      <c r="E1974" s="871"/>
      <c r="F1974" s="871"/>
      <c r="G1974" s="871"/>
      <c r="H1974" s="871"/>
      <c r="I1974" s="871"/>
      <c r="J1974" s="871"/>
      <c r="K1974" s="871"/>
      <c r="L1974" s="871"/>
      <c r="M1974" s="871"/>
      <c r="N1974" s="871"/>
      <c r="O1974" s="871"/>
      <c r="P1974" s="260"/>
      <c r="Q1974" s="253"/>
      <c r="R1974" s="254"/>
      <c r="GO1974" s="212"/>
      <c r="GP1974" s="212"/>
      <c r="GQ1974" s="223"/>
      <c r="GR1974" s="223"/>
      <c r="GS1974" s="223"/>
      <c r="GT1974" s="223"/>
      <c r="GU1974" s="223"/>
      <c r="GV1974" s="223"/>
      <c r="GW1974" s="173"/>
      <c r="GX1974" s="223"/>
      <c r="GZ1974" s="257"/>
      <c r="HA1974" s="259" t="s">
        <v>401</v>
      </c>
      <c r="HB1974" s="257"/>
    </row>
    <row r="1975" spans="1:210" s="171" customFormat="1" ht="15" x14ac:dyDescent="0.25">
      <c r="A1975" s="224"/>
      <c r="B1975" s="225"/>
      <c r="C1975" s="871" t="s">
        <v>402</v>
      </c>
      <c r="D1975" s="871"/>
      <c r="E1975" s="871"/>
      <c r="F1975" s="871"/>
      <c r="G1975" s="871"/>
      <c r="H1975" s="871"/>
      <c r="I1975" s="871"/>
      <c r="J1975" s="871"/>
      <c r="K1975" s="871"/>
      <c r="L1975" s="871"/>
      <c r="M1975" s="871"/>
      <c r="N1975" s="871"/>
      <c r="O1975" s="871"/>
      <c r="P1975" s="258">
        <v>3532997.79</v>
      </c>
      <c r="Q1975" s="253"/>
      <c r="R1975" s="254"/>
      <c r="GO1975" s="212"/>
      <c r="GP1975" s="212"/>
      <c r="GQ1975" s="223"/>
      <c r="GR1975" s="223"/>
      <c r="GS1975" s="223"/>
      <c r="GT1975" s="223"/>
      <c r="GU1975" s="223"/>
      <c r="GV1975" s="223"/>
      <c r="GW1975" s="173"/>
      <c r="GX1975" s="223"/>
      <c r="GZ1975" s="257"/>
      <c r="HA1975" s="259" t="s">
        <v>402</v>
      </c>
      <c r="HB1975" s="257"/>
    </row>
    <row r="1976" spans="1:210" s="171" customFormat="1" ht="15" x14ac:dyDescent="0.25">
      <c r="A1976" s="224"/>
      <c r="B1976" s="225"/>
      <c r="C1976" s="871" t="s">
        <v>403</v>
      </c>
      <c r="D1976" s="871"/>
      <c r="E1976" s="871"/>
      <c r="F1976" s="871"/>
      <c r="G1976" s="871"/>
      <c r="H1976" s="871"/>
      <c r="I1976" s="871"/>
      <c r="J1976" s="871"/>
      <c r="K1976" s="871"/>
      <c r="L1976" s="871"/>
      <c r="M1976" s="871"/>
      <c r="N1976" s="871"/>
      <c r="O1976" s="871"/>
      <c r="P1976" s="258">
        <v>555555.6</v>
      </c>
      <c r="Q1976" s="253"/>
      <c r="R1976" s="254"/>
      <c r="GO1976" s="212"/>
      <c r="GP1976" s="212"/>
      <c r="GQ1976" s="223"/>
      <c r="GR1976" s="223"/>
      <c r="GS1976" s="223"/>
      <c r="GT1976" s="223"/>
      <c r="GU1976" s="223"/>
      <c r="GV1976" s="223"/>
      <c r="GW1976" s="173"/>
      <c r="GX1976" s="223"/>
      <c r="GZ1976" s="257"/>
      <c r="HA1976" s="259" t="s">
        <v>403</v>
      </c>
      <c r="HB1976" s="257"/>
    </row>
    <row r="1977" spans="1:210" s="171" customFormat="1" ht="15" x14ac:dyDescent="0.25">
      <c r="A1977" s="224"/>
      <c r="B1977" s="225"/>
      <c r="C1977" s="871" t="s">
        <v>404</v>
      </c>
      <c r="D1977" s="871"/>
      <c r="E1977" s="871"/>
      <c r="F1977" s="871"/>
      <c r="G1977" s="871"/>
      <c r="H1977" s="871"/>
      <c r="I1977" s="871"/>
      <c r="J1977" s="871"/>
      <c r="K1977" s="871"/>
      <c r="L1977" s="871"/>
      <c r="M1977" s="871"/>
      <c r="N1977" s="871"/>
      <c r="O1977" s="871"/>
      <c r="P1977" s="258">
        <v>587843.51</v>
      </c>
      <c r="Q1977" s="253"/>
      <c r="R1977" s="254"/>
      <c r="GO1977" s="212"/>
      <c r="GP1977" s="212"/>
      <c r="GQ1977" s="223"/>
      <c r="GR1977" s="223"/>
      <c r="GS1977" s="223"/>
      <c r="GT1977" s="223"/>
      <c r="GU1977" s="223"/>
      <c r="GV1977" s="223"/>
      <c r="GW1977" s="173"/>
      <c r="GX1977" s="223"/>
      <c r="GZ1977" s="257"/>
      <c r="HA1977" s="259" t="s">
        <v>404</v>
      </c>
      <c r="HB1977" s="257"/>
    </row>
    <row r="1978" spans="1:210" s="171" customFormat="1" ht="15" x14ac:dyDescent="0.25">
      <c r="A1978" s="224"/>
      <c r="B1978" s="225"/>
      <c r="C1978" s="871" t="s">
        <v>616</v>
      </c>
      <c r="D1978" s="871"/>
      <c r="E1978" s="871"/>
      <c r="F1978" s="871"/>
      <c r="G1978" s="871"/>
      <c r="H1978" s="871"/>
      <c r="I1978" s="871"/>
      <c r="J1978" s="871"/>
      <c r="K1978" s="871"/>
      <c r="L1978" s="871"/>
      <c r="M1978" s="871"/>
      <c r="N1978" s="871"/>
      <c r="O1978" s="871"/>
      <c r="P1978" s="258">
        <v>52517061.859999999</v>
      </c>
      <c r="Q1978" s="253"/>
      <c r="R1978" s="254"/>
      <c r="GO1978" s="212"/>
      <c r="GP1978" s="212"/>
      <c r="GQ1978" s="223"/>
      <c r="GR1978" s="223"/>
      <c r="GS1978" s="223"/>
      <c r="GT1978" s="223"/>
      <c r="GU1978" s="223"/>
      <c r="GV1978" s="223"/>
      <c r="GW1978" s="173"/>
      <c r="GX1978" s="223"/>
      <c r="GZ1978" s="257"/>
      <c r="HA1978" s="259" t="s">
        <v>616</v>
      </c>
      <c r="HB1978" s="257"/>
    </row>
    <row r="1979" spans="1:210" s="171" customFormat="1" ht="15" x14ac:dyDescent="0.25">
      <c r="A1979" s="224"/>
      <c r="B1979" s="225"/>
      <c r="C1979" s="871" t="s">
        <v>406</v>
      </c>
      <c r="D1979" s="871"/>
      <c r="E1979" s="871"/>
      <c r="F1979" s="871"/>
      <c r="G1979" s="871"/>
      <c r="H1979" s="871"/>
      <c r="I1979" s="871"/>
      <c r="J1979" s="871"/>
      <c r="K1979" s="871"/>
      <c r="L1979" s="871"/>
      <c r="M1979" s="871"/>
      <c r="N1979" s="871"/>
      <c r="O1979" s="871"/>
      <c r="P1979" s="258">
        <v>62729130.600000001</v>
      </c>
      <c r="Q1979" s="253"/>
      <c r="R1979" s="254"/>
      <c r="GO1979" s="212"/>
      <c r="GP1979" s="212"/>
      <c r="GQ1979" s="223"/>
      <c r="GR1979" s="223"/>
      <c r="GS1979" s="223"/>
      <c r="GT1979" s="223"/>
      <c r="GU1979" s="223"/>
      <c r="GV1979" s="223"/>
      <c r="GW1979" s="173"/>
      <c r="GX1979" s="223"/>
      <c r="GZ1979" s="257"/>
      <c r="HA1979" s="259" t="s">
        <v>406</v>
      </c>
      <c r="HB1979" s="257"/>
    </row>
    <row r="1980" spans="1:210" s="171" customFormat="1" ht="15" x14ac:dyDescent="0.25">
      <c r="A1980" s="224"/>
      <c r="B1980" s="225"/>
      <c r="C1980" s="871" t="s">
        <v>401</v>
      </c>
      <c r="D1980" s="871"/>
      <c r="E1980" s="871"/>
      <c r="F1980" s="871"/>
      <c r="G1980" s="871"/>
      <c r="H1980" s="871"/>
      <c r="I1980" s="871"/>
      <c r="J1980" s="871"/>
      <c r="K1980" s="871"/>
      <c r="L1980" s="871"/>
      <c r="M1980" s="871"/>
      <c r="N1980" s="871"/>
      <c r="O1980" s="871"/>
      <c r="P1980" s="260"/>
      <c r="Q1980" s="253"/>
      <c r="R1980" s="254"/>
      <c r="GO1980" s="212"/>
      <c r="GP1980" s="212"/>
      <c r="GQ1980" s="223"/>
      <c r="GR1980" s="223"/>
      <c r="GS1980" s="223"/>
      <c r="GT1980" s="223"/>
      <c r="GU1980" s="223"/>
      <c r="GV1980" s="223"/>
      <c r="GW1980" s="173"/>
      <c r="GX1980" s="223"/>
      <c r="GZ1980" s="257"/>
      <c r="HA1980" s="259" t="s">
        <v>401</v>
      </c>
      <c r="HB1980" s="257"/>
    </row>
    <row r="1981" spans="1:210" s="171" customFormat="1" ht="15" x14ac:dyDescent="0.25">
      <c r="A1981" s="224"/>
      <c r="B1981" s="225"/>
      <c r="C1981" s="871" t="s">
        <v>617</v>
      </c>
      <c r="D1981" s="871"/>
      <c r="E1981" s="871"/>
      <c r="F1981" s="871"/>
      <c r="G1981" s="871"/>
      <c r="H1981" s="871"/>
      <c r="I1981" s="871"/>
      <c r="J1981" s="871"/>
      <c r="K1981" s="871"/>
      <c r="L1981" s="871"/>
      <c r="M1981" s="871"/>
      <c r="N1981" s="871"/>
      <c r="O1981" s="871"/>
      <c r="P1981" s="258">
        <v>3532997.79</v>
      </c>
      <c r="Q1981" s="253"/>
      <c r="R1981" s="254"/>
      <c r="GO1981" s="212"/>
      <c r="GP1981" s="212"/>
      <c r="GQ1981" s="223"/>
      <c r="GR1981" s="223"/>
      <c r="GS1981" s="223"/>
      <c r="GT1981" s="223"/>
      <c r="GU1981" s="223"/>
      <c r="GV1981" s="223"/>
      <c r="GW1981" s="173"/>
      <c r="GX1981" s="223"/>
      <c r="GZ1981" s="257"/>
      <c r="HA1981" s="259" t="s">
        <v>617</v>
      </c>
      <c r="HB1981" s="257"/>
    </row>
    <row r="1982" spans="1:210" s="171" customFormat="1" ht="15" x14ac:dyDescent="0.25">
      <c r="A1982" s="224"/>
      <c r="B1982" s="225"/>
      <c r="C1982" s="871" t="s">
        <v>592</v>
      </c>
      <c r="D1982" s="871"/>
      <c r="E1982" s="871"/>
      <c r="F1982" s="871"/>
      <c r="G1982" s="871"/>
      <c r="H1982" s="871"/>
      <c r="I1982" s="871"/>
      <c r="J1982" s="871"/>
      <c r="K1982" s="871"/>
      <c r="L1982" s="871"/>
      <c r="M1982" s="871"/>
      <c r="N1982" s="871"/>
      <c r="O1982" s="871"/>
      <c r="P1982" s="258">
        <v>555555.6</v>
      </c>
      <c r="Q1982" s="253"/>
      <c r="R1982" s="254"/>
      <c r="GO1982" s="212"/>
      <c r="GP1982" s="212"/>
      <c r="GQ1982" s="223"/>
      <c r="GR1982" s="223"/>
      <c r="GS1982" s="223"/>
      <c r="GT1982" s="223"/>
      <c r="GU1982" s="223"/>
      <c r="GV1982" s="223"/>
      <c r="GW1982" s="173"/>
      <c r="GX1982" s="223"/>
      <c r="GZ1982" s="257"/>
      <c r="HA1982" s="259" t="s">
        <v>592</v>
      </c>
      <c r="HB1982" s="257"/>
    </row>
    <row r="1983" spans="1:210" s="171" customFormat="1" ht="15" x14ac:dyDescent="0.25">
      <c r="A1983" s="224"/>
      <c r="B1983" s="225"/>
      <c r="C1983" s="871" t="s">
        <v>593</v>
      </c>
      <c r="D1983" s="871"/>
      <c r="E1983" s="871"/>
      <c r="F1983" s="871"/>
      <c r="G1983" s="871"/>
      <c r="H1983" s="871"/>
      <c r="I1983" s="871"/>
      <c r="J1983" s="871"/>
      <c r="K1983" s="871"/>
      <c r="L1983" s="871"/>
      <c r="M1983" s="871"/>
      <c r="N1983" s="871"/>
      <c r="O1983" s="871"/>
      <c r="P1983" s="258">
        <v>587843.51</v>
      </c>
      <c r="Q1983" s="253"/>
      <c r="R1983" s="254"/>
      <c r="GO1983" s="212"/>
      <c r="GP1983" s="212"/>
      <c r="GQ1983" s="223"/>
      <c r="GR1983" s="223"/>
      <c r="GS1983" s="223"/>
      <c r="GT1983" s="223"/>
      <c r="GU1983" s="223"/>
      <c r="GV1983" s="223"/>
      <c r="GW1983" s="173"/>
      <c r="GX1983" s="223"/>
      <c r="GZ1983" s="257"/>
      <c r="HA1983" s="259" t="s">
        <v>593</v>
      </c>
      <c r="HB1983" s="257"/>
    </row>
    <row r="1984" spans="1:210" s="171" customFormat="1" ht="15" x14ac:dyDescent="0.25">
      <c r="A1984" s="224"/>
      <c r="B1984" s="225"/>
      <c r="C1984" s="871" t="s">
        <v>618</v>
      </c>
      <c r="D1984" s="871"/>
      <c r="E1984" s="871"/>
      <c r="F1984" s="871"/>
      <c r="G1984" s="871"/>
      <c r="H1984" s="871"/>
      <c r="I1984" s="871"/>
      <c r="J1984" s="871"/>
      <c r="K1984" s="871"/>
      <c r="L1984" s="871"/>
      <c r="M1984" s="871"/>
      <c r="N1984" s="871"/>
      <c r="O1984" s="871"/>
      <c r="P1984" s="258">
        <v>52517061.859999999</v>
      </c>
      <c r="Q1984" s="253"/>
      <c r="R1984" s="254"/>
      <c r="GO1984" s="212"/>
      <c r="GP1984" s="212"/>
      <c r="GQ1984" s="223"/>
      <c r="GR1984" s="223"/>
      <c r="GS1984" s="223"/>
      <c r="GT1984" s="223"/>
      <c r="GU1984" s="223"/>
      <c r="GV1984" s="223"/>
      <c r="GW1984" s="173"/>
      <c r="GX1984" s="223"/>
      <c r="GZ1984" s="257"/>
      <c r="HA1984" s="259" t="s">
        <v>618</v>
      </c>
      <c r="HB1984" s="257"/>
    </row>
    <row r="1985" spans="1:211" s="171" customFormat="1" ht="15" x14ac:dyDescent="0.25">
      <c r="A1985" s="224"/>
      <c r="B1985" s="225"/>
      <c r="C1985" s="871" t="s">
        <v>594</v>
      </c>
      <c r="D1985" s="871"/>
      <c r="E1985" s="871"/>
      <c r="F1985" s="871"/>
      <c r="G1985" s="871"/>
      <c r="H1985" s="871"/>
      <c r="I1985" s="871"/>
      <c r="J1985" s="871"/>
      <c r="K1985" s="871"/>
      <c r="L1985" s="871"/>
      <c r="M1985" s="871"/>
      <c r="N1985" s="871"/>
      <c r="O1985" s="871"/>
      <c r="P1985" s="258">
        <v>3696121.26</v>
      </c>
      <c r="Q1985" s="253"/>
      <c r="R1985" s="254"/>
      <c r="GO1985" s="212"/>
      <c r="GP1985" s="212"/>
      <c r="GQ1985" s="223"/>
      <c r="GR1985" s="223"/>
      <c r="GS1985" s="223"/>
      <c r="GT1985" s="223"/>
      <c r="GU1985" s="223"/>
      <c r="GV1985" s="223"/>
      <c r="GW1985" s="173"/>
      <c r="GX1985" s="223"/>
      <c r="GZ1985" s="257"/>
      <c r="HA1985" s="259" t="s">
        <v>594</v>
      </c>
      <c r="HB1985" s="257"/>
    </row>
    <row r="1986" spans="1:211" s="171" customFormat="1" ht="15" x14ac:dyDescent="0.25">
      <c r="A1986" s="224"/>
      <c r="B1986" s="225"/>
      <c r="C1986" s="871" t="s">
        <v>595</v>
      </c>
      <c r="D1986" s="871"/>
      <c r="E1986" s="871"/>
      <c r="F1986" s="871"/>
      <c r="G1986" s="871"/>
      <c r="H1986" s="871"/>
      <c r="I1986" s="871"/>
      <c r="J1986" s="871"/>
      <c r="K1986" s="871"/>
      <c r="L1986" s="871"/>
      <c r="M1986" s="871"/>
      <c r="N1986" s="871"/>
      <c r="O1986" s="871"/>
      <c r="P1986" s="258">
        <v>1839550.58</v>
      </c>
      <c r="Q1986" s="253"/>
      <c r="R1986" s="254"/>
      <c r="GO1986" s="212"/>
      <c r="GP1986" s="212"/>
      <c r="GQ1986" s="223"/>
      <c r="GR1986" s="223"/>
      <c r="GS1986" s="223"/>
      <c r="GT1986" s="223"/>
      <c r="GU1986" s="223"/>
      <c r="GV1986" s="223"/>
      <c r="GW1986" s="173"/>
      <c r="GX1986" s="223"/>
      <c r="GZ1986" s="257"/>
      <c r="HA1986" s="259" t="s">
        <v>595</v>
      </c>
      <c r="HB1986" s="257"/>
    </row>
    <row r="1987" spans="1:211" s="171" customFormat="1" ht="15" x14ac:dyDescent="0.25">
      <c r="A1987" s="224"/>
      <c r="B1987" s="225"/>
      <c r="C1987" s="871" t="s">
        <v>415</v>
      </c>
      <c r="D1987" s="871"/>
      <c r="E1987" s="871"/>
      <c r="F1987" s="871"/>
      <c r="G1987" s="871"/>
      <c r="H1987" s="871"/>
      <c r="I1987" s="871"/>
      <c r="J1987" s="871"/>
      <c r="K1987" s="871"/>
      <c r="L1987" s="871"/>
      <c r="M1987" s="871"/>
      <c r="N1987" s="871"/>
      <c r="O1987" s="871"/>
      <c r="P1987" s="258">
        <v>4120841.3</v>
      </c>
      <c r="Q1987" s="253"/>
      <c r="R1987" s="254"/>
      <c r="GO1987" s="212"/>
      <c r="GP1987" s="212"/>
      <c r="GQ1987" s="223"/>
      <c r="GR1987" s="223"/>
      <c r="GS1987" s="223"/>
      <c r="GT1987" s="223"/>
      <c r="GU1987" s="223"/>
      <c r="GV1987" s="223"/>
      <c r="GW1987" s="173"/>
      <c r="GX1987" s="223"/>
      <c r="GZ1987" s="257"/>
      <c r="HA1987" s="259" t="s">
        <v>415</v>
      </c>
      <c r="HB1987" s="257"/>
    </row>
    <row r="1988" spans="1:211" s="171" customFormat="1" ht="15" x14ac:dyDescent="0.25">
      <c r="A1988" s="224"/>
      <c r="B1988" s="225"/>
      <c r="C1988" s="871" t="s">
        <v>416</v>
      </c>
      <c r="D1988" s="871"/>
      <c r="E1988" s="871"/>
      <c r="F1988" s="871"/>
      <c r="G1988" s="871"/>
      <c r="H1988" s="871"/>
      <c r="I1988" s="871"/>
      <c r="J1988" s="871"/>
      <c r="K1988" s="871"/>
      <c r="L1988" s="871"/>
      <c r="M1988" s="871"/>
      <c r="N1988" s="871"/>
      <c r="O1988" s="871"/>
      <c r="P1988" s="258">
        <v>3696121.26</v>
      </c>
      <c r="Q1988" s="253"/>
      <c r="R1988" s="254"/>
      <c r="GO1988" s="212"/>
      <c r="GP1988" s="212"/>
      <c r="GQ1988" s="223"/>
      <c r="GR1988" s="223"/>
      <c r="GS1988" s="223"/>
      <c r="GT1988" s="223"/>
      <c r="GU1988" s="223"/>
      <c r="GV1988" s="223"/>
      <c r="GW1988" s="173"/>
      <c r="GX1988" s="223"/>
      <c r="GZ1988" s="257"/>
      <c r="HA1988" s="259" t="s">
        <v>416</v>
      </c>
      <c r="HB1988" s="257"/>
    </row>
    <row r="1989" spans="1:211" s="171" customFormat="1" ht="15" x14ac:dyDescent="0.25">
      <c r="A1989" s="224"/>
      <c r="B1989" s="225"/>
      <c r="C1989" s="871" t="s">
        <v>417</v>
      </c>
      <c r="D1989" s="871"/>
      <c r="E1989" s="871"/>
      <c r="F1989" s="871"/>
      <c r="G1989" s="871"/>
      <c r="H1989" s="871"/>
      <c r="I1989" s="871"/>
      <c r="J1989" s="871"/>
      <c r="K1989" s="871"/>
      <c r="L1989" s="871"/>
      <c r="M1989" s="871"/>
      <c r="N1989" s="871"/>
      <c r="O1989" s="871"/>
      <c r="P1989" s="258">
        <v>1839550.58</v>
      </c>
      <c r="Q1989" s="253"/>
      <c r="R1989" s="254"/>
      <c r="GO1989" s="212"/>
      <c r="GP1989" s="212"/>
      <c r="GQ1989" s="223"/>
      <c r="GR1989" s="223"/>
      <c r="GS1989" s="223"/>
      <c r="GT1989" s="223"/>
      <c r="GU1989" s="223"/>
      <c r="GV1989" s="223"/>
      <c r="GW1989" s="173"/>
      <c r="GX1989" s="223"/>
      <c r="GZ1989" s="257"/>
      <c r="HA1989" s="259" t="s">
        <v>417</v>
      </c>
      <c r="HB1989" s="257"/>
    </row>
    <row r="1990" spans="1:211" s="171" customFormat="1" ht="15" x14ac:dyDescent="0.25">
      <c r="A1990" s="224"/>
      <c r="B1990" s="255"/>
      <c r="C1990" s="872" t="s">
        <v>1294</v>
      </c>
      <c r="D1990" s="872"/>
      <c r="E1990" s="872"/>
      <c r="F1990" s="872"/>
      <c r="G1990" s="872"/>
      <c r="H1990" s="872"/>
      <c r="I1990" s="872"/>
      <c r="J1990" s="872"/>
      <c r="K1990" s="872"/>
      <c r="L1990" s="872"/>
      <c r="M1990" s="872"/>
      <c r="N1990" s="872"/>
      <c r="O1990" s="872"/>
      <c r="P1990" s="261">
        <v>62729130.600000001</v>
      </c>
      <c r="Q1990" s="253"/>
      <c r="R1990" s="254"/>
      <c r="GO1990" s="212"/>
      <c r="GP1990" s="212"/>
      <c r="GQ1990" s="223"/>
      <c r="GR1990" s="223"/>
      <c r="GS1990" s="223"/>
      <c r="GT1990" s="223"/>
      <c r="GU1990" s="223"/>
      <c r="GV1990" s="223"/>
      <c r="GW1990" s="173"/>
      <c r="GX1990" s="223"/>
      <c r="GZ1990" s="257"/>
      <c r="HB1990" s="257" t="s">
        <v>1294</v>
      </c>
    </row>
    <row r="1991" spans="1:211" s="171" customFormat="1" ht="15" x14ac:dyDescent="0.25">
      <c r="A1991" s="224"/>
      <c r="B1991" s="225"/>
      <c r="C1991" s="871" t="s">
        <v>419</v>
      </c>
      <c r="D1991" s="871"/>
      <c r="E1991" s="871"/>
      <c r="F1991" s="871"/>
      <c r="G1991" s="871"/>
      <c r="H1991" s="871"/>
      <c r="I1991" s="871"/>
      <c r="J1991" s="871"/>
      <c r="K1991" s="871"/>
      <c r="L1991" s="871"/>
      <c r="M1991" s="871"/>
      <c r="N1991" s="871"/>
      <c r="O1991" s="871"/>
      <c r="P1991" s="260"/>
      <c r="Q1991" s="253"/>
      <c r="R1991" s="254"/>
      <c r="GO1991" s="212"/>
      <c r="GP1991" s="212"/>
      <c r="GQ1991" s="223"/>
      <c r="GR1991" s="223"/>
      <c r="GS1991" s="223"/>
      <c r="GT1991" s="223"/>
      <c r="GU1991" s="223"/>
      <c r="GV1991" s="223"/>
      <c r="GW1991" s="173"/>
      <c r="GX1991" s="223"/>
      <c r="GZ1991" s="257"/>
      <c r="HA1991" s="259" t="s">
        <v>419</v>
      </c>
      <c r="HB1991" s="257"/>
    </row>
    <row r="1992" spans="1:211" s="171" customFormat="1" ht="15" x14ac:dyDescent="0.25">
      <c r="A1992" s="224"/>
      <c r="B1992" s="225"/>
      <c r="C1992" s="871" t="s">
        <v>620</v>
      </c>
      <c r="D1992" s="871"/>
      <c r="E1992" s="871"/>
      <c r="F1992" s="871"/>
      <c r="G1992" s="871"/>
      <c r="H1992" s="871"/>
      <c r="I1992" s="871"/>
      <c r="J1992" s="871"/>
      <c r="K1992" s="871"/>
      <c r="L1992" s="871"/>
      <c r="M1992" s="871"/>
      <c r="N1992" s="871"/>
      <c r="O1992" s="871"/>
      <c r="P1992" s="258">
        <v>52357028.359999999</v>
      </c>
      <c r="Q1992" s="253"/>
      <c r="R1992" s="254"/>
      <c r="GO1992" s="212"/>
      <c r="GP1992" s="212"/>
      <c r="GQ1992" s="223"/>
      <c r="GR1992" s="223"/>
      <c r="GS1992" s="223"/>
      <c r="GT1992" s="223"/>
      <c r="GU1992" s="223"/>
      <c r="GV1992" s="223"/>
      <c r="GW1992" s="173"/>
      <c r="GX1992" s="223"/>
      <c r="GZ1992" s="257"/>
      <c r="HA1992" s="259" t="s">
        <v>620</v>
      </c>
      <c r="HB1992" s="257"/>
    </row>
    <row r="1993" spans="1:211" s="171" customFormat="1" ht="15" x14ac:dyDescent="0.25">
      <c r="A1993" s="224"/>
      <c r="B1993" s="225"/>
      <c r="C1993" s="871" t="s">
        <v>420</v>
      </c>
      <c r="D1993" s="871"/>
      <c r="E1993" s="871"/>
      <c r="F1993" s="871"/>
      <c r="G1993" s="871"/>
      <c r="H1993" s="871"/>
      <c r="I1993" s="871"/>
      <c r="J1993" s="871"/>
      <c r="K1993" s="262" t="s">
        <v>1295</v>
      </c>
      <c r="L1993" s="263"/>
      <c r="M1993" s="263"/>
      <c r="O1993" s="264"/>
      <c r="P1993" s="260"/>
      <c r="Q1993" s="253"/>
      <c r="R1993" s="254"/>
      <c r="GO1993" s="212"/>
      <c r="GP1993" s="212"/>
      <c r="GQ1993" s="223"/>
      <c r="GR1993" s="223"/>
      <c r="GS1993" s="223"/>
      <c r="GT1993" s="223"/>
      <c r="GU1993" s="223"/>
      <c r="GV1993" s="223"/>
      <c r="GW1993" s="173"/>
      <c r="GX1993" s="223"/>
      <c r="GZ1993" s="257"/>
      <c r="HB1993" s="257"/>
      <c r="HC1993" s="259" t="s">
        <v>420</v>
      </c>
    </row>
    <row r="1994" spans="1:211" s="171" customFormat="1" ht="15" x14ac:dyDescent="0.25">
      <c r="A1994" s="224"/>
      <c r="B1994" s="225"/>
      <c r="C1994" s="871" t="s">
        <v>422</v>
      </c>
      <c r="D1994" s="871"/>
      <c r="E1994" s="871"/>
      <c r="F1994" s="871"/>
      <c r="G1994" s="871"/>
      <c r="H1994" s="871"/>
      <c r="I1994" s="871"/>
      <c r="J1994" s="871"/>
      <c r="K1994" s="262" t="s">
        <v>1296</v>
      </c>
      <c r="L1994" s="263"/>
      <c r="M1994" s="263"/>
      <c r="O1994" s="264"/>
      <c r="P1994" s="260"/>
      <c r="Q1994" s="253"/>
      <c r="R1994" s="254"/>
      <c r="GO1994" s="212"/>
      <c r="GP1994" s="212"/>
      <c r="GQ1994" s="223"/>
      <c r="GR1994" s="223"/>
      <c r="GS1994" s="223"/>
      <c r="GT1994" s="223"/>
      <c r="GU1994" s="223"/>
      <c r="GV1994" s="223"/>
      <c r="GW1994" s="173"/>
      <c r="GX1994" s="223"/>
      <c r="GZ1994" s="257"/>
      <c r="HB1994" s="257"/>
      <c r="HC1994" s="259" t="s">
        <v>422</v>
      </c>
    </row>
    <row r="1995" spans="1:211" s="171" customFormat="1" ht="15" x14ac:dyDescent="0.25">
      <c r="A1995" s="881" t="s">
        <v>1297</v>
      </c>
      <c r="B1995" s="882"/>
      <c r="C1995" s="882"/>
      <c r="D1995" s="882"/>
      <c r="E1995" s="882"/>
      <c r="F1995" s="882"/>
      <c r="G1995" s="882"/>
      <c r="H1995" s="882"/>
      <c r="I1995" s="882"/>
      <c r="J1995" s="882"/>
      <c r="K1995" s="882"/>
      <c r="L1995" s="882"/>
      <c r="M1995" s="882"/>
      <c r="N1995" s="882"/>
      <c r="O1995" s="882"/>
      <c r="P1995" s="883"/>
      <c r="GO1995" s="212" t="s">
        <v>1297</v>
      </c>
      <c r="GP1995" s="212"/>
      <c r="GQ1995" s="223"/>
      <c r="GR1995" s="223"/>
      <c r="GS1995" s="223"/>
      <c r="GT1995" s="223"/>
      <c r="GU1995" s="223"/>
      <c r="GV1995" s="223"/>
      <c r="GW1995" s="173"/>
      <c r="GX1995" s="223"/>
      <c r="GZ1995" s="257"/>
      <c r="HB1995" s="257"/>
    </row>
    <row r="1996" spans="1:211" s="171" customFormat="1" ht="45" x14ac:dyDescent="0.25">
      <c r="A1996" s="214" t="s">
        <v>1298</v>
      </c>
      <c r="B1996" s="215" t="s">
        <v>625</v>
      </c>
      <c r="C1996" s="873" t="s">
        <v>626</v>
      </c>
      <c r="D1996" s="873"/>
      <c r="E1996" s="873"/>
      <c r="F1996" s="873"/>
      <c r="G1996" s="873"/>
      <c r="H1996" s="216" t="s">
        <v>627</v>
      </c>
      <c r="I1996" s="217">
        <v>544.5</v>
      </c>
      <c r="J1996" s="218">
        <v>1</v>
      </c>
      <c r="K1996" s="219">
        <v>544.5</v>
      </c>
      <c r="L1996" s="220"/>
      <c r="M1996" s="217"/>
      <c r="N1996" s="221"/>
      <c r="O1996" s="217"/>
      <c r="P1996" s="222"/>
      <c r="GO1996" s="212"/>
      <c r="GP1996" s="212"/>
      <c r="GQ1996" s="223" t="s">
        <v>626</v>
      </c>
      <c r="GR1996" s="223" t="s">
        <v>4</v>
      </c>
      <c r="GS1996" s="223" t="s">
        <v>4</v>
      </c>
      <c r="GT1996" s="223" t="s">
        <v>4</v>
      </c>
      <c r="GU1996" s="223" t="s">
        <v>4</v>
      </c>
      <c r="GV1996" s="223"/>
      <c r="GW1996" s="173"/>
      <c r="GX1996" s="223"/>
      <c r="GZ1996" s="257"/>
      <c r="HB1996" s="257"/>
    </row>
    <row r="1997" spans="1:211" s="171" customFormat="1" ht="15" x14ac:dyDescent="0.25">
      <c r="A1997" s="224"/>
      <c r="B1997" s="225"/>
      <c r="C1997" s="874" t="s">
        <v>370</v>
      </c>
      <c r="D1997" s="874"/>
      <c r="E1997" s="874"/>
      <c r="F1997" s="874"/>
      <c r="G1997" s="874"/>
      <c r="H1997" s="216"/>
      <c r="I1997" s="217"/>
      <c r="J1997" s="217"/>
      <c r="K1997" s="217"/>
      <c r="L1997" s="220"/>
      <c r="M1997" s="217"/>
      <c r="N1997" s="226"/>
      <c r="O1997" s="217"/>
      <c r="P1997" s="227">
        <v>6116862.0199999996</v>
      </c>
      <c r="Q1997" s="228"/>
      <c r="R1997" s="228"/>
      <c r="GO1997" s="212"/>
      <c r="GP1997" s="212"/>
      <c r="GQ1997" s="223"/>
      <c r="GR1997" s="223"/>
      <c r="GS1997" s="223"/>
      <c r="GT1997" s="223"/>
      <c r="GU1997" s="223"/>
      <c r="GV1997" s="223" t="s">
        <v>370</v>
      </c>
      <c r="GW1997" s="173"/>
      <c r="GX1997" s="223"/>
      <c r="GZ1997" s="257"/>
      <c r="HB1997" s="257"/>
    </row>
    <row r="1998" spans="1:211" s="171" customFormat="1" ht="15" x14ac:dyDescent="0.25">
      <c r="A1998" s="229"/>
      <c r="B1998" s="230"/>
      <c r="C1998" s="880" t="s">
        <v>371</v>
      </c>
      <c r="D1998" s="880"/>
      <c r="E1998" s="880"/>
      <c r="F1998" s="880"/>
      <c r="G1998" s="880"/>
      <c r="H1998" s="231"/>
      <c r="I1998" s="232"/>
      <c r="J1998" s="232"/>
      <c r="K1998" s="232"/>
      <c r="L1998" s="233"/>
      <c r="M1998" s="232"/>
      <c r="N1998" s="233"/>
      <c r="O1998" s="232"/>
      <c r="P1998" s="245">
        <v>907803.73</v>
      </c>
      <c r="GO1998" s="212"/>
      <c r="GP1998" s="212"/>
      <c r="GQ1998" s="223"/>
      <c r="GR1998" s="223"/>
      <c r="GS1998" s="223"/>
      <c r="GT1998" s="223"/>
      <c r="GU1998" s="223"/>
      <c r="GV1998" s="223"/>
      <c r="GW1998" s="173" t="s">
        <v>371</v>
      </c>
      <c r="GX1998" s="223"/>
      <c r="GZ1998" s="257"/>
      <c r="HB1998" s="257"/>
    </row>
    <row r="1999" spans="1:211" s="171" customFormat="1" ht="15" x14ac:dyDescent="0.25">
      <c r="A1999" s="229"/>
      <c r="B1999" s="230" t="s">
        <v>628</v>
      </c>
      <c r="C1999" s="880" t="s">
        <v>629</v>
      </c>
      <c r="D1999" s="880"/>
      <c r="E1999" s="880"/>
      <c r="F1999" s="880"/>
      <c r="G1999" s="880"/>
      <c r="H1999" s="231" t="s">
        <v>374</v>
      </c>
      <c r="I1999" s="235">
        <v>94</v>
      </c>
      <c r="J1999" s="232"/>
      <c r="K1999" s="235">
        <v>94</v>
      </c>
      <c r="L1999" s="233"/>
      <c r="M1999" s="232"/>
      <c r="N1999" s="233"/>
      <c r="O1999" s="232"/>
      <c r="P1999" s="245">
        <v>853335.51</v>
      </c>
      <c r="GO1999" s="212"/>
      <c r="GP1999" s="212"/>
      <c r="GQ1999" s="223"/>
      <c r="GR1999" s="223"/>
      <c r="GS1999" s="223"/>
      <c r="GT1999" s="223"/>
      <c r="GU1999" s="223"/>
      <c r="GV1999" s="223"/>
      <c r="GW1999" s="173" t="s">
        <v>629</v>
      </c>
      <c r="GX1999" s="223"/>
      <c r="GZ1999" s="257"/>
      <c r="HB1999" s="257"/>
    </row>
    <row r="2000" spans="1:211" s="171" customFormat="1" ht="15" x14ac:dyDescent="0.25">
      <c r="A2000" s="229"/>
      <c r="B2000" s="230" t="s">
        <v>630</v>
      </c>
      <c r="C2000" s="880" t="s">
        <v>631</v>
      </c>
      <c r="D2000" s="880"/>
      <c r="E2000" s="880"/>
      <c r="F2000" s="880"/>
      <c r="G2000" s="880"/>
      <c r="H2000" s="231" t="s">
        <v>374</v>
      </c>
      <c r="I2000" s="235">
        <v>52</v>
      </c>
      <c r="J2000" s="232"/>
      <c r="K2000" s="235">
        <v>52</v>
      </c>
      <c r="L2000" s="233"/>
      <c r="M2000" s="232"/>
      <c r="N2000" s="233"/>
      <c r="O2000" s="232"/>
      <c r="P2000" s="245">
        <v>472057.94</v>
      </c>
      <c r="GO2000" s="212"/>
      <c r="GP2000" s="212"/>
      <c r="GQ2000" s="223"/>
      <c r="GR2000" s="223"/>
      <c r="GS2000" s="223"/>
      <c r="GT2000" s="223"/>
      <c r="GU2000" s="223"/>
      <c r="GV2000" s="223"/>
      <c r="GW2000" s="173" t="s">
        <v>631</v>
      </c>
      <c r="GX2000" s="223"/>
      <c r="GZ2000" s="257"/>
      <c r="HB2000" s="257"/>
    </row>
    <row r="2001" spans="1:210" s="171" customFormat="1" ht="15" x14ac:dyDescent="0.25">
      <c r="A2001" s="236"/>
      <c r="B2001" s="237"/>
      <c r="C2001" s="874" t="s">
        <v>377</v>
      </c>
      <c r="D2001" s="874"/>
      <c r="E2001" s="874"/>
      <c r="F2001" s="874"/>
      <c r="G2001" s="874"/>
      <c r="H2001" s="216"/>
      <c r="I2001" s="217"/>
      <c r="J2001" s="217"/>
      <c r="K2001" s="217"/>
      <c r="L2001" s="220"/>
      <c r="M2001" s="217"/>
      <c r="N2001" s="226">
        <v>13668.05</v>
      </c>
      <c r="O2001" s="217"/>
      <c r="P2001" s="227">
        <v>7442255.4699999997</v>
      </c>
      <c r="GO2001" s="212"/>
      <c r="GP2001" s="212"/>
      <c r="GQ2001" s="223"/>
      <c r="GR2001" s="223"/>
      <c r="GS2001" s="223"/>
      <c r="GT2001" s="223"/>
      <c r="GU2001" s="223"/>
      <c r="GV2001" s="223"/>
      <c r="GW2001" s="173"/>
      <c r="GX2001" s="223" t="s">
        <v>377</v>
      </c>
      <c r="GZ2001" s="257"/>
      <c r="HB2001" s="257"/>
    </row>
    <row r="2002" spans="1:210" s="171" customFormat="1" ht="15" x14ac:dyDescent="0.25">
      <c r="A2002" s="214" t="s">
        <v>1299</v>
      </c>
      <c r="B2002" s="215" t="s">
        <v>632</v>
      </c>
      <c r="C2002" s="873" t="s">
        <v>633</v>
      </c>
      <c r="D2002" s="873"/>
      <c r="E2002" s="873"/>
      <c r="F2002" s="873"/>
      <c r="G2002" s="873"/>
      <c r="H2002" s="216" t="s">
        <v>614</v>
      </c>
      <c r="I2002" s="217">
        <v>-3.0491999999999999</v>
      </c>
      <c r="J2002" s="218">
        <v>1</v>
      </c>
      <c r="K2002" s="298">
        <v>-3.0491999999999999</v>
      </c>
      <c r="L2002" s="226">
        <v>14867.42</v>
      </c>
      <c r="M2002" s="219">
        <v>1.7</v>
      </c>
      <c r="N2002" s="240">
        <v>25274.61</v>
      </c>
      <c r="O2002" s="217"/>
      <c r="P2002" s="227">
        <v>-77067.34</v>
      </c>
      <c r="GO2002" s="212"/>
      <c r="GP2002" s="212"/>
      <c r="GQ2002" s="223" t="s">
        <v>633</v>
      </c>
      <c r="GR2002" s="223" t="s">
        <v>4</v>
      </c>
      <c r="GS2002" s="223" t="s">
        <v>4</v>
      </c>
      <c r="GT2002" s="223" t="s">
        <v>4</v>
      </c>
      <c r="GU2002" s="223" t="s">
        <v>4</v>
      </c>
      <c r="GV2002" s="223"/>
      <c r="GW2002" s="173"/>
      <c r="GX2002" s="223"/>
      <c r="GZ2002" s="257"/>
      <c r="HB2002" s="257"/>
    </row>
    <row r="2003" spans="1:210" s="171" customFormat="1" ht="15" x14ac:dyDescent="0.25">
      <c r="A2003" s="236"/>
      <c r="B2003" s="237"/>
      <c r="C2003" s="874" t="s">
        <v>377</v>
      </c>
      <c r="D2003" s="874"/>
      <c r="E2003" s="874"/>
      <c r="F2003" s="874"/>
      <c r="G2003" s="874"/>
      <c r="H2003" s="216"/>
      <c r="I2003" s="217"/>
      <c r="J2003" s="217"/>
      <c r="K2003" s="217"/>
      <c r="L2003" s="220"/>
      <c r="M2003" s="217"/>
      <c r="N2003" s="220"/>
      <c r="O2003" s="217"/>
      <c r="P2003" s="227">
        <v>-77067.34</v>
      </c>
      <c r="GO2003" s="212"/>
      <c r="GP2003" s="212"/>
      <c r="GQ2003" s="223"/>
      <c r="GR2003" s="223"/>
      <c r="GS2003" s="223"/>
      <c r="GT2003" s="223"/>
      <c r="GU2003" s="223"/>
      <c r="GV2003" s="223"/>
      <c r="GW2003" s="173"/>
      <c r="GX2003" s="223" t="s">
        <v>377</v>
      </c>
      <c r="GZ2003" s="257"/>
      <c r="HB2003" s="257"/>
    </row>
    <row r="2004" spans="1:210" s="171" customFormat="1" ht="15" x14ac:dyDescent="0.25">
      <c r="A2004" s="214" t="s">
        <v>1300</v>
      </c>
      <c r="B2004" s="215" t="s">
        <v>634</v>
      </c>
      <c r="C2004" s="873" t="s">
        <v>635</v>
      </c>
      <c r="D2004" s="873"/>
      <c r="E2004" s="873"/>
      <c r="F2004" s="873"/>
      <c r="G2004" s="873"/>
      <c r="H2004" s="216" t="s">
        <v>369</v>
      </c>
      <c r="I2004" s="217">
        <v>-10.89</v>
      </c>
      <c r="J2004" s="218">
        <v>1</v>
      </c>
      <c r="K2004" s="265">
        <v>-10.89</v>
      </c>
      <c r="L2004" s="299">
        <v>35.71</v>
      </c>
      <c r="M2004" s="265">
        <v>0.51</v>
      </c>
      <c r="N2004" s="239">
        <v>18.21</v>
      </c>
      <c r="O2004" s="217"/>
      <c r="P2004" s="238">
        <v>-198.31</v>
      </c>
      <c r="GO2004" s="212"/>
      <c r="GP2004" s="212"/>
      <c r="GQ2004" s="223" t="s">
        <v>635</v>
      </c>
      <c r="GR2004" s="223" t="s">
        <v>4</v>
      </c>
      <c r="GS2004" s="223" t="s">
        <v>4</v>
      </c>
      <c r="GT2004" s="223" t="s">
        <v>4</v>
      </c>
      <c r="GU2004" s="223" t="s">
        <v>4</v>
      </c>
      <c r="GV2004" s="223"/>
      <c r="GW2004" s="173"/>
      <c r="GX2004" s="223"/>
      <c r="GZ2004" s="257"/>
      <c r="HB2004" s="257"/>
    </row>
    <row r="2005" spans="1:210" s="171" customFormat="1" ht="15" x14ac:dyDescent="0.25">
      <c r="A2005" s="236"/>
      <c r="B2005" s="237"/>
      <c r="C2005" s="874" t="s">
        <v>377</v>
      </c>
      <c r="D2005" s="874"/>
      <c r="E2005" s="874"/>
      <c r="F2005" s="874"/>
      <c r="G2005" s="874"/>
      <c r="H2005" s="216"/>
      <c r="I2005" s="217"/>
      <c r="J2005" s="217"/>
      <c r="K2005" s="217"/>
      <c r="L2005" s="220"/>
      <c r="M2005" s="217"/>
      <c r="N2005" s="220"/>
      <c r="O2005" s="217"/>
      <c r="P2005" s="238">
        <v>-198.31</v>
      </c>
      <c r="GO2005" s="212"/>
      <c r="GP2005" s="212"/>
      <c r="GQ2005" s="223"/>
      <c r="GR2005" s="223"/>
      <c r="GS2005" s="223"/>
      <c r="GT2005" s="223"/>
      <c r="GU2005" s="223"/>
      <c r="GV2005" s="223"/>
      <c r="GW2005" s="173"/>
      <c r="GX2005" s="223" t="s">
        <v>377</v>
      </c>
      <c r="GZ2005" s="257"/>
      <c r="HB2005" s="257"/>
    </row>
    <row r="2006" spans="1:210" s="171" customFormat="1" ht="22.5" x14ac:dyDescent="0.25">
      <c r="A2006" s="214" t="s">
        <v>1301</v>
      </c>
      <c r="B2006" s="215" t="s">
        <v>636</v>
      </c>
      <c r="C2006" s="873" t="s">
        <v>637</v>
      </c>
      <c r="D2006" s="873"/>
      <c r="E2006" s="873"/>
      <c r="F2006" s="873"/>
      <c r="G2006" s="873"/>
      <c r="H2006" s="216" t="s">
        <v>386</v>
      </c>
      <c r="I2006" s="217">
        <v>-3.2669999999999999</v>
      </c>
      <c r="J2006" s="218">
        <v>1</v>
      </c>
      <c r="K2006" s="241">
        <v>-3.2669999999999999</v>
      </c>
      <c r="L2006" s="226">
        <v>4885.8500000000004</v>
      </c>
      <c r="M2006" s="265">
        <v>1.81</v>
      </c>
      <c r="N2006" s="240">
        <v>8843.39</v>
      </c>
      <c r="O2006" s="217"/>
      <c r="P2006" s="227">
        <v>-28891.360000000001</v>
      </c>
      <c r="GO2006" s="212"/>
      <c r="GP2006" s="212"/>
      <c r="GQ2006" s="223" t="s">
        <v>637</v>
      </c>
      <c r="GR2006" s="223" t="s">
        <v>4</v>
      </c>
      <c r="GS2006" s="223" t="s">
        <v>4</v>
      </c>
      <c r="GT2006" s="223" t="s">
        <v>4</v>
      </c>
      <c r="GU2006" s="223" t="s">
        <v>4</v>
      </c>
      <c r="GV2006" s="223"/>
      <c r="GW2006" s="173"/>
      <c r="GX2006" s="223"/>
      <c r="GZ2006" s="257"/>
      <c r="HB2006" s="257"/>
    </row>
    <row r="2007" spans="1:210" s="171" customFormat="1" ht="15" x14ac:dyDescent="0.25">
      <c r="A2007" s="236"/>
      <c r="B2007" s="237"/>
      <c r="C2007" s="874" t="s">
        <v>377</v>
      </c>
      <c r="D2007" s="874"/>
      <c r="E2007" s="874"/>
      <c r="F2007" s="874"/>
      <c r="G2007" s="874"/>
      <c r="H2007" s="216"/>
      <c r="I2007" s="217"/>
      <c r="J2007" s="217"/>
      <c r="K2007" s="217"/>
      <c r="L2007" s="220"/>
      <c r="M2007" s="217"/>
      <c r="N2007" s="220"/>
      <c r="O2007" s="217"/>
      <c r="P2007" s="227">
        <v>-28891.360000000001</v>
      </c>
      <c r="GO2007" s="212"/>
      <c r="GP2007" s="212"/>
      <c r="GQ2007" s="223"/>
      <c r="GR2007" s="223"/>
      <c r="GS2007" s="223"/>
      <c r="GT2007" s="223"/>
      <c r="GU2007" s="223"/>
      <c r="GV2007" s="223"/>
      <c r="GW2007" s="173"/>
      <c r="GX2007" s="223" t="s">
        <v>377</v>
      </c>
      <c r="GZ2007" s="257"/>
      <c r="HB2007" s="257"/>
    </row>
    <row r="2008" spans="1:210" s="171" customFormat="1" ht="22.5" x14ac:dyDescent="0.25">
      <c r="A2008" s="214" t="s">
        <v>1302</v>
      </c>
      <c r="B2008" s="215" t="s">
        <v>638</v>
      </c>
      <c r="C2008" s="873" t="s">
        <v>639</v>
      </c>
      <c r="D2008" s="873"/>
      <c r="E2008" s="873"/>
      <c r="F2008" s="873"/>
      <c r="G2008" s="873"/>
      <c r="H2008" s="216" t="s">
        <v>640</v>
      </c>
      <c r="I2008" s="217">
        <v>-9.2565000000000008</v>
      </c>
      <c r="J2008" s="218">
        <v>1</v>
      </c>
      <c r="K2008" s="298">
        <v>-9.2565000000000008</v>
      </c>
      <c r="L2008" s="226">
        <v>3966.25</v>
      </c>
      <c r="M2008" s="265">
        <v>1.04</v>
      </c>
      <c r="N2008" s="240">
        <v>4124.8999999999996</v>
      </c>
      <c r="O2008" s="217"/>
      <c r="P2008" s="227">
        <v>-38182.14</v>
      </c>
      <c r="GO2008" s="212"/>
      <c r="GP2008" s="212"/>
      <c r="GQ2008" s="223" t="s">
        <v>639</v>
      </c>
      <c r="GR2008" s="223" t="s">
        <v>4</v>
      </c>
      <c r="GS2008" s="223" t="s">
        <v>4</v>
      </c>
      <c r="GT2008" s="223" t="s">
        <v>4</v>
      </c>
      <c r="GU2008" s="223" t="s">
        <v>4</v>
      </c>
      <c r="GV2008" s="223"/>
      <c r="GW2008" s="173"/>
      <c r="GX2008" s="223"/>
      <c r="GZ2008" s="257"/>
      <c r="HB2008" s="257"/>
    </row>
    <row r="2009" spans="1:210" s="171" customFormat="1" ht="15" x14ac:dyDescent="0.25">
      <c r="A2009" s="236"/>
      <c r="B2009" s="237"/>
      <c r="C2009" s="874" t="s">
        <v>377</v>
      </c>
      <c r="D2009" s="874"/>
      <c r="E2009" s="874"/>
      <c r="F2009" s="874"/>
      <c r="G2009" s="874"/>
      <c r="H2009" s="216"/>
      <c r="I2009" s="217"/>
      <c r="J2009" s="217"/>
      <c r="K2009" s="217"/>
      <c r="L2009" s="220"/>
      <c r="M2009" s="217"/>
      <c r="N2009" s="220"/>
      <c r="O2009" s="217"/>
      <c r="P2009" s="227">
        <v>-38182.14</v>
      </c>
      <c r="GO2009" s="212"/>
      <c r="GP2009" s="212"/>
      <c r="GQ2009" s="223"/>
      <c r="GR2009" s="223"/>
      <c r="GS2009" s="223"/>
      <c r="GT2009" s="223"/>
      <c r="GU2009" s="223"/>
      <c r="GV2009" s="223"/>
      <c r="GW2009" s="173"/>
      <c r="GX2009" s="223" t="s">
        <v>377</v>
      </c>
      <c r="GZ2009" s="257"/>
      <c r="HB2009" s="257"/>
    </row>
    <row r="2010" spans="1:210" s="171" customFormat="1" ht="22.5" x14ac:dyDescent="0.25">
      <c r="A2010" s="214" t="s">
        <v>1303</v>
      </c>
      <c r="B2010" s="215" t="s">
        <v>641</v>
      </c>
      <c r="C2010" s="873" t="s">
        <v>642</v>
      </c>
      <c r="D2010" s="873"/>
      <c r="E2010" s="873"/>
      <c r="F2010" s="873"/>
      <c r="G2010" s="873"/>
      <c r="H2010" s="216" t="s">
        <v>611</v>
      </c>
      <c r="I2010" s="217">
        <v>-430.15499999999997</v>
      </c>
      <c r="J2010" s="218">
        <v>1</v>
      </c>
      <c r="K2010" s="241">
        <v>-430.15499999999997</v>
      </c>
      <c r="L2010" s="299">
        <v>88.7</v>
      </c>
      <c r="M2010" s="265">
        <v>1.34</v>
      </c>
      <c r="N2010" s="239">
        <v>118.86</v>
      </c>
      <c r="O2010" s="217"/>
      <c r="P2010" s="227">
        <v>-51128.22</v>
      </c>
      <c r="GO2010" s="212"/>
      <c r="GP2010" s="212"/>
      <c r="GQ2010" s="223" t="s">
        <v>642</v>
      </c>
      <c r="GR2010" s="223" t="s">
        <v>4</v>
      </c>
      <c r="GS2010" s="223" t="s">
        <v>4</v>
      </c>
      <c r="GT2010" s="223" t="s">
        <v>4</v>
      </c>
      <c r="GU2010" s="223" t="s">
        <v>4</v>
      </c>
      <c r="GV2010" s="223"/>
      <c r="GW2010" s="173"/>
      <c r="GX2010" s="223"/>
      <c r="GZ2010" s="257"/>
      <c r="HB2010" s="257"/>
    </row>
    <row r="2011" spans="1:210" s="171" customFormat="1" ht="15" x14ac:dyDescent="0.25">
      <c r="A2011" s="236"/>
      <c r="B2011" s="237"/>
      <c r="C2011" s="874" t="s">
        <v>377</v>
      </c>
      <c r="D2011" s="874"/>
      <c r="E2011" s="874"/>
      <c r="F2011" s="874"/>
      <c r="G2011" s="874"/>
      <c r="H2011" s="216"/>
      <c r="I2011" s="217"/>
      <c r="J2011" s="217"/>
      <c r="K2011" s="217"/>
      <c r="L2011" s="220"/>
      <c r="M2011" s="217"/>
      <c r="N2011" s="220"/>
      <c r="O2011" s="217"/>
      <c r="P2011" s="227">
        <v>-51128.22</v>
      </c>
      <c r="GO2011" s="212"/>
      <c r="GP2011" s="212"/>
      <c r="GQ2011" s="223"/>
      <c r="GR2011" s="223"/>
      <c r="GS2011" s="223"/>
      <c r="GT2011" s="223"/>
      <c r="GU2011" s="223"/>
      <c r="GV2011" s="223"/>
      <c r="GW2011" s="173"/>
      <c r="GX2011" s="223" t="s">
        <v>377</v>
      </c>
      <c r="GZ2011" s="257"/>
      <c r="HB2011" s="257"/>
    </row>
    <row r="2012" spans="1:210" s="171" customFormat="1" ht="45" x14ac:dyDescent="0.25">
      <c r="A2012" s="214" t="s">
        <v>1304</v>
      </c>
      <c r="B2012" s="215" t="s">
        <v>643</v>
      </c>
      <c r="C2012" s="873" t="s">
        <v>644</v>
      </c>
      <c r="D2012" s="873"/>
      <c r="E2012" s="873"/>
      <c r="F2012" s="873"/>
      <c r="G2012" s="873"/>
      <c r="H2012" s="216" t="s">
        <v>627</v>
      </c>
      <c r="I2012" s="217">
        <v>2301</v>
      </c>
      <c r="J2012" s="218">
        <v>1</v>
      </c>
      <c r="K2012" s="218">
        <v>2301</v>
      </c>
      <c r="L2012" s="220"/>
      <c r="M2012" s="217"/>
      <c r="N2012" s="221"/>
      <c r="O2012" s="217"/>
      <c r="P2012" s="222"/>
      <c r="GO2012" s="212"/>
      <c r="GP2012" s="212"/>
      <c r="GQ2012" s="223" t="s">
        <v>644</v>
      </c>
      <c r="GR2012" s="223" t="s">
        <v>4</v>
      </c>
      <c r="GS2012" s="223" t="s">
        <v>4</v>
      </c>
      <c r="GT2012" s="223" t="s">
        <v>4</v>
      </c>
      <c r="GU2012" s="223" t="s">
        <v>4</v>
      </c>
      <c r="GV2012" s="223"/>
      <c r="GW2012" s="173"/>
      <c r="GX2012" s="223"/>
      <c r="GZ2012" s="257"/>
      <c r="HB2012" s="257"/>
    </row>
    <row r="2013" spans="1:210" s="171" customFormat="1" ht="15" x14ac:dyDescent="0.25">
      <c r="A2013" s="242"/>
      <c r="B2013" s="243"/>
      <c r="C2013" s="878" t="s">
        <v>1305</v>
      </c>
      <c r="D2013" s="878"/>
      <c r="E2013" s="878"/>
      <c r="F2013" s="878"/>
      <c r="G2013" s="878"/>
      <c r="H2013" s="878"/>
      <c r="I2013" s="878"/>
      <c r="J2013" s="878"/>
      <c r="K2013" s="878"/>
      <c r="L2013" s="878"/>
      <c r="M2013" s="878"/>
      <c r="N2013" s="878"/>
      <c r="O2013" s="878"/>
      <c r="P2013" s="879"/>
      <c r="GO2013" s="212"/>
      <c r="GP2013" s="212"/>
      <c r="GQ2013" s="223"/>
      <c r="GR2013" s="223"/>
      <c r="GS2013" s="223"/>
      <c r="GT2013" s="223"/>
      <c r="GU2013" s="223"/>
      <c r="GV2013" s="223"/>
      <c r="GW2013" s="173"/>
      <c r="GX2013" s="223"/>
      <c r="GY2013" s="244" t="s">
        <v>1305</v>
      </c>
      <c r="GZ2013" s="257"/>
      <c r="HB2013" s="257"/>
    </row>
    <row r="2014" spans="1:210" s="171" customFormat="1" ht="15" x14ac:dyDescent="0.25">
      <c r="A2014" s="224"/>
      <c r="B2014" s="225"/>
      <c r="C2014" s="874" t="s">
        <v>370</v>
      </c>
      <c r="D2014" s="874"/>
      <c r="E2014" s="874"/>
      <c r="F2014" s="874"/>
      <c r="G2014" s="874"/>
      <c r="H2014" s="216"/>
      <c r="I2014" s="217"/>
      <c r="J2014" s="217"/>
      <c r="K2014" s="217"/>
      <c r="L2014" s="220"/>
      <c r="M2014" s="217"/>
      <c r="N2014" s="226"/>
      <c r="O2014" s="217"/>
      <c r="P2014" s="227">
        <v>28668767.109999999</v>
      </c>
      <c r="Q2014" s="228"/>
      <c r="R2014" s="228"/>
      <c r="GO2014" s="212"/>
      <c r="GP2014" s="212"/>
      <c r="GQ2014" s="223"/>
      <c r="GR2014" s="223"/>
      <c r="GS2014" s="223"/>
      <c r="GT2014" s="223"/>
      <c r="GU2014" s="223"/>
      <c r="GV2014" s="223" t="s">
        <v>370</v>
      </c>
      <c r="GW2014" s="173"/>
      <c r="GX2014" s="223"/>
      <c r="GZ2014" s="257"/>
      <c r="HB2014" s="257"/>
    </row>
    <row r="2015" spans="1:210" s="171" customFormat="1" ht="15" x14ac:dyDescent="0.25">
      <c r="A2015" s="229"/>
      <c r="B2015" s="230"/>
      <c r="C2015" s="880" t="s">
        <v>371</v>
      </c>
      <c r="D2015" s="880"/>
      <c r="E2015" s="880"/>
      <c r="F2015" s="880"/>
      <c r="G2015" s="880"/>
      <c r="H2015" s="231"/>
      <c r="I2015" s="232"/>
      <c r="J2015" s="232"/>
      <c r="K2015" s="232"/>
      <c r="L2015" s="233"/>
      <c r="M2015" s="232"/>
      <c r="N2015" s="233"/>
      <c r="O2015" s="232"/>
      <c r="P2015" s="245">
        <v>4162582.93</v>
      </c>
      <c r="GO2015" s="212"/>
      <c r="GP2015" s="212"/>
      <c r="GQ2015" s="223"/>
      <c r="GR2015" s="223"/>
      <c r="GS2015" s="223"/>
      <c r="GT2015" s="223"/>
      <c r="GU2015" s="223"/>
      <c r="GV2015" s="223"/>
      <c r="GW2015" s="173" t="s">
        <v>371</v>
      </c>
      <c r="GX2015" s="223"/>
      <c r="GZ2015" s="257"/>
      <c r="HB2015" s="257"/>
    </row>
    <row r="2016" spans="1:210" s="171" customFormat="1" ht="15" x14ac:dyDescent="0.25">
      <c r="A2016" s="229"/>
      <c r="B2016" s="230" t="s">
        <v>628</v>
      </c>
      <c r="C2016" s="880" t="s">
        <v>629</v>
      </c>
      <c r="D2016" s="880"/>
      <c r="E2016" s="880"/>
      <c r="F2016" s="880"/>
      <c r="G2016" s="880"/>
      <c r="H2016" s="231" t="s">
        <v>374</v>
      </c>
      <c r="I2016" s="235">
        <v>94</v>
      </c>
      <c r="J2016" s="232"/>
      <c r="K2016" s="235">
        <v>94</v>
      </c>
      <c r="L2016" s="233"/>
      <c r="M2016" s="232"/>
      <c r="N2016" s="233"/>
      <c r="O2016" s="232"/>
      <c r="P2016" s="245">
        <v>3912827.95</v>
      </c>
      <c r="GO2016" s="212"/>
      <c r="GP2016" s="212"/>
      <c r="GQ2016" s="223"/>
      <c r="GR2016" s="223"/>
      <c r="GS2016" s="223"/>
      <c r="GT2016" s="223"/>
      <c r="GU2016" s="223"/>
      <c r="GV2016" s="223"/>
      <c r="GW2016" s="173" t="s">
        <v>629</v>
      </c>
      <c r="GX2016" s="223"/>
      <c r="GZ2016" s="257"/>
      <c r="HB2016" s="257"/>
    </row>
    <row r="2017" spans="1:210" s="171" customFormat="1" ht="15" x14ac:dyDescent="0.25">
      <c r="A2017" s="229"/>
      <c r="B2017" s="230" t="s">
        <v>630</v>
      </c>
      <c r="C2017" s="880" t="s">
        <v>631</v>
      </c>
      <c r="D2017" s="880"/>
      <c r="E2017" s="880"/>
      <c r="F2017" s="880"/>
      <c r="G2017" s="880"/>
      <c r="H2017" s="231" t="s">
        <v>374</v>
      </c>
      <c r="I2017" s="235">
        <v>52</v>
      </c>
      <c r="J2017" s="232"/>
      <c r="K2017" s="235">
        <v>52</v>
      </c>
      <c r="L2017" s="233"/>
      <c r="M2017" s="232"/>
      <c r="N2017" s="233"/>
      <c r="O2017" s="232"/>
      <c r="P2017" s="245">
        <v>2164543.12</v>
      </c>
      <c r="GO2017" s="212"/>
      <c r="GP2017" s="212"/>
      <c r="GQ2017" s="223"/>
      <c r="GR2017" s="223"/>
      <c r="GS2017" s="223"/>
      <c r="GT2017" s="223"/>
      <c r="GU2017" s="223"/>
      <c r="GV2017" s="223"/>
      <c r="GW2017" s="173" t="s">
        <v>631</v>
      </c>
      <c r="GX2017" s="223"/>
      <c r="GZ2017" s="257"/>
      <c r="HB2017" s="257"/>
    </row>
    <row r="2018" spans="1:210" s="171" customFormat="1" ht="15" x14ac:dyDescent="0.25">
      <c r="A2018" s="236"/>
      <c r="B2018" s="237"/>
      <c r="C2018" s="874" t="s">
        <v>377</v>
      </c>
      <c r="D2018" s="874"/>
      <c r="E2018" s="874"/>
      <c r="F2018" s="874"/>
      <c r="G2018" s="874"/>
      <c r="H2018" s="216"/>
      <c r="I2018" s="217"/>
      <c r="J2018" s="217"/>
      <c r="K2018" s="217"/>
      <c r="L2018" s="220"/>
      <c r="M2018" s="217"/>
      <c r="N2018" s="226">
        <v>15100.45</v>
      </c>
      <c r="O2018" s="217"/>
      <c r="P2018" s="227">
        <v>34746138.18</v>
      </c>
      <c r="GO2018" s="212"/>
      <c r="GP2018" s="212"/>
      <c r="GQ2018" s="223"/>
      <c r="GR2018" s="223"/>
      <c r="GS2018" s="223"/>
      <c r="GT2018" s="223"/>
      <c r="GU2018" s="223"/>
      <c r="GV2018" s="223"/>
      <c r="GW2018" s="173"/>
      <c r="GX2018" s="223" t="s">
        <v>377</v>
      </c>
      <c r="GZ2018" s="257"/>
      <c r="HB2018" s="257"/>
    </row>
    <row r="2019" spans="1:210" s="171" customFormat="1" ht="15" x14ac:dyDescent="0.25">
      <c r="A2019" s="214" t="s">
        <v>1306</v>
      </c>
      <c r="B2019" s="215" t="s">
        <v>632</v>
      </c>
      <c r="C2019" s="873" t="s">
        <v>633</v>
      </c>
      <c r="D2019" s="873"/>
      <c r="E2019" s="873"/>
      <c r="F2019" s="873"/>
      <c r="G2019" s="873"/>
      <c r="H2019" s="216" t="s">
        <v>614</v>
      </c>
      <c r="I2019" s="217">
        <v>-21.1692</v>
      </c>
      <c r="J2019" s="218">
        <v>1</v>
      </c>
      <c r="K2019" s="298">
        <v>-21.1692</v>
      </c>
      <c r="L2019" s="226">
        <v>14867.42</v>
      </c>
      <c r="M2019" s="219">
        <v>1.7</v>
      </c>
      <c r="N2019" s="240">
        <v>25274.61</v>
      </c>
      <c r="O2019" s="217"/>
      <c r="P2019" s="227">
        <v>-535043.27</v>
      </c>
      <c r="GO2019" s="212"/>
      <c r="GP2019" s="212"/>
      <c r="GQ2019" s="223" t="s">
        <v>633</v>
      </c>
      <c r="GR2019" s="223" t="s">
        <v>4</v>
      </c>
      <c r="GS2019" s="223" t="s">
        <v>4</v>
      </c>
      <c r="GT2019" s="223" t="s">
        <v>4</v>
      </c>
      <c r="GU2019" s="223" t="s">
        <v>4</v>
      </c>
      <c r="GV2019" s="223"/>
      <c r="GW2019" s="173"/>
      <c r="GX2019" s="223"/>
      <c r="GZ2019" s="257"/>
      <c r="HB2019" s="257"/>
    </row>
    <row r="2020" spans="1:210" s="171" customFormat="1" ht="15" x14ac:dyDescent="0.25">
      <c r="A2020" s="236"/>
      <c r="B2020" s="237"/>
      <c r="C2020" s="874" t="s">
        <v>377</v>
      </c>
      <c r="D2020" s="874"/>
      <c r="E2020" s="874"/>
      <c r="F2020" s="874"/>
      <c r="G2020" s="874"/>
      <c r="H2020" s="216"/>
      <c r="I2020" s="217"/>
      <c r="J2020" s="217"/>
      <c r="K2020" s="217"/>
      <c r="L2020" s="220"/>
      <c r="M2020" s="217"/>
      <c r="N2020" s="220"/>
      <c r="O2020" s="217"/>
      <c r="P2020" s="227">
        <v>-535043.27</v>
      </c>
      <c r="GO2020" s="212"/>
      <c r="GP2020" s="212"/>
      <c r="GQ2020" s="223"/>
      <c r="GR2020" s="223"/>
      <c r="GS2020" s="223"/>
      <c r="GT2020" s="223"/>
      <c r="GU2020" s="223"/>
      <c r="GV2020" s="223"/>
      <c r="GW2020" s="173"/>
      <c r="GX2020" s="223" t="s">
        <v>377</v>
      </c>
      <c r="GZ2020" s="257"/>
      <c r="HB2020" s="257"/>
    </row>
    <row r="2021" spans="1:210" s="171" customFormat="1" ht="15" x14ac:dyDescent="0.25">
      <c r="A2021" s="214" t="s">
        <v>1307</v>
      </c>
      <c r="B2021" s="215" t="s">
        <v>634</v>
      </c>
      <c r="C2021" s="873" t="s">
        <v>635</v>
      </c>
      <c r="D2021" s="873"/>
      <c r="E2021" s="873"/>
      <c r="F2021" s="873"/>
      <c r="G2021" s="873"/>
      <c r="H2021" s="216" t="s">
        <v>369</v>
      </c>
      <c r="I2021" s="217">
        <v>-46.02</v>
      </c>
      <c r="J2021" s="218">
        <v>1</v>
      </c>
      <c r="K2021" s="265">
        <v>-46.02</v>
      </c>
      <c r="L2021" s="299">
        <v>35.71</v>
      </c>
      <c r="M2021" s="265">
        <v>0.51</v>
      </c>
      <c r="N2021" s="239">
        <v>18.21</v>
      </c>
      <c r="O2021" s="217"/>
      <c r="P2021" s="238">
        <v>-838.02</v>
      </c>
      <c r="GO2021" s="212"/>
      <c r="GP2021" s="212"/>
      <c r="GQ2021" s="223" t="s">
        <v>635</v>
      </c>
      <c r="GR2021" s="223" t="s">
        <v>4</v>
      </c>
      <c r="GS2021" s="223" t="s">
        <v>4</v>
      </c>
      <c r="GT2021" s="223" t="s">
        <v>4</v>
      </c>
      <c r="GU2021" s="223" t="s">
        <v>4</v>
      </c>
      <c r="GV2021" s="223"/>
      <c r="GW2021" s="173"/>
      <c r="GX2021" s="223"/>
      <c r="GZ2021" s="257"/>
      <c r="HB2021" s="257"/>
    </row>
    <row r="2022" spans="1:210" s="171" customFormat="1" ht="15" x14ac:dyDescent="0.25">
      <c r="A2022" s="236"/>
      <c r="B2022" s="237"/>
      <c r="C2022" s="874" t="s">
        <v>377</v>
      </c>
      <c r="D2022" s="874"/>
      <c r="E2022" s="874"/>
      <c r="F2022" s="874"/>
      <c r="G2022" s="874"/>
      <c r="H2022" s="216"/>
      <c r="I2022" s="217"/>
      <c r="J2022" s="217"/>
      <c r="K2022" s="217"/>
      <c r="L2022" s="220"/>
      <c r="M2022" s="217"/>
      <c r="N2022" s="220"/>
      <c r="O2022" s="217"/>
      <c r="P2022" s="238">
        <v>-838.02</v>
      </c>
      <c r="GO2022" s="212"/>
      <c r="GP2022" s="212"/>
      <c r="GQ2022" s="223"/>
      <c r="GR2022" s="223"/>
      <c r="GS2022" s="223"/>
      <c r="GT2022" s="223"/>
      <c r="GU2022" s="223"/>
      <c r="GV2022" s="223"/>
      <c r="GW2022" s="173"/>
      <c r="GX2022" s="223" t="s">
        <v>377</v>
      </c>
      <c r="GZ2022" s="257"/>
      <c r="HB2022" s="257"/>
    </row>
    <row r="2023" spans="1:210" s="171" customFormat="1" ht="22.5" x14ac:dyDescent="0.25">
      <c r="A2023" s="214" t="s">
        <v>1308</v>
      </c>
      <c r="B2023" s="215" t="s">
        <v>636</v>
      </c>
      <c r="C2023" s="873" t="s">
        <v>637</v>
      </c>
      <c r="D2023" s="873"/>
      <c r="E2023" s="873"/>
      <c r="F2023" s="873"/>
      <c r="G2023" s="873"/>
      <c r="H2023" s="216" t="s">
        <v>386</v>
      </c>
      <c r="I2023" s="217">
        <v>-13.805999999999999</v>
      </c>
      <c r="J2023" s="218">
        <v>1</v>
      </c>
      <c r="K2023" s="241">
        <v>-13.805999999999999</v>
      </c>
      <c r="L2023" s="226">
        <v>4885.8500000000004</v>
      </c>
      <c r="M2023" s="265">
        <v>1.81</v>
      </c>
      <c r="N2023" s="240">
        <v>8843.39</v>
      </c>
      <c r="O2023" s="217"/>
      <c r="P2023" s="227">
        <v>-122091.84</v>
      </c>
      <c r="GO2023" s="212"/>
      <c r="GP2023" s="212"/>
      <c r="GQ2023" s="223" t="s">
        <v>637</v>
      </c>
      <c r="GR2023" s="223" t="s">
        <v>4</v>
      </c>
      <c r="GS2023" s="223" t="s">
        <v>4</v>
      </c>
      <c r="GT2023" s="223" t="s">
        <v>4</v>
      </c>
      <c r="GU2023" s="223" t="s">
        <v>4</v>
      </c>
      <c r="GV2023" s="223"/>
      <c r="GW2023" s="173"/>
      <c r="GX2023" s="223"/>
      <c r="GZ2023" s="257"/>
      <c r="HB2023" s="257"/>
    </row>
    <row r="2024" spans="1:210" s="171" customFormat="1" ht="15" x14ac:dyDescent="0.25">
      <c r="A2024" s="236"/>
      <c r="B2024" s="237"/>
      <c r="C2024" s="874" t="s">
        <v>377</v>
      </c>
      <c r="D2024" s="874"/>
      <c r="E2024" s="874"/>
      <c r="F2024" s="874"/>
      <c r="G2024" s="874"/>
      <c r="H2024" s="216"/>
      <c r="I2024" s="217"/>
      <c r="J2024" s="217"/>
      <c r="K2024" s="217"/>
      <c r="L2024" s="220"/>
      <c r="M2024" s="217"/>
      <c r="N2024" s="220"/>
      <c r="O2024" s="217"/>
      <c r="P2024" s="227">
        <v>-122091.84</v>
      </c>
      <c r="GO2024" s="212"/>
      <c r="GP2024" s="212"/>
      <c r="GQ2024" s="223"/>
      <c r="GR2024" s="223"/>
      <c r="GS2024" s="223"/>
      <c r="GT2024" s="223"/>
      <c r="GU2024" s="223"/>
      <c r="GV2024" s="223"/>
      <c r="GW2024" s="173"/>
      <c r="GX2024" s="223" t="s">
        <v>377</v>
      </c>
      <c r="GZ2024" s="257"/>
      <c r="HB2024" s="257"/>
    </row>
    <row r="2025" spans="1:210" s="171" customFormat="1" ht="22.5" x14ac:dyDescent="0.25">
      <c r="A2025" s="214" t="s">
        <v>1309</v>
      </c>
      <c r="B2025" s="215" t="s">
        <v>638</v>
      </c>
      <c r="C2025" s="873" t="s">
        <v>639</v>
      </c>
      <c r="D2025" s="873"/>
      <c r="E2025" s="873"/>
      <c r="F2025" s="873"/>
      <c r="G2025" s="873"/>
      <c r="H2025" s="216" t="s">
        <v>640</v>
      </c>
      <c r="I2025" s="217">
        <v>-39.116999999999997</v>
      </c>
      <c r="J2025" s="218">
        <v>1</v>
      </c>
      <c r="K2025" s="241">
        <v>-39.116999999999997</v>
      </c>
      <c r="L2025" s="226">
        <v>3966.25</v>
      </c>
      <c r="M2025" s="265">
        <v>1.04</v>
      </c>
      <c r="N2025" s="240">
        <v>4124.8999999999996</v>
      </c>
      <c r="O2025" s="217"/>
      <c r="P2025" s="227">
        <v>-161353.71</v>
      </c>
      <c r="GO2025" s="212"/>
      <c r="GP2025" s="212"/>
      <c r="GQ2025" s="223" t="s">
        <v>639</v>
      </c>
      <c r="GR2025" s="223" t="s">
        <v>4</v>
      </c>
      <c r="GS2025" s="223" t="s">
        <v>4</v>
      </c>
      <c r="GT2025" s="223" t="s">
        <v>4</v>
      </c>
      <c r="GU2025" s="223" t="s">
        <v>4</v>
      </c>
      <c r="GV2025" s="223"/>
      <c r="GW2025" s="173"/>
      <c r="GX2025" s="223"/>
      <c r="GZ2025" s="257"/>
      <c r="HB2025" s="257"/>
    </row>
    <row r="2026" spans="1:210" s="171" customFormat="1" ht="15" x14ac:dyDescent="0.25">
      <c r="A2026" s="236"/>
      <c r="B2026" s="237"/>
      <c r="C2026" s="874" t="s">
        <v>377</v>
      </c>
      <c r="D2026" s="874"/>
      <c r="E2026" s="874"/>
      <c r="F2026" s="874"/>
      <c r="G2026" s="874"/>
      <c r="H2026" s="216"/>
      <c r="I2026" s="217"/>
      <c r="J2026" s="217"/>
      <c r="K2026" s="217"/>
      <c r="L2026" s="220"/>
      <c r="M2026" s="217"/>
      <c r="N2026" s="220"/>
      <c r="O2026" s="217"/>
      <c r="P2026" s="227">
        <v>-161353.71</v>
      </c>
      <c r="GO2026" s="212"/>
      <c r="GP2026" s="212"/>
      <c r="GQ2026" s="223"/>
      <c r="GR2026" s="223"/>
      <c r="GS2026" s="223"/>
      <c r="GT2026" s="223"/>
      <c r="GU2026" s="223"/>
      <c r="GV2026" s="223"/>
      <c r="GW2026" s="173"/>
      <c r="GX2026" s="223" t="s">
        <v>377</v>
      </c>
      <c r="GZ2026" s="257"/>
      <c r="HB2026" s="257"/>
    </row>
    <row r="2027" spans="1:210" s="171" customFormat="1" ht="22.5" x14ac:dyDescent="0.25">
      <c r="A2027" s="214" t="s">
        <v>1310</v>
      </c>
      <c r="B2027" s="215" t="s">
        <v>641</v>
      </c>
      <c r="C2027" s="873" t="s">
        <v>642</v>
      </c>
      <c r="D2027" s="873"/>
      <c r="E2027" s="873"/>
      <c r="F2027" s="873"/>
      <c r="G2027" s="873"/>
      <c r="H2027" s="216" t="s">
        <v>611</v>
      </c>
      <c r="I2027" s="217">
        <v>-1817.79</v>
      </c>
      <c r="J2027" s="218">
        <v>1</v>
      </c>
      <c r="K2027" s="265">
        <v>-1817.79</v>
      </c>
      <c r="L2027" s="299">
        <v>88.7</v>
      </c>
      <c r="M2027" s="265">
        <v>1.34</v>
      </c>
      <c r="N2027" s="239">
        <v>118.86</v>
      </c>
      <c r="O2027" s="217"/>
      <c r="P2027" s="227">
        <v>-216062.52</v>
      </c>
      <c r="GO2027" s="212"/>
      <c r="GP2027" s="212"/>
      <c r="GQ2027" s="223" t="s">
        <v>642</v>
      </c>
      <c r="GR2027" s="223" t="s">
        <v>4</v>
      </c>
      <c r="GS2027" s="223" t="s">
        <v>4</v>
      </c>
      <c r="GT2027" s="223" t="s">
        <v>4</v>
      </c>
      <c r="GU2027" s="223" t="s">
        <v>4</v>
      </c>
      <c r="GV2027" s="223"/>
      <c r="GW2027" s="173"/>
      <c r="GX2027" s="223"/>
      <c r="GZ2027" s="257"/>
      <c r="HB2027" s="257"/>
    </row>
    <row r="2028" spans="1:210" s="171" customFormat="1" ht="15" x14ac:dyDescent="0.25">
      <c r="A2028" s="236"/>
      <c r="B2028" s="237"/>
      <c r="C2028" s="874" t="s">
        <v>377</v>
      </c>
      <c r="D2028" s="874"/>
      <c r="E2028" s="874"/>
      <c r="F2028" s="874"/>
      <c r="G2028" s="874"/>
      <c r="H2028" s="216"/>
      <c r="I2028" s="217"/>
      <c r="J2028" s="217"/>
      <c r="K2028" s="217"/>
      <c r="L2028" s="220"/>
      <c r="M2028" s="217"/>
      <c r="N2028" s="220"/>
      <c r="O2028" s="217"/>
      <c r="P2028" s="227">
        <v>-216062.52</v>
      </c>
      <c r="GO2028" s="212"/>
      <c r="GP2028" s="212"/>
      <c r="GQ2028" s="223"/>
      <c r="GR2028" s="223"/>
      <c r="GS2028" s="223"/>
      <c r="GT2028" s="223"/>
      <c r="GU2028" s="223"/>
      <c r="GV2028" s="223"/>
      <c r="GW2028" s="173"/>
      <c r="GX2028" s="223" t="s">
        <v>377</v>
      </c>
      <c r="GZ2028" s="257"/>
      <c r="HB2028" s="257"/>
    </row>
    <row r="2029" spans="1:210" s="171" customFormat="1" ht="15" x14ac:dyDescent="0.25">
      <c r="A2029" s="881" t="s">
        <v>1311</v>
      </c>
      <c r="B2029" s="882"/>
      <c r="C2029" s="882"/>
      <c r="D2029" s="882"/>
      <c r="E2029" s="882"/>
      <c r="F2029" s="882"/>
      <c r="G2029" s="882"/>
      <c r="H2029" s="882"/>
      <c r="I2029" s="882"/>
      <c r="J2029" s="882"/>
      <c r="K2029" s="882"/>
      <c r="L2029" s="882"/>
      <c r="M2029" s="882"/>
      <c r="N2029" s="882"/>
      <c r="O2029" s="882"/>
      <c r="P2029" s="883"/>
      <c r="GO2029" s="212"/>
      <c r="GP2029" s="212" t="s">
        <v>1311</v>
      </c>
      <c r="GQ2029" s="223"/>
      <c r="GR2029" s="223"/>
      <c r="GS2029" s="223"/>
      <c r="GT2029" s="223"/>
      <c r="GU2029" s="223"/>
      <c r="GV2029" s="223"/>
      <c r="GW2029" s="173"/>
      <c r="GX2029" s="223"/>
      <c r="GZ2029" s="257"/>
      <c r="HB2029" s="257"/>
    </row>
    <row r="2030" spans="1:210" s="171" customFormat="1" ht="15" x14ac:dyDescent="0.25">
      <c r="A2030" s="214" t="s">
        <v>1312</v>
      </c>
      <c r="B2030" s="215" t="s">
        <v>646</v>
      </c>
      <c r="C2030" s="873" t="s">
        <v>647</v>
      </c>
      <c r="D2030" s="873"/>
      <c r="E2030" s="873"/>
      <c r="F2030" s="873"/>
      <c r="G2030" s="873"/>
      <c r="H2030" s="216" t="s">
        <v>386</v>
      </c>
      <c r="I2030" s="217">
        <v>27.784050000000001</v>
      </c>
      <c r="J2030" s="218">
        <v>1</v>
      </c>
      <c r="K2030" s="302">
        <v>27.784050000000001</v>
      </c>
      <c r="L2030" s="226">
        <v>5015.96</v>
      </c>
      <c r="M2030" s="265">
        <v>1.81</v>
      </c>
      <c r="N2030" s="240">
        <v>9078.89</v>
      </c>
      <c r="O2030" s="217"/>
      <c r="P2030" s="227">
        <v>252248.33</v>
      </c>
      <c r="GO2030" s="212"/>
      <c r="GP2030" s="212"/>
      <c r="GQ2030" s="223" t="s">
        <v>647</v>
      </c>
      <c r="GR2030" s="223" t="s">
        <v>4</v>
      </c>
      <c r="GS2030" s="223" t="s">
        <v>4</v>
      </c>
      <c r="GT2030" s="223" t="s">
        <v>4</v>
      </c>
      <c r="GU2030" s="223" t="s">
        <v>4</v>
      </c>
      <c r="GV2030" s="223"/>
      <c r="GW2030" s="173"/>
      <c r="GX2030" s="223"/>
      <c r="GZ2030" s="257"/>
      <c r="HB2030" s="257"/>
    </row>
    <row r="2031" spans="1:210" s="171" customFormat="1" ht="15" x14ac:dyDescent="0.25">
      <c r="A2031" s="236"/>
      <c r="B2031" s="237"/>
      <c r="C2031" s="874" t="s">
        <v>377</v>
      </c>
      <c r="D2031" s="874"/>
      <c r="E2031" s="874"/>
      <c r="F2031" s="874"/>
      <c r="G2031" s="874"/>
      <c r="H2031" s="216"/>
      <c r="I2031" s="217"/>
      <c r="J2031" s="217"/>
      <c r="K2031" s="217"/>
      <c r="L2031" s="220"/>
      <c r="M2031" s="217"/>
      <c r="N2031" s="220"/>
      <c r="O2031" s="217"/>
      <c r="P2031" s="227">
        <v>252248.33</v>
      </c>
      <c r="GO2031" s="212"/>
      <c r="GP2031" s="212"/>
      <c r="GQ2031" s="223"/>
      <c r="GR2031" s="223"/>
      <c r="GS2031" s="223"/>
      <c r="GT2031" s="223"/>
      <c r="GU2031" s="223"/>
      <c r="GV2031" s="223"/>
      <c r="GW2031" s="173"/>
      <c r="GX2031" s="223" t="s">
        <v>377</v>
      </c>
      <c r="GZ2031" s="257"/>
      <c r="HB2031" s="257"/>
    </row>
    <row r="2032" spans="1:210" s="171" customFormat="1" ht="15" x14ac:dyDescent="0.25">
      <c r="A2032" s="214" t="s">
        <v>1313</v>
      </c>
      <c r="B2032" s="215" t="s">
        <v>648</v>
      </c>
      <c r="C2032" s="873" t="s">
        <v>635</v>
      </c>
      <c r="D2032" s="873"/>
      <c r="E2032" s="873"/>
      <c r="F2032" s="873"/>
      <c r="G2032" s="873"/>
      <c r="H2032" s="216" t="s">
        <v>369</v>
      </c>
      <c r="I2032" s="217">
        <v>19.448840000000001</v>
      </c>
      <c r="J2032" s="218">
        <v>1</v>
      </c>
      <c r="K2032" s="302">
        <v>19.448840000000001</v>
      </c>
      <c r="L2032" s="299">
        <v>35.71</v>
      </c>
      <c r="M2032" s="265">
        <v>0.51</v>
      </c>
      <c r="N2032" s="239">
        <v>18.21</v>
      </c>
      <c r="O2032" s="217"/>
      <c r="P2032" s="238">
        <v>354.16</v>
      </c>
      <c r="GO2032" s="212"/>
      <c r="GP2032" s="212"/>
      <c r="GQ2032" s="223" t="s">
        <v>635</v>
      </c>
      <c r="GR2032" s="223" t="s">
        <v>4</v>
      </c>
      <c r="GS2032" s="223" t="s">
        <v>4</v>
      </c>
      <c r="GT2032" s="223" t="s">
        <v>4</v>
      </c>
      <c r="GU2032" s="223" t="s">
        <v>4</v>
      </c>
      <c r="GV2032" s="223"/>
      <c r="GW2032" s="173"/>
      <c r="GX2032" s="223"/>
      <c r="GZ2032" s="257"/>
      <c r="HB2032" s="257"/>
    </row>
    <row r="2033" spans="1:210" s="171" customFormat="1" ht="15" x14ac:dyDescent="0.25">
      <c r="A2033" s="236"/>
      <c r="B2033" s="237"/>
      <c r="C2033" s="874" t="s">
        <v>377</v>
      </c>
      <c r="D2033" s="874"/>
      <c r="E2033" s="874"/>
      <c r="F2033" s="874"/>
      <c r="G2033" s="874"/>
      <c r="H2033" s="216"/>
      <c r="I2033" s="217"/>
      <c r="J2033" s="217"/>
      <c r="K2033" s="217"/>
      <c r="L2033" s="220"/>
      <c r="M2033" s="217"/>
      <c r="N2033" s="220"/>
      <c r="O2033" s="217"/>
      <c r="P2033" s="238">
        <v>354.16</v>
      </c>
      <c r="GO2033" s="212"/>
      <c r="GP2033" s="212"/>
      <c r="GQ2033" s="223"/>
      <c r="GR2033" s="223"/>
      <c r="GS2033" s="223"/>
      <c r="GT2033" s="223"/>
      <c r="GU2033" s="223"/>
      <c r="GV2033" s="223"/>
      <c r="GW2033" s="173"/>
      <c r="GX2033" s="223" t="s">
        <v>377</v>
      </c>
      <c r="GZ2033" s="257"/>
      <c r="HB2033" s="257"/>
    </row>
    <row r="2034" spans="1:210" s="171" customFormat="1" ht="22.5" x14ac:dyDescent="0.25">
      <c r="A2034" s="214" t="s">
        <v>1314</v>
      </c>
      <c r="B2034" s="215" t="s">
        <v>649</v>
      </c>
      <c r="C2034" s="873" t="s">
        <v>650</v>
      </c>
      <c r="D2034" s="873"/>
      <c r="E2034" s="873"/>
      <c r="F2034" s="873"/>
      <c r="G2034" s="873"/>
      <c r="H2034" s="216" t="s">
        <v>614</v>
      </c>
      <c r="I2034" s="217">
        <v>329</v>
      </c>
      <c r="J2034" s="218">
        <v>1</v>
      </c>
      <c r="K2034" s="218">
        <v>329</v>
      </c>
      <c r="L2034" s="220"/>
      <c r="M2034" s="217"/>
      <c r="N2034" s="240">
        <v>1009.33</v>
      </c>
      <c r="O2034" s="217"/>
      <c r="P2034" s="227">
        <v>332069.57</v>
      </c>
      <c r="GO2034" s="212"/>
      <c r="GP2034" s="212"/>
      <c r="GQ2034" s="223" t="s">
        <v>650</v>
      </c>
      <c r="GR2034" s="223" t="s">
        <v>4</v>
      </c>
      <c r="GS2034" s="223" t="s">
        <v>4</v>
      </c>
      <c r="GT2034" s="223" t="s">
        <v>4</v>
      </c>
      <c r="GU2034" s="223" t="s">
        <v>4</v>
      </c>
      <c r="GV2034" s="223"/>
      <c r="GW2034" s="173"/>
      <c r="GX2034" s="223"/>
      <c r="GZ2034" s="257"/>
      <c r="HB2034" s="257"/>
    </row>
    <row r="2035" spans="1:210" s="171" customFormat="1" ht="15" x14ac:dyDescent="0.25">
      <c r="A2035" s="236"/>
      <c r="B2035" s="237"/>
      <c r="C2035" s="874" t="s">
        <v>377</v>
      </c>
      <c r="D2035" s="874"/>
      <c r="E2035" s="874"/>
      <c r="F2035" s="874"/>
      <c r="G2035" s="874"/>
      <c r="H2035" s="216"/>
      <c r="I2035" s="217"/>
      <c r="J2035" s="217"/>
      <c r="K2035" s="217"/>
      <c r="L2035" s="220"/>
      <c r="M2035" s="217"/>
      <c r="N2035" s="220"/>
      <c r="O2035" s="217"/>
      <c r="P2035" s="227">
        <v>332069.57</v>
      </c>
      <c r="GO2035" s="212"/>
      <c r="GP2035" s="212"/>
      <c r="GQ2035" s="223"/>
      <c r="GR2035" s="223"/>
      <c r="GS2035" s="223"/>
      <c r="GT2035" s="223"/>
      <c r="GU2035" s="223"/>
      <c r="GV2035" s="223"/>
      <c r="GW2035" s="173"/>
      <c r="GX2035" s="223" t="s">
        <v>377</v>
      </c>
      <c r="GZ2035" s="257"/>
      <c r="HB2035" s="257"/>
    </row>
    <row r="2036" spans="1:210" s="171" customFormat="1" ht="22.5" x14ac:dyDescent="0.25">
      <c r="A2036" s="214" t="s">
        <v>1315</v>
      </c>
      <c r="B2036" s="215" t="s">
        <v>651</v>
      </c>
      <c r="C2036" s="873" t="s">
        <v>652</v>
      </c>
      <c r="D2036" s="873"/>
      <c r="E2036" s="873"/>
      <c r="F2036" s="873"/>
      <c r="G2036" s="873"/>
      <c r="H2036" s="216" t="s">
        <v>614</v>
      </c>
      <c r="I2036" s="217">
        <v>47</v>
      </c>
      <c r="J2036" s="218">
        <v>1</v>
      </c>
      <c r="K2036" s="218">
        <v>47</v>
      </c>
      <c r="L2036" s="220"/>
      <c r="M2036" s="217"/>
      <c r="N2036" s="239">
        <v>782.49</v>
      </c>
      <c r="O2036" s="217"/>
      <c r="P2036" s="227">
        <v>36777.03</v>
      </c>
      <c r="GO2036" s="212"/>
      <c r="GP2036" s="212"/>
      <c r="GQ2036" s="223" t="s">
        <v>652</v>
      </c>
      <c r="GR2036" s="223" t="s">
        <v>4</v>
      </c>
      <c r="GS2036" s="223" t="s">
        <v>4</v>
      </c>
      <c r="GT2036" s="223" t="s">
        <v>4</v>
      </c>
      <c r="GU2036" s="223" t="s">
        <v>4</v>
      </c>
      <c r="GV2036" s="223"/>
      <c r="GW2036" s="173"/>
      <c r="GX2036" s="223"/>
      <c r="GZ2036" s="257"/>
      <c r="HB2036" s="257"/>
    </row>
    <row r="2037" spans="1:210" s="171" customFormat="1" ht="15" x14ac:dyDescent="0.25">
      <c r="A2037" s="236"/>
      <c r="B2037" s="237"/>
      <c r="C2037" s="874" t="s">
        <v>377</v>
      </c>
      <c r="D2037" s="874"/>
      <c r="E2037" s="874"/>
      <c r="F2037" s="874"/>
      <c r="G2037" s="874"/>
      <c r="H2037" s="216"/>
      <c r="I2037" s="217"/>
      <c r="J2037" s="217"/>
      <c r="K2037" s="217"/>
      <c r="L2037" s="220"/>
      <c r="M2037" s="217"/>
      <c r="N2037" s="220"/>
      <c r="O2037" s="217"/>
      <c r="P2037" s="227">
        <v>36777.03</v>
      </c>
      <c r="GO2037" s="212"/>
      <c r="GP2037" s="212"/>
      <c r="GQ2037" s="223"/>
      <c r="GR2037" s="223"/>
      <c r="GS2037" s="223"/>
      <c r="GT2037" s="223"/>
      <c r="GU2037" s="223"/>
      <c r="GV2037" s="223"/>
      <c r="GW2037" s="173"/>
      <c r="GX2037" s="223" t="s">
        <v>377</v>
      </c>
      <c r="GZ2037" s="257"/>
      <c r="HB2037" s="257"/>
    </row>
    <row r="2038" spans="1:210" s="171" customFormat="1" ht="22.5" x14ac:dyDescent="0.25">
      <c r="A2038" s="214" t="s">
        <v>1316</v>
      </c>
      <c r="B2038" s="215" t="s">
        <v>653</v>
      </c>
      <c r="C2038" s="873" t="s">
        <v>654</v>
      </c>
      <c r="D2038" s="873"/>
      <c r="E2038" s="873"/>
      <c r="F2038" s="873"/>
      <c r="G2038" s="873"/>
      <c r="H2038" s="216" t="s">
        <v>614</v>
      </c>
      <c r="I2038" s="217">
        <v>47</v>
      </c>
      <c r="J2038" s="218">
        <v>1</v>
      </c>
      <c r="K2038" s="218">
        <v>47</v>
      </c>
      <c r="L2038" s="220"/>
      <c r="M2038" s="217"/>
      <c r="N2038" s="239">
        <v>248.5</v>
      </c>
      <c r="O2038" s="217"/>
      <c r="P2038" s="227">
        <v>11679.5</v>
      </c>
      <c r="GO2038" s="212"/>
      <c r="GP2038" s="212"/>
      <c r="GQ2038" s="223" t="s">
        <v>654</v>
      </c>
      <c r="GR2038" s="223" t="s">
        <v>4</v>
      </c>
      <c r="GS2038" s="223" t="s">
        <v>4</v>
      </c>
      <c r="GT2038" s="223" t="s">
        <v>4</v>
      </c>
      <c r="GU2038" s="223" t="s">
        <v>4</v>
      </c>
      <c r="GV2038" s="223"/>
      <c r="GW2038" s="173"/>
      <c r="GX2038" s="223"/>
      <c r="GZ2038" s="257"/>
      <c r="HB2038" s="257"/>
    </row>
    <row r="2039" spans="1:210" s="171" customFormat="1" ht="15" x14ac:dyDescent="0.25">
      <c r="A2039" s="236"/>
      <c r="B2039" s="237"/>
      <c r="C2039" s="874" t="s">
        <v>377</v>
      </c>
      <c r="D2039" s="874"/>
      <c r="E2039" s="874"/>
      <c r="F2039" s="874"/>
      <c r="G2039" s="874"/>
      <c r="H2039" s="216"/>
      <c r="I2039" s="217"/>
      <c r="J2039" s="217"/>
      <c r="K2039" s="217"/>
      <c r="L2039" s="220"/>
      <c r="M2039" s="217"/>
      <c r="N2039" s="220"/>
      <c r="O2039" s="217"/>
      <c r="P2039" s="227">
        <v>11679.5</v>
      </c>
      <c r="GO2039" s="212"/>
      <c r="GP2039" s="212"/>
      <c r="GQ2039" s="223"/>
      <c r="GR2039" s="223"/>
      <c r="GS2039" s="223"/>
      <c r="GT2039" s="223"/>
      <c r="GU2039" s="223"/>
      <c r="GV2039" s="223"/>
      <c r="GW2039" s="173"/>
      <c r="GX2039" s="223" t="s">
        <v>377</v>
      </c>
      <c r="GZ2039" s="257"/>
      <c r="HB2039" s="257"/>
    </row>
    <row r="2040" spans="1:210" s="171" customFormat="1" ht="22.5" x14ac:dyDescent="0.25">
      <c r="A2040" s="214" t="s">
        <v>1317</v>
      </c>
      <c r="B2040" s="215" t="s">
        <v>655</v>
      </c>
      <c r="C2040" s="873" t="s">
        <v>656</v>
      </c>
      <c r="D2040" s="873"/>
      <c r="E2040" s="873"/>
      <c r="F2040" s="873"/>
      <c r="G2040" s="873"/>
      <c r="H2040" s="216" t="s">
        <v>614</v>
      </c>
      <c r="I2040" s="217">
        <v>47</v>
      </c>
      <c r="J2040" s="218">
        <v>1</v>
      </c>
      <c r="K2040" s="218">
        <v>47</v>
      </c>
      <c r="L2040" s="220"/>
      <c r="M2040" s="217"/>
      <c r="N2040" s="240">
        <v>1216.55</v>
      </c>
      <c r="O2040" s="217"/>
      <c r="P2040" s="227">
        <v>57177.85</v>
      </c>
      <c r="GO2040" s="212"/>
      <c r="GP2040" s="212"/>
      <c r="GQ2040" s="223" t="s">
        <v>656</v>
      </c>
      <c r="GR2040" s="223" t="s">
        <v>4</v>
      </c>
      <c r="GS2040" s="223" t="s">
        <v>4</v>
      </c>
      <c r="GT2040" s="223" t="s">
        <v>4</v>
      </c>
      <c r="GU2040" s="223" t="s">
        <v>4</v>
      </c>
      <c r="GV2040" s="223"/>
      <c r="GW2040" s="173"/>
      <c r="GX2040" s="223"/>
      <c r="GZ2040" s="257"/>
      <c r="HB2040" s="257"/>
    </row>
    <row r="2041" spans="1:210" s="171" customFormat="1" ht="15" x14ac:dyDescent="0.25">
      <c r="A2041" s="236"/>
      <c r="B2041" s="237"/>
      <c r="C2041" s="874" t="s">
        <v>377</v>
      </c>
      <c r="D2041" s="874"/>
      <c r="E2041" s="874"/>
      <c r="F2041" s="874"/>
      <c r="G2041" s="874"/>
      <c r="H2041" s="216"/>
      <c r="I2041" s="217"/>
      <c r="J2041" s="217"/>
      <c r="K2041" s="217"/>
      <c r="L2041" s="220"/>
      <c r="M2041" s="217"/>
      <c r="N2041" s="220"/>
      <c r="O2041" s="217"/>
      <c r="P2041" s="227">
        <v>57177.85</v>
      </c>
      <c r="GO2041" s="212"/>
      <c r="GP2041" s="212"/>
      <c r="GQ2041" s="223"/>
      <c r="GR2041" s="223"/>
      <c r="GS2041" s="223"/>
      <c r="GT2041" s="223"/>
      <c r="GU2041" s="223"/>
      <c r="GV2041" s="223"/>
      <c r="GW2041" s="173"/>
      <c r="GX2041" s="223" t="s">
        <v>377</v>
      </c>
      <c r="GZ2041" s="257"/>
      <c r="HB2041" s="257"/>
    </row>
    <row r="2042" spans="1:210" s="171" customFormat="1" ht="22.5" x14ac:dyDescent="0.25">
      <c r="A2042" s="214" t="s">
        <v>1318</v>
      </c>
      <c r="B2042" s="215" t="s">
        <v>657</v>
      </c>
      <c r="C2042" s="873" t="s">
        <v>658</v>
      </c>
      <c r="D2042" s="873"/>
      <c r="E2042" s="873"/>
      <c r="F2042" s="873"/>
      <c r="G2042" s="873"/>
      <c r="H2042" s="216" t="s">
        <v>614</v>
      </c>
      <c r="I2042" s="217">
        <v>282</v>
      </c>
      <c r="J2042" s="218">
        <v>1</v>
      </c>
      <c r="K2042" s="218">
        <v>282</v>
      </c>
      <c r="L2042" s="220"/>
      <c r="M2042" s="217"/>
      <c r="N2042" s="239">
        <v>325.60000000000002</v>
      </c>
      <c r="O2042" s="217"/>
      <c r="P2042" s="227">
        <v>91819.199999999997</v>
      </c>
      <c r="GO2042" s="212"/>
      <c r="GP2042" s="212"/>
      <c r="GQ2042" s="223" t="s">
        <v>658</v>
      </c>
      <c r="GR2042" s="223" t="s">
        <v>4</v>
      </c>
      <c r="GS2042" s="223" t="s">
        <v>4</v>
      </c>
      <c r="GT2042" s="223" t="s">
        <v>4</v>
      </c>
      <c r="GU2042" s="223" t="s">
        <v>4</v>
      </c>
      <c r="GV2042" s="223"/>
      <c r="GW2042" s="173"/>
      <c r="GX2042" s="223"/>
      <c r="GZ2042" s="257"/>
      <c r="HB2042" s="257"/>
    </row>
    <row r="2043" spans="1:210" s="171" customFormat="1" ht="15" x14ac:dyDescent="0.25">
      <c r="A2043" s="236"/>
      <c r="B2043" s="237"/>
      <c r="C2043" s="874" t="s">
        <v>377</v>
      </c>
      <c r="D2043" s="874"/>
      <c r="E2043" s="874"/>
      <c r="F2043" s="874"/>
      <c r="G2043" s="874"/>
      <c r="H2043" s="216"/>
      <c r="I2043" s="217"/>
      <c r="J2043" s="217"/>
      <c r="K2043" s="217"/>
      <c r="L2043" s="220"/>
      <c r="M2043" s="217"/>
      <c r="N2043" s="220"/>
      <c r="O2043" s="217"/>
      <c r="P2043" s="227">
        <v>91819.199999999997</v>
      </c>
      <c r="GO2043" s="212"/>
      <c r="GP2043" s="212"/>
      <c r="GQ2043" s="223"/>
      <c r="GR2043" s="223"/>
      <c r="GS2043" s="223"/>
      <c r="GT2043" s="223"/>
      <c r="GU2043" s="223"/>
      <c r="GV2043" s="223"/>
      <c r="GW2043" s="173"/>
      <c r="GX2043" s="223" t="s">
        <v>377</v>
      </c>
      <c r="GZ2043" s="257"/>
      <c r="HB2043" s="257"/>
    </row>
    <row r="2044" spans="1:210" s="171" customFormat="1" ht="22.5" x14ac:dyDescent="0.25">
      <c r="A2044" s="214" t="s">
        <v>1319</v>
      </c>
      <c r="B2044" s="215" t="s">
        <v>659</v>
      </c>
      <c r="C2044" s="873" t="s">
        <v>660</v>
      </c>
      <c r="D2044" s="873"/>
      <c r="E2044" s="873"/>
      <c r="F2044" s="873"/>
      <c r="G2044" s="873"/>
      <c r="H2044" s="216" t="s">
        <v>614</v>
      </c>
      <c r="I2044" s="217">
        <v>141</v>
      </c>
      <c r="J2044" s="218">
        <v>1</v>
      </c>
      <c r="K2044" s="218">
        <v>141</v>
      </c>
      <c r="L2044" s="220"/>
      <c r="M2044" s="217"/>
      <c r="N2044" s="239">
        <v>221.25</v>
      </c>
      <c r="O2044" s="217"/>
      <c r="P2044" s="227">
        <v>31196.25</v>
      </c>
      <c r="GO2044" s="212"/>
      <c r="GP2044" s="212"/>
      <c r="GQ2044" s="223" t="s">
        <v>660</v>
      </c>
      <c r="GR2044" s="223" t="s">
        <v>4</v>
      </c>
      <c r="GS2044" s="223" t="s">
        <v>4</v>
      </c>
      <c r="GT2044" s="223" t="s">
        <v>4</v>
      </c>
      <c r="GU2044" s="223" t="s">
        <v>4</v>
      </c>
      <c r="GV2044" s="223"/>
      <c r="GW2044" s="173"/>
      <c r="GX2044" s="223"/>
      <c r="GZ2044" s="257"/>
      <c r="HB2044" s="257"/>
    </row>
    <row r="2045" spans="1:210" s="171" customFormat="1" ht="15" x14ac:dyDescent="0.25">
      <c r="A2045" s="236"/>
      <c r="B2045" s="237"/>
      <c r="C2045" s="874" t="s">
        <v>377</v>
      </c>
      <c r="D2045" s="874"/>
      <c r="E2045" s="874"/>
      <c r="F2045" s="874"/>
      <c r="G2045" s="874"/>
      <c r="H2045" s="216"/>
      <c r="I2045" s="217"/>
      <c r="J2045" s="217"/>
      <c r="K2045" s="217"/>
      <c r="L2045" s="220"/>
      <c r="M2045" s="217"/>
      <c r="N2045" s="220"/>
      <c r="O2045" s="217"/>
      <c r="P2045" s="227">
        <v>31196.25</v>
      </c>
      <c r="GO2045" s="212"/>
      <c r="GP2045" s="212"/>
      <c r="GQ2045" s="223"/>
      <c r="GR2045" s="223"/>
      <c r="GS2045" s="223"/>
      <c r="GT2045" s="223"/>
      <c r="GU2045" s="223"/>
      <c r="GV2045" s="223"/>
      <c r="GW2045" s="173"/>
      <c r="GX2045" s="223" t="s">
        <v>377</v>
      </c>
      <c r="GZ2045" s="257"/>
      <c r="HB2045" s="257"/>
    </row>
    <row r="2046" spans="1:210" s="171" customFormat="1" ht="22.5" x14ac:dyDescent="0.25">
      <c r="A2046" s="214" t="s">
        <v>1320</v>
      </c>
      <c r="B2046" s="215" t="s">
        <v>661</v>
      </c>
      <c r="C2046" s="873" t="s">
        <v>662</v>
      </c>
      <c r="D2046" s="873"/>
      <c r="E2046" s="873"/>
      <c r="F2046" s="873"/>
      <c r="G2046" s="873"/>
      <c r="H2046" s="216" t="s">
        <v>614</v>
      </c>
      <c r="I2046" s="217">
        <v>47</v>
      </c>
      <c r="J2046" s="218">
        <v>1</v>
      </c>
      <c r="K2046" s="218">
        <v>47</v>
      </c>
      <c r="L2046" s="220"/>
      <c r="M2046" s="217"/>
      <c r="N2046" s="240">
        <v>1022.44</v>
      </c>
      <c r="O2046" s="217"/>
      <c r="P2046" s="227">
        <v>48054.68</v>
      </c>
      <c r="GO2046" s="212"/>
      <c r="GP2046" s="212"/>
      <c r="GQ2046" s="223" t="s">
        <v>662</v>
      </c>
      <c r="GR2046" s="223" t="s">
        <v>4</v>
      </c>
      <c r="GS2046" s="223" t="s">
        <v>4</v>
      </c>
      <c r="GT2046" s="223" t="s">
        <v>4</v>
      </c>
      <c r="GU2046" s="223" t="s">
        <v>4</v>
      </c>
      <c r="GV2046" s="223"/>
      <c r="GW2046" s="173"/>
      <c r="GX2046" s="223"/>
      <c r="GZ2046" s="257"/>
      <c r="HB2046" s="257"/>
    </row>
    <row r="2047" spans="1:210" s="171" customFormat="1" ht="15" x14ac:dyDescent="0.25">
      <c r="A2047" s="236"/>
      <c r="B2047" s="237"/>
      <c r="C2047" s="874" t="s">
        <v>377</v>
      </c>
      <c r="D2047" s="874"/>
      <c r="E2047" s="874"/>
      <c r="F2047" s="874"/>
      <c r="G2047" s="874"/>
      <c r="H2047" s="216"/>
      <c r="I2047" s="217"/>
      <c r="J2047" s="217"/>
      <c r="K2047" s="217"/>
      <c r="L2047" s="220"/>
      <c r="M2047" s="217"/>
      <c r="N2047" s="220"/>
      <c r="O2047" s="217"/>
      <c r="P2047" s="227">
        <v>48054.68</v>
      </c>
      <c r="GO2047" s="212"/>
      <c r="GP2047" s="212"/>
      <c r="GQ2047" s="223"/>
      <c r="GR2047" s="223"/>
      <c r="GS2047" s="223"/>
      <c r="GT2047" s="223"/>
      <c r="GU2047" s="223"/>
      <c r="GV2047" s="223"/>
      <c r="GW2047" s="173"/>
      <c r="GX2047" s="223" t="s">
        <v>377</v>
      </c>
      <c r="GZ2047" s="257"/>
      <c r="HB2047" s="257"/>
    </row>
    <row r="2048" spans="1:210" s="171" customFormat="1" ht="33.75" x14ac:dyDescent="0.25">
      <c r="A2048" s="214" t="s">
        <v>1321</v>
      </c>
      <c r="B2048" s="215" t="s">
        <v>663</v>
      </c>
      <c r="C2048" s="873" t="s">
        <v>664</v>
      </c>
      <c r="D2048" s="873"/>
      <c r="E2048" s="873"/>
      <c r="F2048" s="873"/>
      <c r="G2048" s="873"/>
      <c r="H2048" s="216" t="s">
        <v>607</v>
      </c>
      <c r="I2048" s="217">
        <v>0.1222</v>
      </c>
      <c r="J2048" s="218">
        <v>1</v>
      </c>
      <c r="K2048" s="298">
        <v>0.1222</v>
      </c>
      <c r="L2048" s="220"/>
      <c r="M2048" s="217"/>
      <c r="N2048" s="221"/>
      <c r="O2048" s="217"/>
      <c r="P2048" s="222"/>
      <c r="GO2048" s="212"/>
      <c r="GP2048" s="212"/>
      <c r="GQ2048" s="223" t="s">
        <v>664</v>
      </c>
      <c r="GR2048" s="223" t="s">
        <v>4</v>
      </c>
      <c r="GS2048" s="223" t="s">
        <v>4</v>
      </c>
      <c r="GT2048" s="223" t="s">
        <v>4</v>
      </c>
      <c r="GU2048" s="223" t="s">
        <v>4</v>
      </c>
      <c r="GV2048" s="223"/>
      <c r="GW2048" s="173"/>
      <c r="GX2048" s="223"/>
      <c r="GZ2048" s="257"/>
      <c r="HB2048" s="257"/>
    </row>
    <row r="2049" spans="1:210" s="171" customFormat="1" ht="15" x14ac:dyDescent="0.25">
      <c r="A2049" s="242"/>
      <c r="B2049" s="243"/>
      <c r="C2049" s="878" t="s">
        <v>1322</v>
      </c>
      <c r="D2049" s="878"/>
      <c r="E2049" s="878"/>
      <c r="F2049" s="878"/>
      <c r="G2049" s="878"/>
      <c r="H2049" s="878"/>
      <c r="I2049" s="878"/>
      <c r="J2049" s="878"/>
      <c r="K2049" s="878"/>
      <c r="L2049" s="878"/>
      <c r="M2049" s="878"/>
      <c r="N2049" s="878"/>
      <c r="O2049" s="878"/>
      <c r="P2049" s="879"/>
      <c r="GO2049" s="212"/>
      <c r="GP2049" s="212"/>
      <c r="GQ2049" s="223"/>
      <c r="GR2049" s="223"/>
      <c r="GS2049" s="223"/>
      <c r="GT2049" s="223"/>
      <c r="GU2049" s="223"/>
      <c r="GV2049" s="223"/>
      <c r="GW2049" s="173"/>
      <c r="GX2049" s="223"/>
      <c r="GY2049" s="244" t="s">
        <v>1322</v>
      </c>
      <c r="GZ2049" s="257"/>
      <c r="HB2049" s="257"/>
    </row>
    <row r="2050" spans="1:210" s="171" customFormat="1" ht="15" x14ac:dyDescent="0.25">
      <c r="A2050" s="224"/>
      <c r="B2050" s="225"/>
      <c r="C2050" s="874" t="s">
        <v>370</v>
      </c>
      <c r="D2050" s="874"/>
      <c r="E2050" s="874"/>
      <c r="F2050" s="874"/>
      <c r="G2050" s="874"/>
      <c r="H2050" s="216"/>
      <c r="I2050" s="217"/>
      <c r="J2050" s="217"/>
      <c r="K2050" s="217"/>
      <c r="L2050" s="220"/>
      <c r="M2050" s="217"/>
      <c r="N2050" s="226"/>
      <c r="O2050" s="217"/>
      <c r="P2050" s="227">
        <v>2949.06</v>
      </c>
      <c r="Q2050" s="228"/>
      <c r="R2050" s="228"/>
      <c r="GO2050" s="212"/>
      <c r="GP2050" s="212"/>
      <c r="GQ2050" s="223"/>
      <c r="GR2050" s="223"/>
      <c r="GS2050" s="223"/>
      <c r="GT2050" s="223"/>
      <c r="GU2050" s="223"/>
      <c r="GV2050" s="223" t="s">
        <v>370</v>
      </c>
      <c r="GW2050" s="173"/>
      <c r="GX2050" s="223"/>
      <c r="GZ2050" s="257"/>
      <c r="HB2050" s="257"/>
    </row>
    <row r="2051" spans="1:210" s="171" customFormat="1" ht="15" x14ac:dyDescent="0.25">
      <c r="A2051" s="229"/>
      <c r="B2051" s="230"/>
      <c r="C2051" s="880" t="s">
        <v>371</v>
      </c>
      <c r="D2051" s="880"/>
      <c r="E2051" s="880"/>
      <c r="F2051" s="880"/>
      <c r="G2051" s="880"/>
      <c r="H2051" s="231"/>
      <c r="I2051" s="232"/>
      <c r="J2051" s="232"/>
      <c r="K2051" s="232"/>
      <c r="L2051" s="233"/>
      <c r="M2051" s="232"/>
      <c r="N2051" s="233"/>
      <c r="O2051" s="232"/>
      <c r="P2051" s="234">
        <v>132.01</v>
      </c>
      <c r="GO2051" s="212"/>
      <c r="GP2051" s="212"/>
      <c r="GQ2051" s="223"/>
      <c r="GR2051" s="223"/>
      <c r="GS2051" s="223"/>
      <c r="GT2051" s="223"/>
      <c r="GU2051" s="223"/>
      <c r="GV2051" s="223"/>
      <c r="GW2051" s="173" t="s">
        <v>371</v>
      </c>
      <c r="GX2051" s="223"/>
      <c r="GZ2051" s="257"/>
      <c r="HB2051" s="257"/>
    </row>
    <row r="2052" spans="1:210" s="171" customFormat="1" ht="22.5" x14ac:dyDescent="0.25">
      <c r="A2052" s="229"/>
      <c r="B2052" s="230" t="s">
        <v>666</v>
      </c>
      <c r="C2052" s="880" t="s">
        <v>667</v>
      </c>
      <c r="D2052" s="880"/>
      <c r="E2052" s="880"/>
      <c r="F2052" s="880"/>
      <c r="G2052" s="880"/>
      <c r="H2052" s="231" t="s">
        <v>374</v>
      </c>
      <c r="I2052" s="235">
        <v>94</v>
      </c>
      <c r="J2052" s="232"/>
      <c r="K2052" s="235">
        <v>94</v>
      </c>
      <c r="L2052" s="233"/>
      <c r="M2052" s="232"/>
      <c r="N2052" s="233"/>
      <c r="O2052" s="232"/>
      <c r="P2052" s="234">
        <v>124.09</v>
      </c>
      <c r="GO2052" s="212"/>
      <c r="GP2052" s="212"/>
      <c r="GQ2052" s="223"/>
      <c r="GR2052" s="223"/>
      <c r="GS2052" s="223"/>
      <c r="GT2052" s="223"/>
      <c r="GU2052" s="223"/>
      <c r="GV2052" s="223"/>
      <c r="GW2052" s="173" t="s">
        <v>667</v>
      </c>
      <c r="GX2052" s="223"/>
      <c r="GZ2052" s="257"/>
      <c r="HB2052" s="257"/>
    </row>
    <row r="2053" spans="1:210" s="171" customFormat="1" ht="22.5" x14ac:dyDescent="0.25">
      <c r="A2053" s="229"/>
      <c r="B2053" s="230" t="s">
        <v>668</v>
      </c>
      <c r="C2053" s="880" t="s">
        <v>669</v>
      </c>
      <c r="D2053" s="880"/>
      <c r="E2053" s="880"/>
      <c r="F2053" s="880"/>
      <c r="G2053" s="880"/>
      <c r="H2053" s="231" t="s">
        <v>374</v>
      </c>
      <c r="I2053" s="235">
        <v>51</v>
      </c>
      <c r="J2053" s="232"/>
      <c r="K2053" s="235">
        <v>51</v>
      </c>
      <c r="L2053" s="233"/>
      <c r="M2053" s="232"/>
      <c r="N2053" s="233"/>
      <c r="O2053" s="232"/>
      <c r="P2053" s="234">
        <v>67.33</v>
      </c>
      <c r="GO2053" s="212"/>
      <c r="GP2053" s="212"/>
      <c r="GQ2053" s="223"/>
      <c r="GR2053" s="223"/>
      <c r="GS2053" s="223"/>
      <c r="GT2053" s="223"/>
      <c r="GU2053" s="223"/>
      <c r="GV2053" s="223"/>
      <c r="GW2053" s="173" t="s">
        <v>669</v>
      </c>
      <c r="GX2053" s="223"/>
      <c r="GZ2053" s="257"/>
      <c r="HB2053" s="257"/>
    </row>
    <row r="2054" spans="1:210" s="171" customFormat="1" ht="15" x14ac:dyDescent="0.25">
      <c r="A2054" s="236"/>
      <c r="B2054" s="237"/>
      <c r="C2054" s="874" t="s">
        <v>377</v>
      </c>
      <c r="D2054" s="874"/>
      <c r="E2054" s="874"/>
      <c r="F2054" s="874"/>
      <c r="G2054" s="874"/>
      <c r="H2054" s="216"/>
      <c r="I2054" s="217"/>
      <c r="J2054" s="217"/>
      <c r="K2054" s="217"/>
      <c r="L2054" s="220"/>
      <c r="M2054" s="217"/>
      <c r="N2054" s="226">
        <v>25699.51</v>
      </c>
      <c r="O2054" s="217"/>
      <c r="P2054" s="227">
        <v>3140.48</v>
      </c>
      <c r="GO2054" s="212"/>
      <c r="GP2054" s="212"/>
      <c r="GQ2054" s="223"/>
      <c r="GR2054" s="223"/>
      <c r="GS2054" s="223"/>
      <c r="GT2054" s="223"/>
      <c r="GU2054" s="223"/>
      <c r="GV2054" s="223"/>
      <c r="GW2054" s="173"/>
      <c r="GX2054" s="223" t="s">
        <v>377</v>
      </c>
      <c r="GZ2054" s="257"/>
      <c r="HB2054" s="257"/>
    </row>
    <row r="2055" spans="1:210" s="171" customFormat="1" ht="33.75" x14ac:dyDescent="0.25">
      <c r="A2055" s="214" t="s">
        <v>1323</v>
      </c>
      <c r="B2055" s="215" t="s">
        <v>670</v>
      </c>
      <c r="C2055" s="873" t="s">
        <v>671</v>
      </c>
      <c r="D2055" s="873"/>
      <c r="E2055" s="873"/>
      <c r="F2055" s="873"/>
      <c r="G2055" s="873"/>
      <c r="H2055" s="216" t="s">
        <v>672</v>
      </c>
      <c r="I2055" s="217">
        <v>-3.99594</v>
      </c>
      <c r="J2055" s="218">
        <v>1</v>
      </c>
      <c r="K2055" s="302">
        <v>-3.99594</v>
      </c>
      <c r="L2055" s="299">
        <v>537.96</v>
      </c>
      <c r="M2055" s="219">
        <v>1.3</v>
      </c>
      <c r="N2055" s="239">
        <v>699.35</v>
      </c>
      <c r="O2055" s="217"/>
      <c r="P2055" s="227">
        <v>-2794.56</v>
      </c>
      <c r="GO2055" s="212"/>
      <c r="GP2055" s="212"/>
      <c r="GQ2055" s="223" t="s">
        <v>671</v>
      </c>
      <c r="GR2055" s="223" t="s">
        <v>4</v>
      </c>
      <c r="GS2055" s="223" t="s">
        <v>4</v>
      </c>
      <c r="GT2055" s="223" t="s">
        <v>4</v>
      </c>
      <c r="GU2055" s="223" t="s">
        <v>4</v>
      </c>
      <c r="GV2055" s="223"/>
      <c r="GW2055" s="173"/>
      <c r="GX2055" s="223"/>
      <c r="GZ2055" s="257"/>
      <c r="HB2055" s="257"/>
    </row>
    <row r="2056" spans="1:210" s="171" customFormat="1" ht="15" x14ac:dyDescent="0.25">
      <c r="A2056" s="236"/>
      <c r="B2056" s="237"/>
      <c r="C2056" s="874" t="s">
        <v>377</v>
      </c>
      <c r="D2056" s="874"/>
      <c r="E2056" s="874"/>
      <c r="F2056" s="874"/>
      <c r="G2056" s="874"/>
      <c r="H2056" s="216"/>
      <c r="I2056" s="217"/>
      <c r="J2056" s="217"/>
      <c r="K2056" s="217"/>
      <c r="L2056" s="220"/>
      <c r="M2056" s="217"/>
      <c r="N2056" s="220"/>
      <c r="O2056" s="217"/>
      <c r="P2056" s="227">
        <v>-2794.56</v>
      </c>
      <c r="GO2056" s="212"/>
      <c r="GP2056" s="212"/>
      <c r="GQ2056" s="223"/>
      <c r="GR2056" s="223"/>
      <c r="GS2056" s="223"/>
      <c r="GT2056" s="223"/>
      <c r="GU2056" s="223"/>
      <c r="GV2056" s="223"/>
      <c r="GW2056" s="173"/>
      <c r="GX2056" s="223" t="s">
        <v>377</v>
      </c>
      <c r="GZ2056" s="257"/>
      <c r="HB2056" s="257"/>
    </row>
    <row r="2057" spans="1:210" s="171" customFormat="1" ht="33.75" x14ac:dyDescent="0.25">
      <c r="A2057" s="214" t="s">
        <v>1324</v>
      </c>
      <c r="B2057" s="215" t="s">
        <v>673</v>
      </c>
      <c r="C2057" s="873" t="s">
        <v>674</v>
      </c>
      <c r="D2057" s="873"/>
      <c r="E2057" s="873"/>
      <c r="F2057" s="873"/>
      <c r="G2057" s="873"/>
      <c r="H2057" s="216" t="s">
        <v>672</v>
      </c>
      <c r="I2057" s="217">
        <v>7.33</v>
      </c>
      <c r="J2057" s="218">
        <v>1</v>
      </c>
      <c r="K2057" s="265">
        <v>7.33</v>
      </c>
      <c r="L2057" s="299">
        <v>323.43</v>
      </c>
      <c r="M2057" s="265">
        <v>1.85</v>
      </c>
      <c r="N2057" s="239">
        <v>598.35</v>
      </c>
      <c r="O2057" s="217"/>
      <c r="P2057" s="227">
        <v>4385.91</v>
      </c>
      <c r="GO2057" s="212"/>
      <c r="GP2057" s="212"/>
      <c r="GQ2057" s="223" t="s">
        <v>674</v>
      </c>
      <c r="GR2057" s="223" t="s">
        <v>4</v>
      </c>
      <c r="GS2057" s="223" t="s">
        <v>4</v>
      </c>
      <c r="GT2057" s="223" t="s">
        <v>4</v>
      </c>
      <c r="GU2057" s="223" t="s">
        <v>4</v>
      </c>
      <c r="GV2057" s="223"/>
      <c r="GW2057" s="173"/>
      <c r="GX2057" s="223"/>
      <c r="GZ2057" s="257"/>
      <c r="HB2057" s="257"/>
    </row>
    <row r="2058" spans="1:210" s="171" customFormat="1" ht="15" x14ac:dyDescent="0.25">
      <c r="A2058" s="236"/>
      <c r="B2058" s="237"/>
      <c r="C2058" s="874" t="s">
        <v>377</v>
      </c>
      <c r="D2058" s="874"/>
      <c r="E2058" s="874"/>
      <c r="F2058" s="874"/>
      <c r="G2058" s="874"/>
      <c r="H2058" s="216"/>
      <c r="I2058" s="217"/>
      <c r="J2058" s="217"/>
      <c r="K2058" s="217"/>
      <c r="L2058" s="220"/>
      <c r="M2058" s="217"/>
      <c r="N2058" s="220"/>
      <c r="O2058" s="217"/>
      <c r="P2058" s="227">
        <v>4385.91</v>
      </c>
      <c r="GO2058" s="212"/>
      <c r="GP2058" s="212"/>
      <c r="GQ2058" s="223"/>
      <c r="GR2058" s="223"/>
      <c r="GS2058" s="223"/>
      <c r="GT2058" s="223"/>
      <c r="GU2058" s="223"/>
      <c r="GV2058" s="223"/>
      <c r="GW2058" s="173"/>
      <c r="GX2058" s="223" t="s">
        <v>377</v>
      </c>
      <c r="GZ2058" s="257"/>
      <c r="HB2058" s="257"/>
    </row>
    <row r="2059" spans="1:210" s="171" customFormat="1" ht="15" x14ac:dyDescent="0.25">
      <c r="A2059" s="881" t="s">
        <v>1325</v>
      </c>
      <c r="B2059" s="882"/>
      <c r="C2059" s="882"/>
      <c r="D2059" s="882"/>
      <c r="E2059" s="882"/>
      <c r="F2059" s="882"/>
      <c r="G2059" s="882"/>
      <c r="H2059" s="882"/>
      <c r="I2059" s="882"/>
      <c r="J2059" s="882"/>
      <c r="K2059" s="882"/>
      <c r="L2059" s="882"/>
      <c r="M2059" s="882"/>
      <c r="N2059" s="882"/>
      <c r="O2059" s="882"/>
      <c r="P2059" s="883"/>
      <c r="GO2059" s="212"/>
      <c r="GP2059" s="212" t="s">
        <v>1325</v>
      </c>
      <c r="GQ2059" s="223"/>
      <c r="GR2059" s="223"/>
      <c r="GS2059" s="223"/>
      <c r="GT2059" s="223"/>
      <c r="GU2059" s="223"/>
      <c r="GV2059" s="223"/>
      <c r="GW2059" s="173"/>
      <c r="GX2059" s="223"/>
      <c r="GZ2059" s="257"/>
      <c r="HB2059" s="257"/>
    </row>
    <row r="2060" spans="1:210" s="171" customFormat="1" ht="15" x14ac:dyDescent="0.25">
      <c r="A2060" s="214" t="s">
        <v>1326</v>
      </c>
      <c r="B2060" s="215" t="s">
        <v>646</v>
      </c>
      <c r="C2060" s="873" t="s">
        <v>647</v>
      </c>
      <c r="D2060" s="873"/>
      <c r="E2060" s="873"/>
      <c r="F2060" s="873"/>
      <c r="G2060" s="873"/>
      <c r="H2060" s="216" t="s">
        <v>386</v>
      </c>
      <c r="I2060" s="217">
        <v>91.73</v>
      </c>
      <c r="J2060" s="218">
        <v>1</v>
      </c>
      <c r="K2060" s="265">
        <v>91.73</v>
      </c>
      <c r="L2060" s="226">
        <v>5015.96</v>
      </c>
      <c r="M2060" s="265">
        <v>1.81</v>
      </c>
      <c r="N2060" s="240">
        <v>9078.89</v>
      </c>
      <c r="O2060" s="217"/>
      <c r="P2060" s="227">
        <v>832806.58</v>
      </c>
      <c r="GO2060" s="212"/>
      <c r="GP2060" s="212"/>
      <c r="GQ2060" s="223" t="s">
        <v>647</v>
      </c>
      <c r="GR2060" s="223" t="s">
        <v>4</v>
      </c>
      <c r="GS2060" s="223" t="s">
        <v>4</v>
      </c>
      <c r="GT2060" s="223" t="s">
        <v>4</v>
      </c>
      <c r="GU2060" s="223" t="s">
        <v>4</v>
      </c>
      <c r="GV2060" s="223"/>
      <c r="GW2060" s="173"/>
      <c r="GX2060" s="223"/>
      <c r="GZ2060" s="257"/>
      <c r="HB2060" s="257"/>
    </row>
    <row r="2061" spans="1:210" s="171" customFormat="1" ht="15" x14ac:dyDescent="0.25">
      <c r="A2061" s="236"/>
      <c r="B2061" s="237"/>
      <c r="C2061" s="874" t="s">
        <v>377</v>
      </c>
      <c r="D2061" s="874"/>
      <c r="E2061" s="874"/>
      <c r="F2061" s="874"/>
      <c r="G2061" s="874"/>
      <c r="H2061" s="216"/>
      <c r="I2061" s="217"/>
      <c r="J2061" s="217"/>
      <c r="K2061" s="217"/>
      <c r="L2061" s="220"/>
      <c r="M2061" s="217"/>
      <c r="N2061" s="220"/>
      <c r="O2061" s="217"/>
      <c r="P2061" s="227">
        <v>832806.58</v>
      </c>
      <c r="GO2061" s="212"/>
      <c r="GP2061" s="212"/>
      <c r="GQ2061" s="223"/>
      <c r="GR2061" s="223"/>
      <c r="GS2061" s="223"/>
      <c r="GT2061" s="223"/>
      <c r="GU2061" s="223"/>
      <c r="GV2061" s="223"/>
      <c r="GW2061" s="173"/>
      <c r="GX2061" s="223" t="s">
        <v>377</v>
      </c>
      <c r="GZ2061" s="257"/>
      <c r="HB2061" s="257"/>
    </row>
    <row r="2062" spans="1:210" s="171" customFormat="1" ht="15" x14ac:dyDescent="0.25">
      <c r="A2062" s="214" t="s">
        <v>1327</v>
      </c>
      <c r="B2062" s="215" t="s">
        <v>648</v>
      </c>
      <c r="C2062" s="873" t="s">
        <v>635</v>
      </c>
      <c r="D2062" s="873"/>
      <c r="E2062" s="873"/>
      <c r="F2062" s="873"/>
      <c r="G2062" s="873"/>
      <c r="H2062" s="216" t="s">
        <v>369</v>
      </c>
      <c r="I2062" s="217">
        <v>64.209999999999994</v>
      </c>
      <c r="J2062" s="218">
        <v>1</v>
      </c>
      <c r="K2062" s="265">
        <v>64.209999999999994</v>
      </c>
      <c r="L2062" s="299">
        <v>35.71</v>
      </c>
      <c r="M2062" s="265">
        <v>0.51</v>
      </c>
      <c r="N2062" s="239">
        <v>18.21</v>
      </c>
      <c r="O2062" s="217"/>
      <c r="P2062" s="227">
        <v>1169.26</v>
      </c>
      <c r="GO2062" s="212"/>
      <c r="GP2062" s="212"/>
      <c r="GQ2062" s="223" t="s">
        <v>635</v>
      </c>
      <c r="GR2062" s="223" t="s">
        <v>4</v>
      </c>
      <c r="GS2062" s="223" t="s">
        <v>4</v>
      </c>
      <c r="GT2062" s="223" t="s">
        <v>4</v>
      </c>
      <c r="GU2062" s="223" t="s">
        <v>4</v>
      </c>
      <c r="GV2062" s="223"/>
      <c r="GW2062" s="173"/>
      <c r="GX2062" s="223"/>
      <c r="GZ2062" s="257"/>
      <c r="HB2062" s="257"/>
    </row>
    <row r="2063" spans="1:210" s="171" customFormat="1" ht="15" x14ac:dyDescent="0.25">
      <c r="A2063" s="236"/>
      <c r="B2063" s="237"/>
      <c r="C2063" s="874" t="s">
        <v>377</v>
      </c>
      <c r="D2063" s="874"/>
      <c r="E2063" s="874"/>
      <c r="F2063" s="874"/>
      <c r="G2063" s="874"/>
      <c r="H2063" s="216"/>
      <c r="I2063" s="217"/>
      <c r="J2063" s="217"/>
      <c r="K2063" s="217"/>
      <c r="L2063" s="220"/>
      <c r="M2063" s="217"/>
      <c r="N2063" s="220"/>
      <c r="O2063" s="217"/>
      <c r="P2063" s="227">
        <v>1169.26</v>
      </c>
      <c r="GO2063" s="212"/>
      <c r="GP2063" s="212"/>
      <c r="GQ2063" s="223"/>
      <c r="GR2063" s="223"/>
      <c r="GS2063" s="223"/>
      <c r="GT2063" s="223"/>
      <c r="GU2063" s="223"/>
      <c r="GV2063" s="223"/>
      <c r="GW2063" s="173"/>
      <c r="GX2063" s="223" t="s">
        <v>377</v>
      </c>
      <c r="GZ2063" s="257"/>
      <c r="HB2063" s="257"/>
    </row>
    <row r="2064" spans="1:210" s="171" customFormat="1" ht="22.5" x14ac:dyDescent="0.25">
      <c r="A2064" s="214" t="s">
        <v>1328</v>
      </c>
      <c r="B2064" s="215" t="s">
        <v>649</v>
      </c>
      <c r="C2064" s="873" t="s">
        <v>650</v>
      </c>
      <c r="D2064" s="873"/>
      <c r="E2064" s="873"/>
      <c r="F2064" s="873"/>
      <c r="G2064" s="873"/>
      <c r="H2064" s="216" t="s">
        <v>614</v>
      </c>
      <c r="I2064" s="217">
        <v>1092</v>
      </c>
      <c r="J2064" s="218">
        <v>1</v>
      </c>
      <c r="K2064" s="218">
        <v>1092</v>
      </c>
      <c r="L2064" s="220"/>
      <c r="M2064" s="217"/>
      <c r="N2064" s="240">
        <v>1009.33</v>
      </c>
      <c r="O2064" s="217"/>
      <c r="P2064" s="227">
        <v>1102188.3600000001</v>
      </c>
      <c r="GO2064" s="212"/>
      <c r="GP2064" s="212"/>
      <c r="GQ2064" s="223" t="s">
        <v>650</v>
      </c>
      <c r="GR2064" s="223" t="s">
        <v>4</v>
      </c>
      <c r="GS2064" s="223" t="s">
        <v>4</v>
      </c>
      <c r="GT2064" s="223" t="s">
        <v>4</v>
      </c>
      <c r="GU2064" s="223" t="s">
        <v>4</v>
      </c>
      <c r="GV2064" s="223"/>
      <c r="GW2064" s="173"/>
      <c r="GX2064" s="223"/>
      <c r="GZ2064" s="257"/>
      <c r="HB2064" s="257"/>
    </row>
    <row r="2065" spans="1:210" s="171" customFormat="1" ht="15" x14ac:dyDescent="0.25">
      <c r="A2065" s="236"/>
      <c r="B2065" s="237"/>
      <c r="C2065" s="874" t="s">
        <v>377</v>
      </c>
      <c r="D2065" s="874"/>
      <c r="E2065" s="874"/>
      <c r="F2065" s="874"/>
      <c r="G2065" s="874"/>
      <c r="H2065" s="216"/>
      <c r="I2065" s="217"/>
      <c r="J2065" s="217"/>
      <c r="K2065" s="217"/>
      <c r="L2065" s="220"/>
      <c r="M2065" s="217"/>
      <c r="N2065" s="220"/>
      <c r="O2065" s="217"/>
      <c r="P2065" s="227">
        <v>1102188.3600000001</v>
      </c>
      <c r="GO2065" s="212"/>
      <c r="GP2065" s="212"/>
      <c r="GQ2065" s="223"/>
      <c r="GR2065" s="223"/>
      <c r="GS2065" s="223"/>
      <c r="GT2065" s="223"/>
      <c r="GU2065" s="223"/>
      <c r="GV2065" s="223"/>
      <c r="GW2065" s="173"/>
      <c r="GX2065" s="223" t="s">
        <v>377</v>
      </c>
      <c r="GZ2065" s="257"/>
      <c r="HB2065" s="257"/>
    </row>
    <row r="2066" spans="1:210" s="171" customFormat="1" ht="22.5" x14ac:dyDescent="0.25">
      <c r="A2066" s="214" t="s">
        <v>1329</v>
      </c>
      <c r="B2066" s="215" t="s">
        <v>651</v>
      </c>
      <c r="C2066" s="873" t="s">
        <v>652</v>
      </c>
      <c r="D2066" s="873"/>
      <c r="E2066" s="873"/>
      <c r="F2066" s="873"/>
      <c r="G2066" s="873"/>
      <c r="H2066" s="216" t="s">
        <v>614</v>
      </c>
      <c r="I2066" s="217">
        <v>182</v>
      </c>
      <c r="J2066" s="218">
        <v>1</v>
      </c>
      <c r="K2066" s="218">
        <v>182</v>
      </c>
      <c r="L2066" s="220"/>
      <c r="M2066" s="217"/>
      <c r="N2066" s="239">
        <v>782.49</v>
      </c>
      <c r="O2066" s="217"/>
      <c r="P2066" s="227">
        <v>142413.18</v>
      </c>
      <c r="GO2066" s="212"/>
      <c r="GP2066" s="212"/>
      <c r="GQ2066" s="223" t="s">
        <v>652</v>
      </c>
      <c r="GR2066" s="223" t="s">
        <v>4</v>
      </c>
      <c r="GS2066" s="223" t="s">
        <v>4</v>
      </c>
      <c r="GT2066" s="223" t="s">
        <v>4</v>
      </c>
      <c r="GU2066" s="223" t="s">
        <v>4</v>
      </c>
      <c r="GV2066" s="223"/>
      <c r="GW2066" s="173"/>
      <c r="GX2066" s="223"/>
      <c r="GZ2066" s="257"/>
      <c r="HB2066" s="257"/>
    </row>
    <row r="2067" spans="1:210" s="171" customFormat="1" ht="15" x14ac:dyDescent="0.25">
      <c r="A2067" s="236"/>
      <c r="B2067" s="237"/>
      <c r="C2067" s="874" t="s">
        <v>377</v>
      </c>
      <c r="D2067" s="874"/>
      <c r="E2067" s="874"/>
      <c r="F2067" s="874"/>
      <c r="G2067" s="874"/>
      <c r="H2067" s="216"/>
      <c r="I2067" s="217"/>
      <c r="J2067" s="217"/>
      <c r="K2067" s="217"/>
      <c r="L2067" s="220"/>
      <c r="M2067" s="217"/>
      <c r="N2067" s="220"/>
      <c r="O2067" s="217"/>
      <c r="P2067" s="227">
        <v>142413.18</v>
      </c>
      <c r="GO2067" s="212"/>
      <c r="GP2067" s="212"/>
      <c r="GQ2067" s="223"/>
      <c r="GR2067" s="223"/>
      <c r="GS2067" s="223"/>
      <c r="GT2067" s="223"/>
      <c r="GU2067" s="223"/>
      <c r="GV2067" s="223"/>
      <c r="GW2067" s="173"/>
      <c r="GX2067" s="223" t="s">
        <v>377</v>
      </c>
      <c r="GZ2067" s="257"/>
      <c r="HB2067" s="257"/>
    </row>
    <row r="2068" spans="1:210" s="171" customFormat="1" ht="22.5" x14ac:dyDescent="0.25">
      <c r="A2068" s="214" t="s">
        <v>1330</v>
      </c>
      <c r="B2068" s="215" t="s">
        <v>653</v>
      </c>
      <c r="C2068" s="873" t="s">
        <v>654</v>
      </c>
      <c r="D2068" s="873"/>
      <c r="E2068" s="873"/>
      <c r="F2068" s="873"/>
      <c r="G2068" s="873"/>
      <c r="H2068" s="216" t="s">
        <v>614</v>
      </c>
      <c r="I2068" s="217">
        <v>182</v>
      </c>
      <c r="J2068" s="218">
        <v>1</v>
      </c>
      <c r="K2068" s="218">
        <v>182</v>
      </c>
      <c r="L2068" s="220"/>
      <c r="M2068" s="217"/>
      <c r="N2068" s="239">
        <v>248.5</v>
      </c>
      <c r="O2068" s="217"/>
      <c r="P2068" s="227">
        <v>45227</v>
      </c>
      <c r="GO2068" s="212"/>
      <c r="GP2068" s="212"/>
      <c r="GQ2068" s="223" t="s">
        <v>654</v>
      </c>
      <c r="GR2068" s="223" t="s">
        <v>4</v>
      </c>
      <c r="GS2068" s="223" t="s">
        <v>4</v>
      </c>
      <c r="GT2068" s="223" t="s">
        <v>4</v>
      </c>
      <c r="GU2068" s="223" t="s">
        <v>4</v>
      </c>
      <c r="GV2068" s="223"/>
      <c r="GW2068" s="173"/>
      <c r="GX2068" s="223"/>
      <c r="GZ2068" s="257"/>
      <c r="HB2068" s="257"/>
    </row>
    <row r="2069" spans="1:210" s="171" customFormat="1" ht="15" x14ac:dyDescent="0.25">
      <c r="A2069" s="236"/>
      <c r="B2069" s="237"/>
      <c r="C2069" s="874" t="s">
        <v>377</v>
      </c>
      <c r="D2069" s="874"/>
      <c r="E2069" s="874"/>
      <c r="F2069" s="874"/>
      <c r="G2069" s="874"/>
      <c r="H2069" s="216"/>
      <c r="I2069" s="217"/>
      <c r="J2069" s="217"/>
      <c r="K2069" s="217"/>
      <c r="L2069" s="220"/>
      <c r="M2069" s="217"/>
      <c r="N2069" s="220"/>
      <c r="O2069" s="217"/>
      <c r="P2069" s="227">
        <v>45227</v>
      </c>
      <c r="GO2069" s="212"/>
      <c r="GP2069" s="212"/>
      <c r="GQ2069" s="223"/>
      <c r="GR2069" s="223"/>
      <c r="GS2069" s="223"/>
      <c r="GT2069" s="223"/>
      <c r="GU2069" s="223"/>
      <c r="GV2069" s="223"/>
      <c r="GW2069" s="173"/>
      <c r="GX2069" s="223" t="s">
        <v>377</v>
      </c>
      <c r="GZ2069" s="257"/>
      <c r="HB2069" s="257"/>
    </row>
    <row r="2070" spans="1:210" s="171" customFormat="1" ht="22.5" x14ac:dyDescent="0.25">
      <c r="A2070" s="214" t="s">
        <v>1331</v>
      </c>
      <c r="B2070" s="215" t="s">
        <v>655</v>
      </c>
      <c r="C2070" s="873" t="s">
        <v>656</v>
      </c>
      <c r="D2070" s="873"/>
      <c r="E2070" s="873"/>
      <c r="F2070" s="873"/>
      <c r="G2070" s="873"/>
      <c r="H2070" s="216" t="s">
        <v>614</v>
      </c>
      <c r="I2070" s="217">
        <v>182</v>
      </c>
      <c r="J2070" s="218">
        <v>1</v>
      </c>
      <c r="K2070" s="218">
        <v>182</v>
      </c>
      <c r="L2070" s="220"/>
      <c r="M2070" s="217"/>
      <c r="N2070" s="240">
        <v>1216.55</v>
      </c>
      <c r="O2070" s="217"/>
      <c r="P2070" s="227">
        <v>221412.1</v>
      </c>
      <c r="GO2070" s="212"/>
      <c r="GP2070" s="212"/>
      <c r="GQ2070" s="223" t="s">
        <v>656</v>
      </c>
      <c r="GR2070" s="223" t="s">
        <v>4</v>
      </c>
      <c r="GS2070" s="223" t="s">
        <v>4</v>
      </c>
      <c r="GT2070" s="223" t="s">
        <v>4</v>
      </c>
      <c r="GU2070" s="223" t="s">
        <v>4</v>
      </c>
      <c r="GV2070" s="223"/>
      <c r="GW2070" s="173"/>
      <c r="GX2070" s="223"/>
      <c r="GZ2070" s="257"/>
      <c r="HB2070" s="257"/>
    </row>
    <row r="2071" spans="1:210" s="171" customFormat="1" ht="15" x14ac:dyDescent="0.25">
      <c r="A2071" s="236"/>
      <c r="B2071" s="237"/>
      <c r="C2071" s="874" t="s">
        <v>377</v>
      </c>
      <c r="D2071" s="874"/>
      <c r="E2071" s="874"/>
      <c r="F2071" s="874"/>
      <c r="G2071" s="874"/>
      <c r="H2071" s="216"/>
      <c r="I2071" s="217"/>
      <c r="J2071" s="217"/>
      <c r="K2071" s="217"/>
      <c r="L2071" s="220"/>
      <c r="M2071" s="217"/>
      <c r="N2071" s="220"/>
      <c r="O2071" s="217"/>
      <c r="P2071" s="227">
        <v>221412.1</v>
      </c>
      <c r="GO2071" s="212"/>
      <c r="GP2071" s="212"/>
      <c r="GQ2071" s="223"/>
      <c r="GR2071" s="223"/>
      <c r="GS2071" s="223"/>
      <c r="GT2071" s="223"/>
      <c r="GU2071" s="223"/>
      <c r="GV2071" s="223"/>
      <c r="GW2071" s="173"/>
      <c r="GX2071" s="223" t="s">
        <v>377</v>
      </c>
      <c r="GZ2071" s="257"/>
      <c r="HB2071" s="257"/>
    </row>
    <row r="2072" spans="1:210" s="171" customFormat="1" ht="22.5" x14ac:dyDescent="0.25">
      <c r="A2072" s="214" t="s">
        <v>1332</v>
      </c>
      <c r="B2072" s="215" t="s">
        <v>657</v>
      </c>
      <c r="C2072" s="873" t="s">
        <v>658</v>
      </c>
      <c r="D2072" s="873"/>
      <c r="E2072" s="873"/>
      <c r="F2072" s="873"/>
      <c r="G2072" s="873"/>
      <c r="H2072" s="216" t="s">
        <v>614</v>
      </c>
      <c r="I2072" s="217">
        <v>910</v>
      </c>
      <c r="J2072" s="218">
        <v>1</v>
      </c>
      <c r="K2072" s="218">
        <v>910</v>
      </c>
      <c r="L2072" s="220"/>
      <c r="M2072" s="217"/>
      <c r="N2072" s="239">
        <v>325.60000000000002</v>
      </c>
      <c r="O2072" s="217"/>
      <c r="P2072" s="227">
        <v>296296</v>
      </c>
      <c r="GO2072" s="212"/>
      <c r="GP2072" s="212"/>
      <c r="GQ2072" s="223" t="s">
        <v>658</v>
      </c>
      <c r="GR2072" s="223" t="s">
        <v>4</v>
      </c>
      <c r="GS2072" s="223" t="s">
        <v>4</v>
      </c>
      <c r="GT2072" s="223" t="s">
        <v>4</v>
      </c>
      <c r="GU2072" s="223" t="s">
        <v>4</v>
      </c>
      <c r="GV2072" s="223"/>
      <c r="GW2072" s="173"/>
      <c r="GX2072" s="223"/>
      <c r="GZ2072" s="257"/>
      <c r="HB2072" s="257"/>
    </row>
    <row r="2073" spans="1:210" s="171" customFormat="1" ht="15" x14ac:dyDescent="0.25">
      <c r="A2073" s="236"/>
      <c r="B2073" s="237"/>
      <c r="C2073" s="874" t="s">
        <v>377</v>
      </c>
      <c r="D2073" s="874"/>
      <c r="E2073" s="874"/>
      <c r="F2073" s="874"/>
      <c r="G2073" s="874"/>
      <c r="H2073" s="216"/>
      <c r="I2073" s="217"/>
      <c r="J2073" s="217"/>
      <c r="K2073" s="217"/>
      <c r="L2073" s="220"/>
      <c r="M2073" s="217"/>
      <c r="N2073" s="220"/>
      <c r="O2073" s="217"/>
      <c r="P2073" s="227">
        <v>296296</v>
      </c>
      <c r="GO2073" s="212"/>
      <c r="GP2073" s="212"/>
      <c r="GQ2073" s="223"/>
      <c r="GR2073" s="223"/>
      <c r="GS2073" s="223"/>
      <c r="GT2073" s="223"/>
      <c r="GU2073" s="223"/>
      <c r="GV2073" s="223"/>
      <c r="GW2073" s="173"/>
      <c r="GX2073" s="223" t="s">
        <v>377</v>
      </c>
      <c r="GZ2073" s="257"/>
      <c r="HB2073" s="257"/>
    </row>
    <row r="2074" spans="1:210" s="171" customFormat="1" ht="22.5" x14ac:dyDescent="0.25">
      <c r="A2074" s="214" t="s">
        <v>1333</v>
      </c>
      <c r="B2074" s="215" t="s">
        <v>659</v>
      </c>
      <c r="C2074" s="873" t="s">
        <v>660</v>
      </c>
      <c r="D2074" s="873"/>
      <c r="E2074" s="873"/>
      <c r="F2074" s="873"/>
      <c r="G2074" s="873"/>
      <c r="H2074" s="216" t="s">
        <v>614</v>
      </c>
      <c r="I2074" s="217">
        <v>364</v>
      </c>
      <c r="J2074" s="218">
        <v>1</v>
      </c>
      <c r="K2074" s="218">
        <v>364</v>
      </c>
      <c r="L2074" s="220"/>
      <c r="M2074" s="217"/>
      <c r="N2074" s="239">
        <v>221.25</v>
      </c>
      <c r="O2074" s="217"/>
      <c r="P2074" s="227">
        <v>80535</v>
      </c>
      <c r="GO2074" s="212"/>
      <c r="GP2074" s="212"/>
      <c r="GQ2074" s="223" t="s">
        <v>660</v>
      </c>
      <c r="GR2074" s="223" t="s">
        <v>4</v>
      </c>
      <c r="GS2074" s="223" t="s">
        <v>4</v>
      </c>
      <c r="GT2074" s="223" t="s">
        <v>4</v>
      </c>
      <c r="GU2074" s="223" t="s">
        <v>4</v>
      </c>
      <c r="GV2074" s="223"/>
      <c r="GW2074" s="173"/>
      <c r="GX2074" s="223"/>
      <c r="GZ2074" s="257"/>
      <c r="HB2074" s="257"/>
    </row>
    <row r="2075" spans="1:210" s="171" customFormat="1" ht="15" x14ac:dyDescent="0.25">
      <c r="A2075" s="236"/>
      <c r="B2075" s="237"/>
      <c r="C2075" s="874" t="s">
        <v>377</v>
      </c>
      <c r="D2075" s="874"/>
      <c r="E2075" s="874"/>
      <c r="F2075" s="874"/>
      <c r="G2075" s="874"/>
      <c r="H2075" s="216"/>
      <c r="I2075" s="217"/>
      <c r="J2075" s="217"/>
      <c r="K2075" s="217"/>
      <c r="L2075" s="220"/>
      <c r="M2075" s="217"/>
      <c r="N2075" s="220"/>
      <c r="O2075" s="217"/>
      <c r="P2075" s="227">
        <v>80535</v>
      </c>
      <c r="GO2075" s="212"/>
      <c r="GP2075" s="212"/>
      <c r="GQ2075" s="223"/>
      <c r="GR2075" s="223"/>
      <c r="GS2075" s="223"/>
      <c r="GT2075" s="223"/>
      <c r="GU2075" s="223"/>
      <c r="GV2075" s="223"/>
      <c r="GW2075" s="173"/>
      <c r="GX2075" s="223" t="s">
        <v>377</v>
      </c>
      <c r="GZ2075" s="257"/>
      <c r="HB2075" s="257"/>
    </row>
    <row r="2076" spans="1:210" s="171" customFormat="1" ht="22.5" x14ac:dyDescent="0.25">
      <c r="A2076" s="214" t="s">
        <v>1334</v>
      </c>
      <c r="B2076" s="215" t="s">
        <v>661</v>
      </c>
      <c r="C2076" s="873" t="s">
        <v>662</v>
      </c>
      <c r="D2076" s="873"/>
      <c r="E2076" s="873"/>
      <c r="F2076" s="873"/>
      <c r="G2076" s="873"/>
      <c r="H2076" s="216" t="s">
        <v>614</v>
      </c>
      <c r="I2076" s="217">
        <v>182</v>
      </c>
      <c r="J2076" s="218">
        <v>1</v>
      </c>
      <c r="K2076" s="218">
        <v>182</v>
      </c>
      <c r="L2076" s="220"/>
      <c r="M2076" s="217"/>
      <c r="N2076" s="240">
        <v>1022.44</v>
      </c>
      <c r="O2076" s="217"/>
      <c r="P2076" s="227">
        <v>186084.08</v>
      </c>
      <c r="GO2076" s="212"/>
      <c r="GP2076" s="212"/>
      <c r="GQ2076" s="223" t="s">
        <v>662</v>
      </c>
      <c r="GR2076" s="223" t="s">
        <v>4</v>
      </c>
      <c r="GS2076" s="223" t="s">
        <v>4</v>
      </c>
      <c r="GT2076" s="223" t="s">
        <v>4</v>
      </c>
      <c r="GU2076" s="223" t="s">
        <v>4</v>
      </c>
      <c r="GV2076" s="223"/>
      <c r="GW2076" s="173"/>
      <c r="GX2076" s="223"/>
      <c r="GZ2076" s="257"/>
      <c r="HB2076" s="257"/>
    </row>
    <row r="2077" spans="1:210" s="171" customFormat="1" ht="15" x14ac:dyDescent="0.25">
      <c r="A2077" s="236"/>
      <c r="B2077" s="237"/>
      <c r="C2077" s="874" t="s">
        <v>377</v>
      </c>
      <c r="D2077" s="874"/>
      <c r="E2077" s="874"/>
      <c r="F2077" s="874"/>
      <c r="G2077" s="874"/>
      <c r="H2077" s="216"/>
      <c r="I2077" s="217"/>
      <c r="J2077" s="217"/>
      <c r="K2077" s="217"/>
      <c r="L2077" s="220"/>
      <c r="M2077" s="217"/>
      <c r="N2077" s="220"/>
      <c r="O2077" s="217"/>
      <c r="P2077" s="227">
        <v>186084.08</v>
      </c>
      <c r="GO2077" s="212"/>
      <c r="GP2077" s="212"/>
      <c r="GQ2077" s="223"/>
      <c r="GR2077" s="223"/>
      <c r="GS2077" s="223"/>
      <c r="GT2077" s="223"/>
      <c r="GU2077" s="223"/>
      <c r="GV2077" s="223"/>
      <c r="GW2077" s="173"/>
      <c r="GX2077" s="223" t="s">
        <v>377</v>
      </c>
      <c r="GZ2077" s="257"/>
      <c r="HB2077" s="257"/>
    </row>
    <row r="2078" spans="1:210" s="171" customFormat="1" ht="33.75" x14ac:dyDescent="0.25">
      <c r="A2078" s="214" t="s">
        <v>1335</v>
      </c>
      <c r="B2078" s="215" t="s">
        <v>663</v>
      </c>
      <c r="C2078" s="873" t="s">
        <v>664</v>
      </c>
      <c r="D2078" s="873"/>
      <c r="E2078" s="873"/>
      <c r="F2078" s="873"/>
      <c r="G2078" s="873"/>
      <c r="H2078" s="216" t="s">
        <v>607</v>
      </c>
      <c r="I2078" s="217">
        <v>0.47320000000000001</v>
      </c>
      <c r="J2078" s="218">
        <v>1</v>
      </c>
      <c r="K2078" s="298">
        <v>0.47320000000000001</v>
      </c>
      <c r="L2078" s="220"/>
      <c r="M2078" s="217"/>
      <c r="N2078" s="221"/>
      <c r="O2078" s="217"/>
      <c r="P2078" s="222"/>
      <c r="GO2078" s="212"/>
      <c r="GP2078" s="212"/>
      <c r="GQ2078" s="223" t="s">
        <v>664</v>
      </c>
      <c r="GR2078" s="223" t="s">
        <v>4</v>
      </c>
      <c r="GS2078" s="223" t="s">
        <v>4</v>
      </c>
      <c r="GT2078" s="223" t="s">
        <v>4</v>
      </c>
      <c r="GU2078" s="223" t="s">
        <v>4</v>
      </c>
      <c r="GV2078" s="223"/>
      <c r="GW2078" s="173"/>
      <c r="GX2078" s="223"/>
      <c r="GZ2078" s="257"/>
      <c r="HB2078" s="257"/>
    </row>
    <row r="2079" spans="1:210" s="171" customFormat="1" ht="15" x14ac:dyDescent="0.25">
      <c r="A2079" s="242"/>
      <c r="B2079" s="243"/>
      <c r="C2079" s="878" t="s">
        <v>1336</v>
      </c>
      <c r="D2079" s="878"/>
      <c r="E2079" s="878"/>
      <c r="F2079" s="878"/>
      <c r="G2079" s="878"/>
      <c r="H2079" s="878"/>
      <c r="I2079" s="878"/>
      <c r="J2079" s="878"/>
      <c r="K2079" s="878"/>
      <c r="L2079" s="878"/>
      <c r="M2079" s="878"/>
      <c r="N2079" s="878"/>
      <c r="O2079" s="878"/>
      <c r="P2079" s="879"/>
      <c r="GO2079" s="212"/>
      <c r="GP2079" s="212"/>
      <c r="GQ2079" s="223"/>
      <c r="GR2079" s="223"/>
      <c r="GS2079" s="223"/>
      <c r="GT2079" s="223"/>
      <c r="GU2079" s="223"/>
      <c r="GV2079" s="223"/>
      <c r="GW2079" s="173"/>
      <c r="GX2079" s="223"/>
      <c r="GY2079" s="244" t="s">
        <v>1336</v>
      </c>
      <c r="GZ2079" s="257"/>
      <c r="HB2079" s="257"/>
    </row>
    <row r="2080" spans="1:210" s="171" customFormat="1" ht="15" x14ac:dyDescent="0.25">
      <c r="A2080" s="224"/>
      <c r="B2080" s="225"/>
      <c r="C2080" s="874" t="s">
        <v>370</v>
      </c>
      <c r="D2080" s="874"/>
      <c r="E2080" s="874"/>
      <c r="F2080" s="874"/>
      <c r="G2080" s="874"/>
      <c r="H2080" s="216"/>
      <c r="I2080" s="217"/>
      <c r="J2080" s="217"/>
      <c r="K2080" s="217"/>
      <c r="L2080" s="220"/>
      <c r="M2080" s="217"/>
      <c r="N2080" s="226"/>
      <c r="O2080" s="217"/>
      <c r="P2080" s="227">
        <v>11419.76</v>
      </c>
      <c r="Q2080" s="228"/>
      <c r="R2080" s="228"/>
      <c r="GO2080" s="212"/>
      <c r="GP2080" s="212"/>
      <c r="GQ2080" s="223"/>
      <c r="GR2080" s="223"/>
      <c r="GS2080" s="223"/>
      <c r="GT2080" s="223"/>
      <c r="GU2080" s="223"/>
      <c r="GV2080" s="223" t="s">
        <v>370</v>
      </c>
      <c r="GW2080" s="173"/>
      <c r="GX2080" s="223"/>
      <c r="GZ2080" s="257"/>
      <c r="HB2080" s="257"/>
    </row>
    <row r="2081" spans="1:210" s="171" customFormat="1" ht="15" x14ac:dyDescent="0.25">
      <c r="A2081" s="229"/>
      <c r="B2081" s="230"/>
      <c r="C2081" s="880" t="s">
        <v>371</v>
      </c>
      <c r="D2081" s="880"/>
      <c r="E2081" s="880"/>
      <c r="F2081" s="880"/>
      <c r="G2081" s="880"/>
      <c r="H2081" s="231"/>
      <c r="I2081" s="232"/>
      <c r="J2081" s="232"/>
      <c r="K2081" s="232"/>
      <c r="L2081" s="233"/>
      <c r="M2081" s="232"/>
      <c r="N2081" s="233"/>
      <c r="O2081" s="232"/>
      <c r="P2081" s="234">
        <v>511.18</v>
      </c>
      <c r="GO2081" s="212"/>
      <c r="GP2081" s="212"/>
      <c r="GQ2081" s="223"/>
      <c r="GR2081" s="223"/>
      <c r="GS2081" s="223"/>
      <c r="GT2081" s="223"/>
      <c r="GU2081" s="223"/>
      <c r="GV2081" s="223"/>
      <c r="GW2081" s="173" t="s">
        <v>371</v>
      </c>
      <c r="GX2081" s="223"/>
      <c r="GZ2081" s="257"/>
      <c r="HB2081" s="257"/>
    </row>
    <row r="2082" spans="1:210" s="171" customFormat="1" ht="22.5" x14ac:dyDescent="0.25">
      <c r="A2082" s="229"/>
      <c r="B2082" s="230" t="s">
        <v>666</v>
      </c>
      <c r="C2082" s="880" t="s">
        <v>667</v>
      </c>
      <c r="D2082" s="880"/>
      <c r="E2082" s="880"/>
      <c r="F2082" s="880"/>
      <c r="G2082" s="880"/>
      <c r="H2082" s="231" t="s">
        <v>374</v>
      </c>
      <c r="I2082" s="235">
        <v>94</v>
      </c>
      <c r="J2082" s="232"/>
      <c r="K2082" s="235">
        <v>94</v>
      </c>
      <c r="L2082" s="233"/>
      <c r="M2082" s="232"/>
      <c r="N2082" s="233"/>
      <c r="O2082" s="232"/>
      <c r="P2082" s="234">
        <v>480.51</v>
      </c>
      <c r="GO2082" s="212"/>
      <c r="GP2082" s="212"/>
      <c r="GQ2082" s="223"/>
      <c r="GR2082" s="223"/>
      <c r="GS2082" s="223"/>
      <c r="GT2082" s="223"/>
      <c r="GU2082" s="223"/>
      <c r="GV2082" s="223"/>
      <c r="GW2082" s="173" t="s">
        <v>667</v>
      </c>
      <c r="GX2082" s="223"/>
      <c r="GZ2082" s="257"/>
      <c r="HB2082" s="257"/>
    </row>
    <row r="2083" spans="1:210" s="171" customFormat="1" ht="22.5" x14ac:dyDescent="0.25">
      <c r="A2083" s="229"/>
      <c r="B2083" s="230" t="s">
        <v>668</v>
      </c>
      <c r="C2083" s="880" t="s">
        <v>669</v>
      </c>
      <c r="D2083" s="880"/>
      <c r="E2083" s="880"/>
      <c r="F2083" s="880"/>
      <c r="G2083" s="880"/>
      <c r="H2083" s="231" t="s">
        <v>374</v>
      </c>
      <c r="I2083" s="235">
        <v>51</v>
      </c>
      <c r="J2083" s="232"/>
      <c r="K2083" s="235">
        <v>51</v>
      </c>
      <c r="L2083" s="233"/>
      <c r="M2083" s="232"/>
      <c r="N2083" s="233"/>
      <c r="O2083" s="232"/>
      <c r="P2083" s="234">
        <v>260.7</v>
      </c>
      <c r="GO2083" s="212"/>
      <c r="GP2083" s="212"/>
      <c r="GQ2083" s="223"/>
      <c r="GR2083" s="223"/>
      <c r="GS2083" s="223"/>
      <c r="GT2083" s="223"/>
      <c r="GU2083" s="223"/>
      <c r="GV2083" s="223"/>
      <c r="GW2083" s="173" t="s">
        <v>669</v>
      </c>
      <c r="GX2083" s="223"/>
      <c r="GZ2083" s="257"/>
      <c r="HB2083" s="257"/>
    </row>
    <row r="2084" spans="1:210" s="171" customFormat="1" ht="15" x14ac:dyDescent="0.25">
      <c r="A2084" s="236"/>
      <c r="B2084" s="237"/>
      <c r="C2084" s="874" t="s">
        <v>377</v>
      </c>
      <c r="D2084" s="874"/>
      <c r="E2084" s="874"/>
      <c r="F2084" s="874"/>
      <c r="G2084" s="874"/>
      <c r="H2084" s="216"/>
      <c r="I2084" s="217"/>
      <c r="J2084" s="217"/>
      <c r="K2084" s="217"/>
      <c r="L2084" s="220"/>
      <c r="M2084" s="217"/>
      <c r="N2084" s="226">
        <v>25699.43</v>
      </c>
      <c r="O2084" s="217"/>
      <c r="P2084" s="227">
        <v>12160.97</v>
      </c>
      <c r="GO2084" s="212"/>
      <c r="GP2084" s="212"/>
      <c r="GQ2084" s="223"/>
      <c r="GR2084" s="223"/>
      <c r="GS2084" s="223"/>
      <c r="GT2084" s="223"/>
      <c r="GU2084" s="223"/>
      <c r="GV2084" s="223"/>
      <c r="GW2084" s="173"/>
      <c r="GX2084" s="223" t="s">
        <v>377</v>
      </c>
      <c r="GZ2084" s="257"/>
      <c r="HB2084" s="257"/>
    </row>
    <row r="2085" spans="1:210" s="171" customFormat="1" ht="33.75" x14ac:dyDescent="0.25">
      <c r="A2085" s="214" t="s">
        <v>1337</v>
      </c>
      <c r="B2085" s="215" t="s">
        <v>670</v>
      </c>
      <c r="C2085" s="873" t="s">
        <v>671</v>
      </c>
      <c r="D2085" s="873"/>
      <c r="E2085" s="873"/>
      <c r="F2085" s="873"/>
      <c r="G2085" s="873"/>
      <c r="H2085" s="216" t="s">
        <v>672</v>
      </c>
      <c r="I2085" s="217">
        <v>-15.47364</v>
      </c>
      <c r="J2085" s="218">
        <v>1</v>
      </c>
      <c r="K2085" s="302">
        <v>-15.47364</v>
      </c>
      <c r="L2085" s="299">
        <v>537.96</v>
      </c>
      <c r="M2085" s="219">
        <v>1.3</v>
      </c>
      <c r="N2085" s="239">
        <v>699.35</v>
      </c>
      <c r="O2085" s="217"/>
      <c r="P2085" s="227">
        <v>-10821.49</v>
      </c>
      <c r="GO2085" s="212"/>
      <c r="GP2085" s="212"/>
      <c r="GQ2085" s="223" t="s">
        <v>671</v>
      </c>
      <c r="GR2085" s="223" t="s">
        <v>4</v>
      </c>
      <c r="GS2085" s="223" t="s">
        <v>4</v>
      </c>
      <c r="GT2085" s="223" t="s">
        <v>4</v>
      </c>
      <c r="GU2085" s="223" t="s">
        <v>4</v>
      </c>
      <c r="GV2085" s="223"/>
      <c r="GW2085" s="173"/>
      <c r="GX2085" s="223"/>
      <c r="GZ2085" s="257"/>
      <c r="HB2085" s="257"/>
    </row>
    <row r="2086" spans="1:210" s="171" customFormat="1" ht="15" x14ac:dyDescent="0.25">
      <c r="A2086" s="236"/>
      <c r="B2086" s="237"/>
      <c r="C2086" s="874" t="s">
        <v>377</v>
      </c>
      <c r="D2086" s="874"/>
      <c r="E2086" s="874"/>
      <c r="F2086" s="874"/>
      <c r="G2086" s="874"/>
      <c r="H2086" s="216"/>
      <c r="I2086" s="217"/>
      <c r="J2086" s="217"/>
      <c r="K2086" s="217"/>
      <c r="L2086" s="220"/>
      <c r="M2086" s="217"/>
      <c r="N2086" s="220"/>
      <c r="O2086" s="217"/>
      <c r="P2086" s="227">
        <v>-10821.49</v>
      </c>
      <c r="GO2086" s="212"/>
      <c r="GP2086" s="212"/>
      <c r="GQ2086" s="223"/>
      <c r="GR2086" s="223"/>
      <c r="GS2086" s="223"/>
      <c r="GT2086" s="223"/>
      <c r="GU2086" s="223"/>
      <c r="GV2086" s="223"/>
      <c r="GW2086" s="173"/>
      <c r="GX2086" s="223" t="s">
        <v>377</v>
      </c>
      <c r="GZ2086" s="257"/>
      <c r="HB2086" s="257"/>
    </row>
    <row r="2087" spans="1:210" s="171" customFormat="1" ht="33.75" x14ac:dyDescent="0.25">
      <c r="A2087" s="214" t="s">
        <v>1338</v>
      </c>
      <c r="B2087" s="215" t="s">
        <v>673</v>
      </c>
      <c r="C2087" s="873" t="s">
        <v>674</v>
      </c>
      <c r="D2087" s="873"/>
      <c r="E2087" s="873"/>
      <c r="F2087" s="873"/>
      <c r="G2087" s="873"/>
      <c r="H2087" s="216" t="s">
        <v>672</v>
      </c>
      <c r="I2087" s="217">
        <v>28.39</v>
      </c>
      <c r="J2087" s="218">
        <v>1</v>
      </c>
      <c r="K2087" s="265">
        <v>28.39</v>
      </c>
      <c r="L2087" s="299">
        <v>323.43</v>
      </c>
      <c r="M2087" s="265">
        <v>1.85</v>
      </c>
      <c r="N2087" s="239">
        <v>598.35</v>
      </c>
      <c r="O2087" s="217"/>
      <c r="P2087" s="227">
        <v>16987.16</v>
      </c>
      <c r="GO2087" s="212"/>
      <c r="GP2087" s="212"/>
      <c r="GQ2087" s="223" t="s">
        <v>674</v>
      </c>
      <c r="GR2087" s="223" t="s">
        <v>4</v>
      </c>
      <c r="GS2087" s="223" t="s">
        <v>4</v>
      </c>
      <c r="GT2087" s="223" t="s">
        <v>4</v>
      </c>
      <c r="GU2087" s="223" t="s">
        <v>4</v>
      </c>
      <c r="GV2087" s="223"/>
      <c r="GW2087" s="173"/>
      <c r="GX2087" s="223"/>
      <c r="GZ2087" s="257"/>
      <c r="HB2087" s="257"/>
    </row>
    <row r="2088" spans="1:210" s="171" customFormat="1" ht="15" x14ac:dyDescent="0.25">
      <c r="A2088" s="236"/>
      <c r="B2088" s="237"/>
      <c r="C2088" s="874" t="s">
        <v>377</v>
      </c>
      <c r="D2088" s="874"/>
      <c r="E2088" s="874"/>
      <c r="F2088" s="874"/>
      <c r="G2088" s="874"/>
      <c r="H2088" s="216"/>
      <c r="I2088" s="217"/>
      <c r="J2088" s="217"/>
      <c r="K2088" s="217"/>
      <c r="L2088" s="220"/>
      <c r="M2088" s="217"/>
      <c r="N2088" s="220"/>
      <c r="O2088" s="217"/>
      <c r="P2088" s="227">
        <v>16987.16</v>
      </c>
      <c r="GO2088" s="212"/>
      <c r="GP2088" s="212"/>
      <c r="GQ2088" s="223"/>
      <c r="GR2088" s="223"/>
      <c r="GS2088" s="223"/>
      <c r="GT2088" s="223"/>
      <c r="GU2088" s="223"/>
      <c r="GV2088" s="223"/>
      <c r="GW2088" s="173"/>
      <c r="GX2088" s="223" t="s">
        <v>377</v>
      </c>
      <c r="GZ2088" s="257"/>
      <c r="HB2088" s="257"/>
    </row>
    <row r="2089" spans="1:210" s="171" customFormat="1" ht="15" x14ac:dyDescent="0.25">
      <c r="A2089" s="881" t="s">
        <v>1339</v>
      </c>
      <c r="B2089" s="882"/>
      <c r="C2089" s="882"/>
      <c r="D2089" s="882"/>
      <c r="E2089" s="882"/>
      <c r="F2089" s="882"/>
      <c r="G2089" s="882"/>
      <c r="H2089" s="882"/>
      <c r="I2089" s="882"/>
      <c r="J2089" s="882"/>
      <c r="K2089" s="882"/>
      <c r="L2089" s="882"/>
      <c r="M2089" s="882"/>
      <c r="N2089" s="882"/>
      <c r="O2089" s="882"/>
      <c r="P2089" s="883"/>
      <c r="GO2089" s="212"/>
      <c r="GP2089" s="212" t="s">
        <v>1339</v>
      </c>
      <c r="GQ2089" s="223"/>
      <c r="GR2089" s="223"/>
      <c r="GS2089" s="223"/>
      <c r="GT2089" s="223"/>
      <c r="GU2089" s="223"/>
      <c r="GV2089" s="223"/>
      <c r="GW2089" s="173"/>
      <c r="GX2089" s="223"/>
      <c r="GZ2089" s="257"/>
      <c r="HB2089" s="257"/>
    </row>
    <row r="2090" spans="1:210" s="171" customFormat="1" ht="15" x14ac:dyDescent="0.25">
      <c r="A2090" s="214" t="s">
        <v>1340</v>
      </c>
      <c r="B2090" s="215" t="s">
        <v>646</v>
      </c>
      <c r="C2090" s="873" t="s">
        <v>647</v>
      </c>
      <c r="D2090" s="873"/>
      <c r="E2090" s="873"/>
      <c r="F2090" s="873"/>
      <c r="G2090" s="873"/>
      <c r="H2090" s="216" t="s">
        <v>386</v>
      </c>
      <c r="I2090" s="217">
        <v>34.1</v>
      </c>
      <c r="J2090" s="218">
        <v>1</v>
      </c>
      <c r="K2090" s="219">
        <v>34.1</v>
      </c>
      <c r="L2090" s="226">
        <v>5015.96</v>
      </c>
      <c r="M2090" s="265">
        <v>1.81</v>
      </c>
      <c r="N2090" s="240">
        <v>9078.89</v>
      </c>
      <c r="O2090" s="217"/>
      <c r="P2090" s="227">
        <v>309590.15000000002</v>
      </c>
      <c r="GO2090" s="212"/>
      <c r="GP2090" s="212"/>
      <c r="GQ2090" s="223" t="s">
        <v>647</v>
      </c>
      <c r="GR2090" s="223" t="s">
        <v>4</v>
      </c>
      <c r="GS2090" s="223" t="s">
        <v>4</v>
      </c>
      <c r="GT2090" s="223" t="s">
        <v>4</v>
      </c>
      <c r="GU2090" s="223" t="s">
        <v>4</v>
      </c>
      <c r="GV2090" s="223"/>
      <c r="GW2090" s="173"/>
      <c r="GX2090" s="223"/>
      <c r="GZ2090" s="257"/>
      <c r="HB2090" s="257"/>
    </row>
    <row r="2091" spans="1:210" s="171" customFormat="1" ht="15" x14ac:dyDescent="0.25">
      <c r="A2091" s="236"/>
      <c r="B2091" s="237"/>
      <c r="C2091" s="874" t="s">
        <v>377</v>
      </c>
      <c r="D2091" s="874"/>
      <c r="E2091" s="874"/>
      <c r="F2091" s="874"/>
      <c r="G2091" s="874"/>
      <c r="H2091" s="216"/>
      <c r="I2091" s="217"/>
      <c r="J2091" s="217"/>
      <c r="K2091" s="217"/>
      <c r="L2091" s="220"/>
      <c r="M2091" s="217"/>
      <c r="N2091" s="220"/>
      <c r="O2091" s="217"/>
      <c r="P2091" s="227">
        <v>309590.15000000002</v>
      </c>
      <c r="GO2091" s="212"/>
      <c r="GP2091" s="212"/>
      <c r="GQ2091" s="223"/>
      <c r="GR2091" s="223"/>
      <c r="GS2091" s="223"/>
      <c r="GT2091" s="223"/>
      <c r="GU2091" s="223"/>
      <c r="GV2091" s="223"/>
      <c r="GW2091" s="173"/>
      <c r="GX2091" s="223" t="s">
        <v>377</v>
      </c>
      <c r="GZ2091" s="257"/>
      <c r="HB2091" s="257"/>
    </row>
    <row r="2092" spans="1:210" s="171" customFormat="1" ht="15" x14ac:dyDescent="0.25">
      <c r="A2092" s="214" t="s">
        <v>1341</v>
      </c>
      <c r="B2092" s="215" t="s">
        <v>648</v>
      </c>
      <c r="C2092" s="873" t="s">
        <v>635</v>
      </c>
      <c r="D2092" s="873"/>
      <c r="E2092" s="873"/>
      <c r="F2092" s="873"/>
      <c r="G2092" s="873"/>
      <c r="H2092" s="216" t="s">
        <v>369</v>
      </c>
      <c r="I2092" s="217">
        <v>23.87</v>
      </c>
      <c r="J2092" s="218">
        <v>1</v>
      </c>
      <c r="K2092" s="265">
        <v>23.87</v>
      </c>
      <c r="L2092" s="299">
        <v>35.71</v>
      </c>
      <c r="M2092" s="265">
        <v>0.51</v>
      </c>
      <c r="N2092" s="239">
        <v>18.21</v>
      </c>
      <c r="O2092" s="217"/>
      <c r="P2092" s="238">
        <v>434.67</v>
      </c>
      <c r="GO2092" s="212"/>
      <c r="GP2092" s="212"/>
      <c r="GQ2092" s="223" t="s">
        <v>635</v>
      </c>
      <c r="GR2092" s="223" t="s">
        <v>4</v>
      </c>
      <c r="GS2092" s="223" t="s">
        <v>4</v>
      </c>
      <c r="GT2092" s="223" t="s">
        <v>4</v>
      </c>
      <c r="GU2092" s="223" t="s">
        <v>4</v>
      </c>
      <c r="GV2092" s="223"/>
      <c r="GW2092" s="173"/>
      <c r="GX2092" s="223"/>
      <c r="GZ2092" s="257"/>
      <c r="HB2092" s="257"/>
    </row>
    <row r="2093" spans="1:210" s="171" customFormat="1" ht="15" x14ac:dyDescent="0.25">
      <c r="A2093" s="236"/>
      <c r="B2093" s="237"/>
      <c r="C2093" s="874" t="s">
        <v>377</v>
      </c>
      <c r="D2093" s="874"/>
      <c r="E2093" s="874"/>
      <c r="F2093" s="874"/>
      <c r="G2093" s="874"/>
      <c r="H2093" s="216"/>
      <c r="I2093" s="217"/>
      <c r="J2093" s="217"/>
      <c r="K2093" s="217"/>
      <c r="L2093" s="220"/>
      <c r="M2093" s="217"/>
      <c r="N2093" s="220"/>
      <c r="O2093" s="217"/>
      <c r="P2093" s="238">
        <v>434.67</v>
      </c>
      <c r="GO2093" s="212"/>
      <c r="GP2093" s="212"/>
      <c r="GQ2093" s="223"/>
      <c r="GR2093" s="223"/>
      <c r="GS2093" s="223"/>
      <c r="GT2093" s="223"/>
      <c r="GU2093" s="223"/>
      <c r="GV2093" s="223"/>
      <c r="GW2093" s="173"/>
      <c r="GX2093" s="223" t="s">
        <v>377</v>
      </c>
      <c r="GZ2093" s="257"/>
      <c r="HB2093" s="257"/>
    </row>
    <row r="2094" spans="1:210" s="171" customFormat="1" ht="22.5" x14ac:dyDescent="0.25">
      <c r="A2094" s="214" t="s">
        <v>1342</v>
      </c>
      <c r="B2094" s="215" t="s">
        <v>649</v>
      </c>
      <c r="C2094" s="873" t="s">
        <v>650</v>
      </c>
      <c r="D2094" s="873"/>
      <c r="E2094" s="873"/>
      <c r="F2094" s="873"/>
      <c r="G2094" s="873"/>
      <c r="H2094" s="216" t="s">
        <v>614</v>
      </c>
      <c r="I2094" s="217">
        <v>406</v>
      </c>
      <c r="J2094" s="218">
        <v>1</v>
      </c>
      <c r="K2094" s="218">
        <v>406</v>
      </c>
      <c r="L2094" s="220"/>
      <c r="M2094" s="217"/>
      <c r="N2094" s="240">
        <v>1009.33</v>
      </c>
      <c r="O2094" s="217"/>
      <c r="P2094" s="227">
        <v>409787.98</v>
      </c>
      <c r="GO2094" s="212"/>
      <c r="GP2094" s="212"/>
      <c r="GQ2094" s="223" t="s">
        <v>650</v>
      </c>
      <c r="GR2094" s="223" t="s">
        <v>4</v>
      </c>
      <c r="GS2094" s="223" t="s">
        <v>4</v>
      </c>
      <c r="GT2094" s="223" t="s">
        <v>4</v>
      </c>
      <c r="GU2094" s="223" t="s">
        <v>4</v>
      </c>
      <c r="GV2094" s="223"/>
      <c r="GW2094" s="173"/>
      <c r="GX2094" s="223"/>
      <c r="GZ2094" s="257"/>
      <c r="HB2094" s="257"/>
    </row>
    <row r="2095" spans="1:210" s="171" customFormat="1" ht="15" x14ac:dyDescent="0.25">
      <c r="A2095" s="236"/>
      <c r="B2095" s="237"/>
      <c r="C2095" s="874" t="s">
        <v>377</v>
      </c>
      <c r="D2095" s="874"/>
      <c r="E2095" s="874"/>
      <c r="F2095" s="874"/>
      <c r="G2095" s="874"/>
      <c r="H2095" s="216"/>
      <c r="I2095" s="217"/>
      <c r="J2095" s="217"/>
      <c r="K2095" s="217"/>
      <c r="L2095" s="220"/>
      <c r="M2095" s="217"/>
      <c r="N2095" s="220"/>
      <c r="O2095" s="217"/>
      <c r="P2095" s="227">
        <v>409787.98</v>
      </c>
      <c r="GO2095" s="212"/>
      <c r="GP2095" s="212"/>
      <c r="GQ2095" s="223"/>
      <c r="GR2095" s="223"/>
      <c r="GS2095" s="223"/>
      <c r="GT2095" s="223"/>
      <c r="GU2095" s="223"/>
      <c r="GV2095" s="223"/>
      <c r="GW2095" s="173"/>
      <c r="GX2095" s="223" t="s">
        <v>377</v>
      </c>
      <c r="GZ2095" s="257"/>
      <c r="HB2095" s="257"/>
    </row>
    <row r="2096" spans="1:210" s="171" customFormat="1" ht="22.5" x14ac:dyDescent="0.25">
      <c r="A2096" s="214" t="s">
        <v>1343</v>
      </c>
      <c r="B2096" s="215" t="s">
        <v>651</v>
      </c>
      <c r="C2096" s="873" t="s">
        <v>652</v>
      </c>
      <c r="D2096" s="873"/>
      <c r="E2096" s="873"/>
      <c r="F2096" s="873"/>
      <c r="G2096" s="873"/>
      <c r="H2096" s="216" t="s">
        <v>614</v>
      </c>
      <c r="I2096" s="217">
        <v>203</v>
      </c>
      <c r="J2096" s="218">
        <v>1</v>
      </c>
      <c r="K2096" s="218">
        <v>203</v>
      </c>
      <c r="L2096" s="220"/>
      <c r="M2096" s="217"/>
      <c r="N2096" s="239">
        <v>782.49</v>
      </c>
      <c r="O2096" s="217"/>
      <c r="P2096" s="227">
        <v>158845.47</v>
      </c>
      <c r="GO2096" s="212"/>
      <c r="GP2096" s="212"/>
      <c r="GQ2096" s="223" t="s">
        <v>652</v>
      </c>
      <c r="GR2096" s="223" t="s">
        <v>4</v>
      </c>
      <c r="GS2096" s="223" t="s">
        <v>4</v>
      </c>
      <c r="GT2096" s="223" t="s">
        <v>4</v>
      </c>
      <c r="GU2096" s="223" t="s">
        <v>4</v>
      </c>
      <c r="GV2096" s="223"/>
      <c r="GW2096" s="173"/>
      <c r="GX2096" s="223"/>
      <c r="GZ2096" s="257"/>
      <c r="HB2096" s="257"/>
    </row>
    <row r="2097" spans="1:210" s="171" customFormat="1" ht="15" x14ac:dyDescent="0.25">
      <c r="A2097" s="236"/>
      <c r="B2097" s="237"/>
      <c r="C2097" s="874" t="s">
        <v>377</v>
      </c>
      <c r="D2097" s="874"/>
      <c r="E2097" s="874"/>
      <c r="F2097" s="874"/>
      <c r="G2097" s="874"/>
      <c r="H2097" s="216"/>
      <c r="I2097" s="217"/>
      <c r="J2097" s="217"/>
      <c r="K2097" s="217"/>
      <c r="L2097" s="220"/>
      <c r="M2097" s="217"/>
      <c r="N2097" s="220"/>
      <c r="O2097" s="217"/>
      <c r="P2097" s="227">
        <v>158845.47</v>
      </c>
      <c r="GO2097" s="212"/>
      <c r="GP2097" s="212"/>
      <c r="GQ2097" s="223"/>
      <c r="GR2097" s="223"/>
      <c r="GS2097" s="223"/>
      <c r="GT2097" s="223"/>
      <c r="GU2097" s="223"/>
      <c r="GV2097" s="223"/>
      <c r="GW2097" s="173"/>
      <c r="GX2097" s="223" t="s">
        <v>377</v>
      </c>
      <c r="GZ2097" s="257"/>
      <c r="HB2097" s="257"/>
    </row>
    <row r="2098" spans="1:210" s="171" customFormat="1" ht="22.5" x14ac:dyDescent="0.25">
      <c r="A2098" s="214" t="s">
        <v>1344</v>
      </c>
      <c r="B2098" s="215" t="s">
        <v>653</v>
      </c>
      <c r="C2098" s="873" t="s">
        <v>654</v>
      </c>
      <c r="D2098" s="873"/>
      <c r="E2098" s="873"/>
      <c r="F2098" s="873"/>
      <c r="G2098" s="873"/>
      <c r="H2098" s="216" t="s">
        <v>614</v>
      </c>
      <c r="I2098" s="217">
        <v>203</v>
      </c>
      <c r="J2098" s="218">
        <v>1</v>
      </c>
      <c r="K2098" s="218">
        <v>203</v>
      </c>
      <c r="L2098" s="220"/>
      <c r="M2098" s="217"/>
      <c r="N2098" s="239">
        <v>248.5</v>
      </c>
      <c r="O2098" s="217"/>
      <c r="P2098" s="227">
        <v>50445.5</v>
      </c>
      <c r="GO2098" s="212"/>
      <c r="GP2098" s="212"/>
      <c r="GQ2098" s="223" t="s">
        <v>654</v>
      </c>
      <c r="GR2098" s="223" t="s">
        <v>4</v>
      </c>
      <c r="GS2098" s="223" t="s">
        <v>4</v>
      </c>
      <c r="GT2098" s="223" t="s">
        <v>4</v>
      </c>
      <c r="GU2098" s="223" t="s">
        <v>4</v>
      </c>
      <c r="GV2098" s="223"/>
      <c r="GW2098" s="173"/>
      <c r="GX2098" s="223"/>
      <c r="GZ2098" s="257"/>
      <c r="HB2098" s="257"/>
    </row>
    <row r="2099" spans="1:210" s="171" customFormat="1" ht="15" x14ac:dyDescent="0.25">
      <c r="A2099" s="236"/>
      <c r="B2099" s="237"/>
      <c r="C2099" s="874" t="s">
        <v>377</v>
      </c>
      <c r="D2099" s="874"/>
      <c r="E2099" s="874"/>
      <c r="F2099" s="874"/>
      <c r="G2099" s="874"/>
      <c r="H2099" s="216"/>
      <c r="I2099" s="217"/>
      <c r="J2099" s="217"/>
      <c r="K2099" s="217"/>
      <c r="L2099" s="220"/>
      <c r="M2099" s="217"/>
      <c r="N2099" s="220"/>
      <c r="O2099" s="217"/>
      <c r="P2099" s="227">
        <v>50445.5</v>
      </c>
      <c r="GO2099" s="212"/>
      <c r="GP2099" s="212"/>
      <c r="GQ2099" s="223"/>
      <c r="GR2099" s="223"/>
      <c r="GS2099" s="223"/>
      <c r="GT2099" s="223"/>
      <c r="GU2099" s="223"/>
      <c r="GV2099" s="223"/>
      <c r="GW2099" s="173"/>
      <c r="GX2099" s="223" t="s">
        <v>377</v>
      </c>
      <c r="GZ2099" s="257"/>
      <c r="HB2099" s="257"/>
    </row>
    <row r="2100" spans="1:210" s="171" customFormat="1" ht="22.5" x14ac:dyDescent="0.25">
      <c r="A2100" s="214" t="s">
        <v>1345</v>
      </c>
      <c r="B2100" s="215" t="s">
        <v>655</v>
      </c>
      <c r="C2100" s="873" t="s">
        <v>656</v>
      </c>
      <c r="D2100" s="873"/>
      <c r="E2100" s="873"/>
      <c r="F2100" s="873"/>
      <c r="G2100" s="873"/>
      <c r="H2100" s="216" t="s">
        <v>614</v>
      </c>
      <c r="I2100" s="217">
        <v>203</v>
      </c>
      <c r="J2100" s="218">
        <v>1</v>
      </c>
      <c r="K2100" s="218">
        <v>203</v>
      </c>
      <c r="L2100" s="220"/>
      <c r="M2100" s="217"/>
      <c r="N2100" s="240">
        <v>1216.55</v>
      </c>
      <c r="O2100" s="217"/>
      <c r="P2100" s="227">
        <v>246959.65</v>
      </c>
      <c r="GO2100" s="212"/>
      <c r="GP2100" s="212"/>
      <c r="GQ2100" s="223" t="s">
        <v>656</v>
      </c>
      <c r="GR2100" s="223" t="s">
        <v>4</v>
      </c>
      <c r="GS2100" s="223" t="s">
        <v>4</v>
      </c>
      <c r="GT2100" s="223" t="s">
        <v>4</v>
      </c>
      <c r="GU2100" s="223" t="s">
        <v>4</v>
      </c>
      <c r="GV2100" s="223"/>
      <c r="GW2100" s="173"/>
      <c r="GX2100" s="223"/>
      <c r="GZ2100" s="257"/>
      <c r="HB2100" s="257"/>
    </row>
    <row r="2101" spans="1:210" s="171" customFormat="1" ht="15" x14ac:dyDescent="0.25">
      <c r="A2101" s="236"/>
      <c r="B2101" s="237"/>
      <c r="C2101" s="874" t="s">
        <v>377</v>
      </c>
      <c r="D2101" s="874"/>
      <c r="E2101" s="874"/>
      <c r="F2101" s="874"/>
      <c r="G2101" s="874"/>
      <c r="H2101" s="216"/>
      <c r="I2101" s="217"/>
      <c r="J2101" s="217"/>
      <c r="K2101" s="217"/>
      <c r="L2101" s="220"/>
      <c r="M2101" s="217"/>
      <c r="N2101" s="220"/>
      <c r="O2101" s="217"/>
      <c r="P2101" s="227">
        <v>246959.65</v>
      </c>
      <c r="GO2101" s="212"/>
      <c r="GP2101" s="212"/>
      <c r="GQ2101" s="223"/>
      <c r="GR2101" s="223"/>
      <c r="GS2101" s="223"/>
      <c r="GT2101" s="223"/>
      <c r="GU2101" s="223"/>
      <c r="GV2101" s="223"/>
      <c r="GW2101" s="173"/>
      <c r="GX2101" s="223" t="s">
        <v>377</v>
      </c>
      <c r="GZ2101" s="257"/>
      <c r="HB2101" s="257"/>
    </row>
    <row r="2102" spans="1:210" s="171" customFormat="1" ht="22.5" x14ac:dyDescent="0.25">
      <c r="A2102" s="214" t="s">
        <v>1346</v>
      </c>
      <c r="B2102" s="215" t="s">
        <v>657</v>
      </c>
      <c r="C2102" s="873" t="s">
        <v>658</v>
      </c>
      <c r="D2102" s="873"/>
      <c r="E2102" s="873"/>
      <c r="F2102" s="873"/>
      <c r="G2102" s="873"/>
      <c r="H2102" s="216" t="s">
        <v>614</v>
      </c>
      <c r="I2102" s="217">
        <v>203</v>
      </c>
      <c r="J2102" s="218">
        <v>1</v>
      </c>
      <c r="K2102" s="218">
        <v>203</v>
      </c>
      <c r="L2102" s="220"/>
      <c r="M2102" s="217"/>
      <c r="N2102" s="239">
        <v>325.60000000000002</v>
      </c>
      <c r="O2102" s="217"/>
      <c r="P2102" s="227">
        <v>66096.800000000003</v>
      </c>
      <c r="GO2102" s="212"/>
      <c r="GP2102" s="212"/>
      <c r="GQ2102" s="223" t="s">
        <v>658</v>
      </c>
      <c r="GR2102" s="223" t="s">
        <v>4</v>
      </c>
      <c r="GS2102" s="223" t="s">
        <v>4</v>
      </c>
      <c r="GT2102" s="223" t="s">
        <v>4</v>
      </c>
      <c r="GU2102" s="223" t="s">
        <v>4</v>
      </c>
      <c r="GV2102" s="223"/>
      <c r="GW2102" s="173"/>
      <c r="GX2102" s="223"/>
      <c r="GZ2102" s="257"/>
      <c r="HB2102" s="257"/>
    </row>
    <row r="2103" spans="1:210" s="171" customFormat="1" ht="15" x14ac:dyDescent="0.25">
      <c r="A2103" s="236"/>
      <c r="B2103" s="237"/>
      <c r="C2103" s="874" t="s">
        <v>377</v>
      </c>
      <c r="D2103" s="874"/>
      <c r="E2103" s="874"/>
      <c r="F2103" s="874"/>
      <c r="G2103" s="874"/>
      <c r="H2103" s="216"/>
      <c r="I2103" s="217"/>
      <c r="J2103" s="217"/>
      <c r="K2103" s="217"/>
      <c r="L2103" s="220"/>
      <c r="M2103" s="217"/>
      <c r="N2103" s="220"/>
      <c r="O2103" s="217"/>
      <c r="P2103" s="227">
        <v>66096.800000000003</v>
      </c>
      <c r="GO2103" s="212"/>
      <c r="GP2103" s="212"/>
      <c r="GQ2103" s="223"/>
      <c r="GR2103" s="223"/>
      <c r="GS2103" s="223"/>
      <c r="GT2103" s="223"/>
      <c r="GU2103" s="223"/>
      <c r="GV2103" s="223"/>
      <c r="GW2103" s="173"/>
      <c r="GX2103" s="223" t="s">
        <v>377</v>
      </c>
      <c r="GZ2103" s="257"/>
      <c r="HB2103" s="257"/>
    </row>
    <row r="2104" spans="1:210" s="171" customFormat="1" ht="22.5" x14ac:dyDescent="0.25">
      <c r="A2104" s="214" t="s">
        <v>1347</v>
      </c>
      <c r="B2104" s="215" t="s">
        <v>659</v>
      </c>
      <c r="C2104" s="873" t="s">
        <v>660</v>
      </c>
      <c r="D2104" s="873"/>
      <c r="E2104" s="873"/>
      <c r="F2104" s="873"/>
      <c r="G2104" s="873"/>
      <c r="H2104" s="216" t="s">
        <v>614</v>
      </c>
      <c r="I2104" s="217">
        <v>203</v>
      </c>
      <c r="J2104" s="218">
        <v>1</v>
      </c>
      <c r="K2104" s="218">
        <v>203</v>
      </c>
      <c r="L2104" s="220"/>
      <c r="M2104" s="217"/>
      <c r="N2104" s="239">
        <v>221.25</v>
      </c>
      <c r="O2104" s="217"/>
      <c r="P2104" s="227">
        <v>44913.75</v>
      </c>
      <c r="GO2104" s="212"/>
      <c r="GP2104" s="212"/>
      <c r="GQ2104" s="223" t="s">
        <v>660</v>
      </c>
      <c r="GR2104" s="223" t="s">
        <v>4</v>
      </c>
      <c r="GS2104" s="223" t="s">
        <v>4</v>
      </c>
      <c r="GT2104" s="223" t="s">
        <v>4</v>
      </c>
      <c r="GU2104" s="223" t="s">
        <v>4</v>
      </c>
      <c r="GV2104" s="223"/>
      <c r="GW2104" s="173"/>
      <c r="GX2104" s="223"/>
      <c r="GZ2104" s="257"/>
      <c r="HB2104" s="257"/>
    </row>
    <row r="2105" spans="1:210" s="171" customFormat="1" ht="15" x14ac:dyDescent="0.25">
      <c r="A2105" s="236"/>
      <c r="B2105" s="237"/>
      <c r="C2105" s="874" t="s">
        <v>377</v>
      </c>
      <c r="D2105" s="874"/>
      <c r="E2105" s="874"/>
      <c r="F2105" s="874"/>
      <c r="G2105" s="874"/>
      <c r="H2105" s="216"/>
      <c r="I2105" s="217"/>
      <c r="J2105" s="217"/>
      <c r="K2105" s="217"/>
      <c r="L2105" s="220"/>
      <c r="M2105" s="217"/>
      <c r="N2105" s="220"/>
      <c r="O2105" s="217"/>
      <c r="P2105" s="227">
        <v>44913.75</v>
      </c>
      <c r="GO2105" s="212"/>
      <c r="GP2105" s="212"/>
      <c r="GQ2105" s="223"/>
      <c r="GR2105" s="223"/>
      <c r="GS2105" s="223"/>
      <c r="GT2105" s="223"/>
      <c r="GU2105" s="223"/>
      <c r="GV2105" s="223"/>
      <c r="GW2105" s="173"/>
      <c r="GX2105" s="223" t="s">
        <v>377</v>
      </c>
      <c r="GZ2105" s="257"/>
      <c r="HB2105" s="257"/>
    </row>
    <row r="2106" spans="1:210" s="171" customFormat="1" ht="22.5" x14ac:dyDescent="0.25">
      <c r="A2106" s="214" t="s">
        <v>1348</v>
      </c>
      <c r="B2106" s="215" t="s">
        <v>661</v>
      </c>
      <c r="C2106" s="873" t="s">
        <v>662</v>
      </c>
      <c r="D2106" s="873"/>
      <c r="E2106" s="873"/>
      <c r="F2106" s="873"/>
      <c r="G2106" s="873"/>
      <c r="H2106" s="216" t="s">
        <v>614</v>
      </c>
      <c r="I2106" s="217">
        <v>203</v>
      </c>
      <c r="J2106" s="218">
        <v>1</v>
      </c>
      <c r="K2106" s="218">
        <v>203</v>
      </c>
      <c r="L2106" s="220"/>
      <c r="M2106" s="217"/>
      <c r="N2106" s="240">
        <v>1022.44</v>
      </c>
      <c r="O2106" s="217"/>
      <c r="P2106" s="227">
        <v>207555.32</v>
      </c>
      <c r="GO2106" s="212"/>
      <c r="GP2106" s="212"/>
      <c r="GQ2106" s="223" t="s">
        <v>662</v>
      </c>
      <c r="GR2106" s="223" t="s">
        <v>4</v>
      </c>
      <c r="GS2106" s="223" t="s">
        <v>4</v>
      </c>
      <c r="GT2106" s="223" t="s">
        <v>4</v>
      </c>
      <c r="GU2106" s="223" t="s">
        <v>4</v>
      </c>
      <c r="GV2106" s="223"/>
      <c r="GW2106" s="173"/>
      <c r="GX2106" s="223"/>
      <c r="GZ2106" s="257"/>
      <c r="HB2106" s="257"/>
    </row>
    <row r="2107" spans="1:210" s="171" customFormat="1" ht="15" x14ac:dyDescent="0.25">
      <c r="A2107" s="236"/>
      <c r="B2107" s="237"/>
      <c r="C2107" s="874" t="s">
        <v>377</v>
      </c>
      <c r="D2107" s="874"/>
      <c r="E2107" s="874"/>
      <c r="F2107" s="874"/>
      <c r="G2107" s="874"/>
      <c r="H2107" s="216"/>
      <c r="I2107" s="217"/>
      <c r="J2107" s="217"/>
      <c r="K2107" s="217"/>
      <c r="L2107" s="220"/>
      <c r="M2107" s="217"/>
      <c r="N2107" s="220"/>
      <c r="O2107" s="217"/>
      <c r="P2107" s="227">
        <v>207555.32</v>
      </c>
      <c r="GO2107" s="212"/>
      <c r="GP2107" s="212"/>
      <c r="GQ2107" s="223"/>
      <c r="GR2107" s="223"/>
      <c r="GS2107" s="223"/>
      <c r="GT2107" s="223"/>
      <c r="GU2107" s="223"/>
      <c r="GV2107" s="223"/>
      <c r="GW2107" s="173"/>
      <c r="GX2107" s="223" t="s">
        <v>377</v>
      </c>
      <c r="GZ2107" s="257"/>
      <c r="HB2107" s="257"/>
    </row>
    <row r="2108" spans="1:210" s="171" customFormat="1" ht="33.75" x14ac:dyDescent="0.25">
      <c r="A2108" s="214" t="s">
        <v>1349</v>
      </c>
      <c r="B2108" s="215" t="s">
        <v>663</v>
      </c>
      <c r="C2108" s="873" t="s">
        <v>664</v>
      </c>
      <c r="D2108" s="873"/>
      <c r="E2108" s="873"/>
      <c r="F2108" s="873"/>
      <c r="G2108" s="873"/>
      <c r="H2108" s="216" t="s">
        <v>607</v>
      </c>
      <c r="I2108" s="217">
        <v>0.52780000000000005</v>
      </c>
      <c r="J2108" s="218">
        <v>1</v>
      </c>
      <c r="K2108" s="298">
        <v>0.52780000000000005</v>
      </c>
      <c r="L2108" s="220"/>
      <c r="M2108" s="217"/>
      <c r="N2108" s="221"/>
      <c r="O2108" s="217"/>
      <c r="P2108" s="222"/>
      <c r="GO2108" s="212"/>
      <c r="GP2108" s="212"/>
      <c r="GQ2108" s="223" t="s">
        <v>664</v>
      </c>
      <c r="GR2108" s="223" t="s">
        <v>4</v>
      </c>
      <c r="GS2108" s="223" t="s">
        <v>4</v>
      </c>
      <c r="GT2108" s="223" t="s">
        <v>4</v>
      </c>
      <c r="GU2108" s="223" t="s">
        <v>4</v>
      </c>
      <c r="GV2108" s="223"/>
      <c r="GW2108" s="173"/>
      <c r="GX2108" s="223"/>
      <c r="GZ2108" s="257"/>
      <c r="HB2108" s="257"/>
    </row>
    <row r="2109" spans="1:210" s="171" customFormat="1" ht="15" x14ac:dyDescent="0.25">
      <c r="A2109" s="242"/>
      <c r="B2109" s="243"/>
      <c r="C2109" s="878" t="s">
        <v>1350</v>
      </c>
      <c r="D2109" s="878"/>
      <c r="E2109" s="878"/>
      <c r="F2109" s="878"/>
      <c r="G2109" s="878"/>
      <c r="H2109" s="878"/>
      <c r="I2109" s="878"/>
      <c r="J2109" s="878"/>
      <c r="K2109" s="878"/>
      <c r="L2109" s="878"/>
      <c r="M2109" s="878"/>
      <c r="N2109" s="878"/>
      <c r="O2109" s="878"/>
      <c r="P2109" s="879"/>
      <c r="GO2109" s="212"/>
      <c r="GP2109" s="212"/>
      <c r="GQ2109" s="223"/>
      <c r="GR2109" s="223"/>
      <c r="GS2109" s="223"/>
      <c r="GT2109" s="223"/>
      <c r="GU2109" s="223"/>
      <c r="GV2109" s="223"/>
      <c r="GW2109" s="173"/>
      <c r="GX2109" s="223"/>
      <c r="GY2109" s="244" t="s">
        <v>1350</v>
      </c>
      <c r="GZ2109" s="257"/>
      <c r="HB2109" s="257"/>
    </row>
    <row r="2110" spans="1:210" s="171" customFormat="1" ht="15" x14ac:dyDescent="0.25">
      <c r="A2110" s="224"/>
      <c r="B2110" s="225"/>
      <c r="C2110" s="874" t="s">
        <v>370</v>
      </c>
      <c r="D2110" s="874"/>
      <c r="E2110" s="874"/>
      <c r="F2110" s="874"/>
      <c r="G2110" s="874"/>
      <c r="H2110" s="216"/>
      <c r="I2110" s="217"/>
      <c r="J2110" s="217"/>
      <c r="K2110" s="217"/>
      <c r="L2110" s="220"/>
      <c r="M2110" s="217"/>
      <c r="N2110" s="226"/>
      <c r="O2110" s="217"/>
      <c r="P2110" s="227">
        <v>12737.42</v>
      </c>
      <c r="Q2110" s="228"/>
      <c r="R2110" s="228"/>
      <c r="GO2110" s="212"/>
      <c r="GP2110" s="212"/>
      <c r="GQ2110" s="223"/>
      <c r="GR2110" s="223"/>
      <c r="GS2110" s="223"/>
      <c r="GT2110" s="223"/>
      <c r="GU2110" s="223"/>
      <c r="GV2110" s="223" t="s">
        <v>370</v>
      </c>
      <c r="GW2110" s="173"/>
      <c r="GX2110" s="223"/>
      <c r="GZ2110" s="257"/>
      <c r="HB2110" s="257"/>
    </row>
    <row r="2111" spans="1:210" s="171" customFormat="1" ht="15" x14ac:dyDescent="0.25">
      <c r="A2111" s="229"/>
      <c r="B2111" s="230"/>
      <c r="C2111" s="880" t="s">
        <v>371</v>
      </c>
      <c r="D2111" s="880"/>
      <c r="E2111" s="880"/>
      <c r="F2111" s="880"/>
      <c r="G2111" s="880"/>
      <c r="H2111" s="231"/>
      <c r="I2111" s="232"/>
      <c r="J2111" s="232"/>
      <c r="K2111" s="232"/>
      <c r="L2111" s="233"/>
      <c r="M2111" s="232"/>
      <c r="N2111" s="233"/>
      <c r="O2111" s="232"/>
      <c r="P2111" s="234">
        <v>570.16</v>
      </c>
      <c r="GO2111" s="212"/>
      <c r="GP2111" s="212"/>
      <c r="GQ2111" s="223"/>
      <c r="GR2111" s="223"/>
      <c r="GS2111" s="223"/>
      <c r="GT2111" s="223"/>
      <c r="GU2111" s="223"/>
      <c r="GV2111" s="223"/>
      <c r="GW2111" s="173" t="s">
        <v>371</v>
      </c>
      <c r="GX2111" s="223"/>
      <c r="GZ2111" s="257"/>
      <c r="HB2111" s="257"/>
    </row>
    <row r="2112" spans="1:210" s="171" customFormat="1" ht="22.5" x14ac:dyDescent="0.25">
      <c r="A2112" s="229"/>
      <c r="B2112" s="230" t="s">
        <v>666</v>
      </c>
      <c r="C2112" s="880" t="s">
        <v>667</v>
      </c>
      <c r="D2112" s="880"/>
      <c r="E2112" s="880"/>
      <c r="F2112" s="880"/>
      <c r="G2112" s="880"/>
      <c r="H2112" s="231" t="s">
        <v>374</v>
      </c>
      <c r="I2112" s="235">
        <v>94</v>
      </c>
      <c r="J2112" s="232"/>
      <c r="K2112" s="235">
        <v>94</v>
      </c>
      <c r="L2112" s="233"/>
      <c r="M2112" s="232"/>
      <c r="N2112" s="233"/>
      <c r="O2112" s="232"/>
      <c r="P2112" s="234">
        <v>535.95000000000005</v>
      </c>
      <c r="GO2112" s="212"/>
      <c r="GP2112" s="212"/>
      <c r="GQ2112" s="223"/>
      <c r="GR2112" s="223"/>
      <c r="GS2112" s="223"/>
      <c r="GT2112" s="223"/>
      <c r="GU2112" s="223"/>
      <c r="GV2112" s="223"/>
      <c r="GW2112" s="173" t="s">
        <v>667</v>
      </c>
      <c r="GX2112" s="223"/>
      <c r="GZ2112" s="257"/>
      <c r="HB2112" s="257"/>
    </row>
    <row r="2113" spans="1:210" s="171" customFormat="1" ht="22.5" x14ac:dyDescent="0.25">
      <c r="A2113" s="229"/>
      <c r="B2113" s="230" t="s">
        <v>668</v>
      </c>
      <c r="C2113" s="880" t="s">
        <v>669</v>
      </c>
      <c r="D2113" s="880"/>
      <c r="E2113" s="880"/>
      <c r="F2113" s="880"/>
      <c r="G2113" s="880"/>
      <c r="H2113" s="231" t="s">
        <v>374</v>
      </c>
      <c r="I2113" s="235">
        <v>51</v>
      </c>
      <c r="J2113" s="232"/>
      <c r="K2113" s="235">
        <v>51</v>
      </c>
      <c r="L2113" s="233"/>
      <c r="M2113" s="232"/>
      <c r="N2113" s="233"/>
      <c r="O2113" s="232"/>
      <c r="P2113" s="234">
        <v>290.77999999999997</v>
      </c>
      <c r="GO2113" s="212"/>
      <c r="GP2113" s="212"/>
      <c r="GQ2113" s="223"/>
      <c r="GR2113" s="223"/>
      <c r="GS2113" s="223"/>
      <c r="GT2113" s="223"/>
      <c r="GU2113" s="223"/>
      <c r="GV2113" s="223"/>
      <c r="GW2113" s="173" t="s">
        <v>669</v>
      </c>
      <c r="GX2113" s="223"/>
      <c r="GZ2113" s="257"/>
      <c r="HB2113" s="257"/>
    </row>
    <row r="2114" spans="1:210" s="171" customFormat="1" ht="15" x14ac:dyDescent="0.25">
      <c r="A2114" s="236"/>
      <c r="B2114" s="237"/>
      <c r="C2114" s="874" t="s">
        <v>377</v>
      </c>
      <c r="D2114" s="874"/>
      <c r="E2114" s="874"/>
      <c r="F2114" s="874"/>
      <c r="G2114" s="874"/>
      <c r="H2114" s="216"/>
      <c r="I2114" s="217"/>
      <c r="J2114" s="217"/>
      <c r="K2114" s="217"/>
      <c r="L2114" s="220"/>
      <c r="M2114" s="217"/>
      <c r="N2114" s="226">
        <v>25699.41</v>
      </c>
      <c r="O2114" s="217"/>
      <c r="P2114" s="227">
        <v>13564.15</v>
      </c>
      <c r="GO2114" s="212"/>
      <c r="GP2114" s="212"/>
      <c r="GQ2114" s="223"/>
      <c r="GR2114" s="223"/>
      <c r="GS2114" s="223"/>
      <c r="GT2114" s="223"/>
      <c r="GU2114" s="223"/>
      <c r="GV2114" s="223"/>
      <c r="GW2114" s="173"/>
      <c r="GX2114" s="223" t="s">
        <v>377</v>
      </c>
      <c r="GZ2114" s="257"/>
      <c r="HB2114" s="257"/>
    </row>
    <row r="2115" spans="1:210" s="171" customFormat="1" ht="33.75" x14ac:dyDescent="0.25">
      <c r="A2115" s="214" t="s">
        <v>1351</v>
      </c>
      <c r="B2115" s="215" t="s">
        <v>670</v>
      </c>
      <c r="C2115" s="873" t="s">
        <v>671</v>
      </c>
      <c r="D2115" s="873"/>
      <c r="E2115" s="873"/>
      <c r="F2115" s="873"/>
      <c r="G2115" s="873"/>
      <c r="H2115" s="216" t="s">
        <v>672</v>
      </c>
      <c r="I2115" s="217">
        <v>-17.259060000000002</v>
      </c>
      <c r="J2115" s="218">
        <v>1</v>
      </c>
      <c r="K2115" s="302">
        <v>-17.259060000000002</v>
      </c>
      <c r="L2115" s="299">
        <v>537.96</v>
      </c>
      <c r="M2115" s="219">
        <v>1.3</v>
      </c>
      <c r="N2115" s="239">
        <v>699.35</v>
      </c>
      <c r="O2115" s="217"/>
      <c r="P2115" s="227">
        <v>-12070.12</v>
      </c>
      <c r="GO2115" s="212"/>
      <c r="GP2115" s="212"/>
      <c r="GQ2115" s="223" t="s">
        <v>671</v>
      </c>
      <c r="GR2115" s="223" t="s">
        <v>4</v>
      </c>
      <c r="GS2115" s="223" t="s">
        <v>4</v>
      </c>
      <c r="GT2115" s="223" t="s">
        <v>4</v>
      </c>
      <c r="GU2115" s="223" t="s">
        <v>4</v>
      </c>
      <c r="GV2115" s="223"/>
      <c r="GW2115" s="173"/>
      <c r="GX2115" s="223"/>
      <c r="GZ2115" s="257"/>
      <c r="HB2115" s="257"/>
    </row>
    <row r="2116" spans="1:210" s="171" customFormat="1" ht="15" x14ac:dyDescent="0.25">
      <c r="A2116" s="236"/>
      <c r="B2116" s="237"/>
      <c r="C2116" s="874" t="s">
        <v>377</v>
      </c>
      <c r="D2116" s="874"/>
      <c r="E2116" s="874"/>
      <c r="F2116" s="874"/>
      <c r="G2116" s="874"/>
      <c r="H2116" s="216"/>
      <c r="I2116" s="217"/>
      <c r="J2116" s="217"/>
      <c r="K2116" s="217"/>
      <c r="L2116" s="220"/>
      <c r="M2116" s="217"/>
      <c r="N2116" s="220"/>
      <c r="O2116" s="217"/>
      <c r="P2116" s="227">
        <v>-12070.12</v>
      </c>
      <c r="GO2116" s="212"/>
      <c r="GP2116" s="212"/>
      <c r="GQ2116" s="223"/>
      <c r="GR2116" s="223"/>
      <c r="GS2116" s="223"/>
      <c r="GT2116" s="223"/>
      <c r="GU2116" s="223"/>
      <c r="GV2116" s="223"/>
      <c r="GW2116" s="173"/>
      <c r="GX2116" s="223" t="s">
        <v>377</v>
      </c>
      <c r="GZ2116" s="257"/>
      <c r="HB2116" s="257"/>
    </row>
    <row r="2117" spans="1:210" s="171" customFormat="1" ht="33.75" x14ac:dyDescent="0.25">
      <c r="A2117" s="214" t="s">
        <v>1352</v>
      </c>
      <c r="B2117" s="215" t="s">
        <v>673</v>
      </c>
      <c r="C2117" s="873" t="s">
        <v>674</v>
      </c>
      <c r="D2117" s="873"/>
      <c r="E2117" s="873"/>
      <c r="F2117" s="873"/>
      <c r="G2117" s="873"/>
      <c r="H2117" s="216" t="s">
        <v>672</v>
      </c>
      <c r="I2117" s="217">
        <v>31.67</v>
      </c>
      <c r="J2117" s="218">
        <v>1</v>
      </c>
      <c r="K2117" s="265">
        <v>31.67</v>
      </c>
      <c r="L2117" s="299">
        <v>323.43</v>
      </c>
      <c r="M2117" s="265">
        <v>1.85</v>
      </c>
      <c r="N2117" s="239">
        <v>598.35</v>
      </c>
      <c r="O2117" s="217"/>
      <c r="P2117" s="227">
        <v>18949.740000000002</v>
      </c>
      <c r="GO2117" s="212"/>
      <c r="GP2117" s="212"/>
      <c r="GQ2117" s="223" t="s">
        <v>674</v>
      </c>
      <c r="GR2117" s="223" t="s">
        <v>4</v>
      </c>
      <c r="GS2117" s="223" t="s">
        <v>4</v>
      </c>
      <c r="GT2117" s="223" t="s">
        <v>4</v>
      </c>
      <c r="GU2117" s="223" t="s">
        <v>4</v>
      </c>
      <c r="GV2117" s="223"/>
      <c r="GW2117" s="173"/>
      <c r="GX2117" s="223"/>
      <c r="GZ2117" s="257"/>
      <c r="HB2117" s="257"/>
    </row>
    <row r="2118" spans="1:210" s="171" customFormat="1" ht="15" x14ac:dyDescent="0.25">
      <c r="A2118" s="236"/>
      <c r="B2118" s="237"/>
      <c r="C2118" s="874" t="s">
        <v>377</v>
      </c>
      <c r="D2118" s="874"/>
      <c r="E2118" s="874"/>
      <c r="F2118" s="874"/>
      <c r="G2118" s="874"/>
      <c r="H2118" s="216"/>
      <c r="I2118" s="217"/>
      <c r="J2118" s="217"/>
      <c r="K2118" s="217"/>
      <c r="L2118" s="220"/>
      <c r="M2118" s="217"/>
      <c r="N2118" s="220"/>
      <c r="O2118" s="217"/>
      <c r="P2118" s="227">
        <v>18949.740000000002</v>
      </c>
      <c r="GO2118" s="212"/>
      <c r="GP2118" s="212"/>
      <c r="GQ2118" s="223"/>
      <c r="GR2118" s="223"/>
      <c r="GS2118" s="223"/>
      <c r="GT2118" s="223"/>
      <c r="GU2118" s="223"/>
      <c r="GV2118" s="223"/>
      <c r="GW2118" s="173"/>
      <c r="GX2118" s="223" t="s">
        <v>377</v>
      </c>
      <c r="GZ2118" s="257"/>
      <c r="HB2118" s="257"/>
    </row>
    <row r="2119" spans="1:210" s="171" customFormat="1" ht="1.5" customHeight="1" x14ac:dyDescent="0.25">
      <c r="A2119" s="246"/>
      <c r="B2119" s="247"/>
      <c r="C2119" s="247"/>
      <c r="D2119" s="247"/>
      <c r="E2119" s="247"/>
      <c r="F2119" s="248"/>
      <c r="G2119" s="248"/>
      <c r="H2119" s="248"/>
      <c r="I2119" s="248"/>
      <c r="J2119" s="249"/>
      <c r="K2119" s="248"/>
      <c r="L2119" s="249"/>
      <c r="M2119" s="250"/>
      <c r="N2119" s="249"/>
      <c r="O2119" s="251"/>
      <c r="P2119" s="252"/>
      <c r="Q2119" s="253"/>
      <c r="R2119" s="254"/>
      <c r="GO2119" s="212"/>
      <c r="GP2119" s="212"/>
      <c r="GQ2119" s="223"/>
      <c r="GR2119" s="223"/>
      <c r="GS2119" s="223"/>
      <c r="GT2119" s="223"/>
      <c r="GU2119" s="223"/>
      <c r="GV2119" s="223"/>
      <c r="GW2119" s="173"/>
      <c r="GX2119" s="223"/>
      <c r="GZ2119" s="257"/>
      <c r="HB2119" s="257"/>
    </row>
    <row r="2120" spans="1:210" s="171" customFormat="1" ht="15" x14ac:dyDescent="0.25">
      <c r="A2120" s="224"/>
      <c r="B2120" s="255"/>
      <c r="C2120" s="872" t="s">
        <v>1353</v>
      </c>
      <c r="D2120" s="872"/>
      <c r="E2120" s="872"/>
      <c r="F2120" s="872"/>
      <c r="G2120" s="872"/>
      <c r="H2120" s="872"/>
      <c r="I2120" s="872"/>
      <c r="J2120" s="872"/>
      <c r="K2120" s="872"/>
      <c r="L2120" s="872"/>
      <c r="M2120" s="872"/>
      <c r="N2120" s="872"/>
      <c r="O2120" s="872"/>
      <c r="P2120" s="256"/>
      <c r="Q2120" s="253"/>
      <c r="R2120" s="254"/>
      <c r="GO2120" s="212"/>
      <c r="GP2120" s="212"/>
      <c r="GQ2120" s="223"/>
      <c r="GR2120" s="223"/>
      <c r="GS2120" s="223"/>
      <c r="GT2120" s="223"/>
      <c r="GU2120" s="223"/>
      <c r="GV2120" s="223"/>
      <c r="GW2120" s="173"/>
      <c r="GX2120" s="223"/>
      <c r="GZ2120" s="257" t="s">
        <v>1353</v>
      </c>
      <c r="HB2120" s="257"/>
    </row>
    <row r="2121" spans="1:210" s="171" customFormat="1" ht="15" x14ac:dyDescent="0.25">
      <c r="A2121" s="224"/>
      <c r="B2121" s="225"/>
      <c r="C2121" s="871" t="s">
        <v>400</v>
      </c>
      <c r="D2121" s="871"/>
      <c r="E2121" s="871"/>
      <c r="F2121" s="871"/>
      <c r="G2121" s="871"/>
      <c r="H2121" s="871"/>
      <c r="I2121" s="871"/>
      <c r="J2121" s="871"/>
      <c r="K2121" s="871"/>
      <c r="L2121" s="871"/>
      <c r="M2121" s="871"/>
      <c r="N2121" s="871"/>
      <c r="O2121" s="871"/>
      <c r="P2121" s="258">
        <v>38860652.700000003</v>
      </c>
      <c r="Q2121" s="253"/>
      <c r="R2121" s="254"/>
      <c r="GO2121" s="212"/>
      <c r="GP2121" s="212"/>
      <c r="GQ2121" s="223"/>
      <c r="GR2121" s="223"/>
      <c r="GS2121" s="223"/>
      <c r="GT2121" s="223"/>
      <c r="GU2121" s="223"/>
      <c r="GV2121" s="223"/>
      <c r="GW2121" s="173"/>
      <c r="GX2121" s="223"/>
      <c r="GZ2121" s="257"/>
      <c r="HA2121" s="259" t="s">
        <v>400</v>
      </c>
      <c r="HB2121" s="257"/>
    </row>
    <row r="2122" spans="1:210" s="171" customFormat="1" ht="15" x14ac:dyDescent="0.25">
      <c r="A2122" s="224"/>
      <c r="B2122" s="225"/>
      <c r="C2122" s="871" t="s">
        <v>401</v>
      </c>
      <c r="D2122" s="871"/>
      <c r="E2122" s="871"/>
      <c r="F2122" s="871"/>
      <c r="G2122" s="871"/>
      <c r="H2122" s="871"/>
      <c r="I2122" s="871"/>
      <c r="J2122" s="871"/>
      <c r="K2122" s="871"/>
      <c r="L2122" s="871"/>
      <c r="M2122" s="871"/>
      <c r="N2122" s="871"/>
      <c r="O2122" s="871"/>
      <c r="P2122" s="260"/>
      <c r="Q2122" s="253"/>
      <c r="R2122" s="254"/>
      <c r="GO2122" s="212"/>
      <c r="GP2122" s="212"/>
      <c r="GQ2122" s="223"/>
      <c r="GR2122" s="223"/>
      <c r="GS2122" s="223"/>
      <c r="GT2122" s="223"/>
      <c r="GU2122" s="223"/>
      <c r="GV2122" s="223"/>
      <c r="GW2122" s="173"/>
      <c r="GX2122" s="223"/>
      <c r="GZ2122" s="257"/>
      <c r="HA2122" s="259" t="s">
        <v>401</v>
      </c>
      <c r="HB2122" s="257"/>
    </row>
    <row r="2123" spans="1:210" s="171" customFormat="1" ht="15" x14ac:dyDescent="0.25">
      <c r="A2123" s="224"/>
      <c r="B2123" s="225"/>
      <c r="C2123" s="871" t="s">
        <v>402</v>
      </c>
      <c r="D2123" s="871"/>
      <c r="E2123" s="871"/>
      <c r="F2123" s="871"/>
      <c r="G2123" s="871"/>
      <c r="H2123" s="871"/>
      <c r="I2123" s="871"/>
      <c r="J2123" s="871"/>
      <c r="K2123" s="871"/>
      <c r="L2123" s="871"/>
      <c r="M2123" s="871"/>
      <c r="N2123" s="871"/>
      <c r="O2123" s="871"/>
      <c r="P2123" s="258">
        <v>3008873.19</v>
      </c>
      <c r="Q2123" s="253"/>
      <c r="R2123" s="254"/>
      <c r="GO2123" s="212"/>
      <c r="GP2123" s="212"/>
      <c r="GQ2123" s="223"/>
      <c r="GR2123" s="223"/>
      <c r="GS2123" s="223"/>
      <c r="GT2123" s="223"/>
      <c r="GU2123" s="223"/>
      <c r="GV2123" s="223"/>
      <c r="GW2123" s="173"/>
      <c r="GX2123" s="223"/>
      <c r="GZ2123" s="257"/>
      <c r="HA2123" s="259" t="s">
        <v>402</v>
      </c>
      <c r="HB2123" s="257"/>
    </row>
    <row r="2124" spans="1:210" s="171" customFormat="1" ht="15" x14ac:dyDescent="0.25">
      <c r="A2124" s="224"/>
      <c r="B2124" s="225"/>
      <c r="C2124" s="871" t="s">
        <v>403</v>
      </c>
      <c r="D2124" s="871"/>
      <c r="E2124" s="871"/>
      <c r="F2124" s="871"/>
      <c r="G2124" s="871"/>
      <c r="H2124" s="871"/>
      <c r="I2124" s="871"/>
      <c r="J2124" s="871"/>
      <c r="K2124" s="871"/>
      <c r="L2124" s="871"/>
      <c r="M2124" s="871"/>
      <c r="N2124" s="871"/>
      <c r="O2124" s="871"/>
      <c r="P2124" s="258">
        <v>28340199.440000001</v>
      </c>
      <c r="Q2124" s="253"/>
      <c r="R2124" s="254"/>
      <c r="GO2124" s="212"/>
      <c r="GP2124" s="212"/>
      <c r="GQ2124" s="223"/>
      <c r="GR2124" s="223"/>
      <c r="GS2124" s="223"/>
      <c r="GT2124" s="223"/>
      <c r="GU2124" s="223"/>
      <c r="GV2124" s="223"/>
      <c r="GW2124" s="173"/>
      <c r="GX2124" s="223"/>
      <c r="GZ2124" s="257"/>
      <c r="HA2124" s="259" t="s">
        <v>403</v>
      </c>
      <c r="HB2124" s="257"/>
    </row>
    <row r="2125" spans="1:210" s="171" customFormat="1" ht="15" x14ac:dyDescent="0.25">
      <c r="A2125" s="224"/>
      <c r="B2125" s="225"/>
      <c r="C2125" s="871" t="s">
        <v>404</v>
      </c>
      <c r="D2125" s="871"/>
      <c r="E2125" s="871"/>
      <c r="F2125" s="871"/>
      <c r="G2125" s="871"/>
      <c r="H2125" s="871"/>
      <c r="I2125" s="871"/>
      <c r="J2125" s="871"/>
      <c r="K2125" s="871"/>
      <c r="L2125" s="871"/>
      <c r="M2125" s="871"/>
      <c r="N2125" s="871"/>
      <c r="O2125" s="871"/>
      <c r="P2125" s="258">
        <v>2062726.82</v>
      </c>
      <c r="Q2125" s="253"/>
      <c r="R2125" s="254"/>
      <c r="GO2125" s="212"/>
      <c r="GP2125" s="212"/>
      <c r="GQ2125" s="223"/>
      <c r="GR2125" s="223"/>
      <c r="GS2125" s="223"/>
      <c r="GT2125" s="223"/>
      <c r="GU2125" s="223"/>
      <c r="GV2125" s="223"/>
      <c r="GW2125" s="173"/>
      <c r="GX2125" s="223"/>
      <c r="GZ2125" s="257"/>
      <c r="HA2125" s="259" t="s">
        <v>404</v>
      </c>
      <c r="HB2125" s="257"/>
    </row>
    <row r="2126" spans="1:210" s="171" customFormat="1" ht="15" x14ac:dyDescent="0.25">
      <c r="A2126" s="224"/>
      <c r="B2126" s="225"/>
      <c r="C2126" s="871" t="s">
        <v>616</v>
      </c>
      <c r="D2126" s="871"/>
      <c r="E2126" s="871"/>
      <c r="F2126" s="871"/>
      <c r="G2126" s="871"/>
      <c r="H2126" s="871"/>
      <c r="I2126" s="871"/>
      <c r="J2126" s="871"/>
      <c r="K2126" s="871"/>
      <c r="L2126" s="871"/>
      <c r="M2126" s="871"/>
      <c r="N2126" s="871"/>
      <c r="O2126" s="871"/>
      <c r="P2126" s="258">
        <v>5448853.25</v>
      </c>
      <c r="Q2126" s="253"/>
      <c r="R2126" s="254"/>
      <c r="GO2126" s="212"/>
      <c r="GP2126" s="212"/>
      <c r="GQ2126" s="223"/>
      <c r="GR2126" s="223"/>
      <c r="GS2126" s="223"/>
      <c r="GT2126" s="223"/>
      <c r="GU2126" s="223"/>
      <c r="GV2126" s="223"/>
      <c r="GW2126" s="173"/>
      <c r="GX2126" s="223"/>
      <c r="GZ2126" s="257"/>
      <c r="HA2126" s="259" t="s">
        <v>616</v>
      </c>
      <c r="HB2126" s="257"/>
    </row>
    <row r="2127" spans="1:210" s="171" customFormat="1" ht="15" x14ac:dyDescent="0.25">
      <c r="A2127" s="224"/>
      <c r="B2127" s="225"/>
      <c r="C2127" s="871" t="s">
        <v>406</v>
      </c>
      <c r="D2127" s="871"/>
      <c r="E2127" s="871"/>
      <c r="F2127" s="871"/>
      <c r="G2127" s="871"/>
      <c r="H2127" s="871"/>
      <c r="I2127" s="871"/>
      <c r="J2127" s="871"/>
      <c r="K2127" s="871"/>
      <c r="L2127" s="871"/>
      <c r="M2127" s="871"/>
      <c r="N2127" s="871"/>
      <c r="O2127" s="871"/>
      <c r="P2127" s="258">
        <v>46265176.579999998</v>
      </c>
      <c r="Q2127" s="253"/>
      <c r="R2127" s="254"/>
      <c r="GO2127" s="212"/>
      <c r="GP2127" s="212"/>
      <c r="GQ2127" s="223"/>
      <c r="GR2127" s="223"/>
      <c r="GS2127" s="223"/>
      <c r="GT2127" s="223"/>
      <c r="GU2127" s="223"/>
      <c r="GV2127" s="223"/>
      <c r="GW2127" s="173"/>
      <c r="GX2127" s="223"/>
      <c r="GZ2127" s="257"/>
      <c r="HA2127" s="259" t="s">
        <v>406</v>
      </c>
      <c r="HB2127" s="257"/>
    </row>
    <row r="2128" spans="1:210" s="171" customFormat="1" ht="15" x14ac:dyDescent="0.25">
      <c r="A2128" s="224"/>
      <c r="B2128" s="225"/>
      <c r="C2128" s="871" t="s">
        <v>401</v>
      </c>
      <c r="D2128" s="871"/>
      <c r="E2128" s="871"/>
      <c r="F2128" s="871"/>
      <c r="G2128" s="871"/>
      <c r="H2128" s="871"/>
      <c r="I2128" s="871"/>
      <c r="J2128" s="871"/>
      <c r="K2128" s="871"/>
      <c r="L2128" s="871"/>
      <c r="M2128" s="871"/>
      <c r="N2128" s="871"/>
      <c r="O2128" s="871"/>
      <c r="P2128" s="260"/>
      <c r="Q2128" s="253"/>
      <c r="R2128" s="254"/>
      <c r="GO2128" s="212"/>
      <c r="GP2128" s="212"/>
      <c r="GQ2128" s="223"/>
      <c r="GR2128" s="223"/>
      <c r="GS2128" s="223"/>
      <c r="GT2128" s="223"/>
      <c r="GU2128" s="223"/>
      <c r="GV2128" s="223"/>
      <c r="GW2128" s="173"/>
      <c r="GX2128" s="223"/>
      <c r="GZ2128" s="257"/>
      <c r="HA2128" s="259" t="s">
        <v>401</v>
      </c>
      <c r="HB2128" s="257"/>
    </row>
    <row r="2129" spans="1:213" s="171" customFormat="1" ht="15" x14ac:dyDescent="0.25">
      <c r="A2129" s="224"/>
      <c r="B2129" s="225"/>
      <c r="C2129" s="871" t="s">
        <v>617</v>
      </c>
      <c r="D2129" s="871"/>
      <c r="E2129" s="871"/>
      <c r="F2129" s="871"/>
      <c r="G2129" s="871"/>
      <c r="H2129" s="871"/>
      <c r="I2129" s="871"/>
      <c r="J2129" s="871"/>
      <c r="K2129" s="871"/>
      <c r="L2129" s="871"/>
      <c r="M2129" s="871"/>
      <c r="N2129" s="871"/>
      <c r="O2129" s="871"/>
      <c r="P2129" s="258">
        <v>3008873.19</v>
      </c>
      <c r="Q2129" s="253"/>
      <c r="R2129" s="254"/>
      <c r="GO2129" s="212"/>
      <c r="GP2129" s="212"/>
      <c r="GQ2129" s="223"/>
      <c r="GR2129" s="223"/>
      <c r="GS2129" s="223"/>
      <c r="GT2129" s="223"/>
      <c r="GU2129" s="223"/>
      <c r="GV2129" s="223"/>
      <c r="GW2129" s="173"/>
      <c r="GX2129" s="223"/>
      <c r="GZ2129" s="257"/>
      <c r="HA2129" s="259" t="s">
        <v>617</v>
      </c>
      <c r="HB2129" s="257"/>
    </row>
    <row r="2130" spans="1:213" s="171" customFormat="1" ht="15" x14ac:dyDescent="0.25">
      <c r="A2130" s="224"/>
      <c r="B2130" s="225"/>
      <c r="C2130" s="871" t="s">
        <v>592</v>
      </c>
      <c r="D2130" s="871"/>
      <c r="E2130" s="871"/>
      <c r="F2130" s="871"/>
      <c r="G2130" s="871"/>
      <c r="H2130" s="871"/>
      <c r="I2130" s="871"/>
      <c r="J2130" s="871"/>
      <c r="K2130" s="871"/>
      <c r="L2130" s="871"/>
      <c r="M2130" s="871"/>
      <c r="N2130" s="871"/>
      <c r="O2130" s="871"/>
      <c r="P2130" s="258">
        <v>28340199.440000001</v>
      </c>
      <c r="Q2130" s="253"/>
      <c r="R2130" s="254"/>
      <c r="GO2130" s="212"/>
      <c r="GP2130" s="212"/>
      <c r="GQ2130" s="223"/>
      <c r="GR2130" s="223"/>
      <c r="GS2130" s="223"/>
      <c r="GT2130" s="223"/>
      <c r="GU2130" s="223"/>
      <c r="GV2130" s="223"/>
      <c r="GW2130" s="173"/>
      <c r="GX2130" s="223"/>
      <c r="GZ2130" s="257"/>
      <c r="HA2130" s="259" t="s">
        <v>592</v>
      </c>
      <c r="HB2130" s="257"/>
    </row>
    <row r="2131" spans="1:213" s="171" customFormat="1" ht="15" x14ac:dyDescent="0.25">
      <c r="A2131" s="224"/>
      <c r="B2131" s="225"/>
      <c r="C2131" s="871" t="s">
        <v>593</v>
      </c>
      <c r="D2131" s="871"/>
      <c r="E2131" s="871"/>
      <c r="F2131" s="871"/>
      <c r="G2131" s="871"/>
      <c r="H2131" s="871"/>
      <c r="I2131" s="871"/>
      <c r="J2131" s="871"/>
      <c r="K2131" s="871"/>
      <c r="L2131" s="871"/>
      <c r="M2131" s="871"/>
      <c r="N2131" s="871"/>
      <c r="O2131" s="871"/>
      <c r="P2131" s="258">
        <v>2062726.82</v>
      </c>
      <c r="Q2131" s="253"/>
      <c r="R2131" s="254"/>
      <c r="GO2131" s="212"/>
      <c r="GP2131" s="212"/>
      <c r="GQ2131" s="223"/>
      <c r="GR2131" s="223"/>
      <c r="GS2131" s="223"/>
      <c r="GT2131" s="223"/>
      <c r="GU2131" s="223"/>
      <c r="GV2131" s="223"/>
      <c r="GW2131" s="173"/>
      <c r="GX2131" s="223"/>
      <c r="GZ2131" s="257"/>
      <c r="HA2131" s="259" t="s">
        <v>593</v>
      </c>
      <c r="HB2131" s="257"/>
    </row>
    <row r="2132" spans="1:213" s="171" customFormat="1" ht="15" x14ac:dyDescent="0.25">
      <c r="A2132" s="224"/>
      <c r="B2132" s="225"/>
      <c r="C2132" s="871" t="s">
        <v>618</v>
      </c>
      <c r="D2132" s="871"/>
      <c r="E2132" s="871"/>
      <c r="F2132" s="871"/>
      <c r="G2132" s="871"/>
      <c r="H2132" s="871"/>
      <c r="I2132" s="871"/>
      <c r="J2132" s="871"/>
      <c r="K2132" s="871"/>
      <c r="L2132" s="871"/>
      <c r="M2132" s="871"/>
      <c r="N2132" s="871"/>
      <c r="O2132" s="871"/>
      <c r="P2132" s="258">
        <v>5448853.25</v>
      </c>
      <c r="Q2132" s="253"/>
      <c r="R2132" s="254"/>
      <c r="GO2132" s="212"/>
      <c r="GP2132" s="212"/>
      <c r="GQ2132" s="223"/>
      <c r="GR2132" s="223"/>
      <c r="GS2132" s="223"/>
      <c r="GT2132" s="223"/>
      <c r="GU2132" s="223"/>
      <c r="GV2132" s="223"/>
      <c r="GW2132" s="173"/>
      <c r="GX2132" s="223"/>
      <c r="GZ2132" s="257"/>
      <c r="HA2132" s="259" t="s">
        <v>618</v>
      </c>
      <c r="HB2132" s="257"/>
    </row>
    <row r="2133" spans="1:213" s="171" customFormat="1" ht="15" x14ac:dyDescent="0.25">
      <c r="A2133" s="224"/>
      <c r="B2133" s="225"/>
      <c r="C2133" s="871" t="s">
        <v>594</v>
      </c>
      <c r="D2133" s="871"/>
      <c r="E2133" s="871"/>
      <c r="F2133" s="871"/>
      <c r="G2133" s="871"/>
      <c r="H2133" s="871"/>
      <c r="I2133" s="871"/>
      <c r="J2133" s="871"/>
      <c r="K2133" s="871"/>
      <c r="L2133" s="871"/>
      <c r="M2133" s="871"/>
      <c r="N2133" s="871"/>
      <c r="O2133" s="871"/>
      <c r="P2133" s="258">
        <v>4767304.01</v>
      </c>
      <c r="Q2133" s="253"/>
      <c r="R2133" s="254"/>
      <c r="GO2133" s="212"/>
      <c r="GP2133" s="212"/>
      <c r="GQ2133" s="223"/>
      <c r="GR2133" s="223"/>
      <c r="GS2133" s="223"/>
      <c r="GT2133" s="223"/>
      <c r="GU2133" s="223"/>
      <c r="GV2133" s="223"/>
      <c r="GW2133" s="173"/>
      <c r="GX2133" s="223"/>
      <c r="GZ2133" s="257"/>
      <c r="HA2133" s="259" t="s">
        <v>594</v>
      </c>
      <c r="HB2133" s="257"/>
    </row>
    <row r="2134" spans="1:213" s="171" customFormat="1" ht="15" x14ac:dyDescent="0.25">
      <c r="A2134" s="224"/>
      <c r="B2134" s="225"/>
      <c r="C2134" s="871" t="s">
        <v>595</v>
      </c>
      <c r="D2134" s="871"/>
      <c r="E2134" s="871"/>
      <c r="F2134" s="871"/>
      <c r="G2134" s="871"/>
      <c r="H2134" s="871"/>
      <c r="I2134" s="871"/>
      <c r="J2134" s="871"/>
      <c r="K2134" s="871"/>
      <c r="L2134" s="871"/>
      <c r="M2134" s="871"/>
      <c r="N2134" s="871"/>
      <c r="O2134" s="871"/>
      <c r="P2134" s="258">
        <v>2637219.87</v>
      </c>
      <c r="Q2134" s="253"/>
      <c r="R2134" s="254"/>
      <c r="GO2134" s="212"/>
      <c r="GP2134" s="212"/>
      <c r="GQ2134" s="223"/>
      <c r="GR2134" s="223"/>
      <c r="GS2134" s="223"/>
      <c r="GT2134" s="223"/>
      <c r="GU2134" s="223"/>
      <c r="GV2134" s="223"/>
      <c r="GW2134" s="173"/>
      <c r="GX2134" s="223"/>
      <c r="GZ2134" s="257"/>
      <c r="HA2134" s="259" t="s">
        <v>595</v>
      </c>
      <c r="HB2134" s="257"/>
    </row>
    <row r="2135" spans="1:213" s="171" customFormat="1" ht="15" x14ac:dyDescent="0.25">
      <c r="A2135" s="224"/>
      <c r="B2135" s="225"/>
      <c r="C2135" s="871" t="s">
        <v>415</v>
      </c>
      <c r="D2135" s="871"/>
      <c r="E2135" s="871"/>
      <c r="F2135" s="871"/>
      <c r="G2135" s="871"/>
      <c r="H2135" s="871"/>
      <c r="I2135" s="871"/>
      <c r="J2135" s="871"/>
      <c r="K2135" s="871"/>
      <c r="L2135" s="871"/>
      <c r="M2135" s="871"/>
      <c r="N2135" s="871"/>
      <c r="O2135" s="871"/>
      <c r="P2135" s="258">
        <v>5071600.01</v>
      </c>
      <c r="Q2135" s="253"/>
      <c r="R2135" s="254"/>
      <c r="GO2135" s="212"/>
      <c r="GP2135" s="212"/>
      <c r="GQ2135" s="223"/>
      <c r="GR2135" s="223"/>
      <c r="GS2135" s="223"/>
      <c r="GT2135" s="223"/>
      <c r="GU2135" s="223"/>
      <c r="GV2135" s="223"/>
      <c r="GW2135" s="173"/>
      <c r="GX2135" s="223"/>
      <c r="GZ2135" s="257"/>
      <c r="HA2135" s="259" t="s">
        <v>415</v>
      </c>
      <c r="HB2135" s="257"/>
    </row>
    <row r="2136" spans="1:213" s="171" customFormat="1" ht="15" x14ac:dyDescent="0.25">
      <c r="A2136" s="224"/>
      <c r="B2136" s="225"/>
      <c r="C2136" s="871" t="s">
        <v>416</v>
      </c>
      <c r="D2136" s="871"/>
      <c r="E2136" s="871"/>
      <c r="F2136" s="871"/>
      <c r="G2136" s="871"/>
      <c r="H2136" s="871"/>
      <c r="I2136" s="871"/>
      <c r="J2136" s="871"/>
      <c r="K2136" s="871"/>
      <c r="L2136" s="871"/>
      <c r="M2136" s="871"/>
      <c r="N2136" s="871"/>
      <c r="O2136" s="871"/>
      <c r="P2136" s="258">
        <v>4767304.01</v>
      </c>
      <c r="Q2136" s="253"/>
      <c r="R2136" s="254"/>
      <c r="GO2136" s="212"/>
      <c r="GP2136" s="212"/>
      <c r="GQ2136" s="223"/>
      <c r="GR2136" s="223"/>
      <c r="GS2136" s="223"/>
      <c r="GT2136" s="223"/>
      <c r="GU2136" s="223"/>
      <c r="GV2136" s="223"/>
      <c r="GW2136" s="173"/>
      <c r="GX2136" s="223"/>
      <c r="GZ2136" s="257"/>
      <c r="HA2136" s="259" t="s">
        <v>416</v>
      </c>
      <c r="HB2136" s="257"/>
    </row>
    <row r="2137" spans="1:213" s="171" customFormat="1" ht="15" x14ac:dyDescent="0.25">
      <c r="A2137" s="224"/>
      <c r="B2137" s="225"/>
      <c r="C2137" s="871" t="s">
        <v>417</v>
      </c>
      <c r="D2137" s="871"/>
      <c r="E2137" s="871"/>
      <c r="F2137" s="871"/>
      <c r="G2137" s="871"/>
      <c r="H2137" s="871"/>
      <c r="I2137" s="871"/>
      <c r="J2137" s="871"/>
      <c r="K2137" s="871"/>
      <c r="L2137" s="871"/>
      <c r="M2137" s="871"/>
      <c r="N2137" s="871"/>
      <c r="O2137" s="871"/>
      <c r="P2137" s="258">
        <v>2637219.87</v>
      </c>
      <c r="Q2137" s="253"/>
      <c r="R2137" s="254"/>
      <c r="GO2137" s="212"/>
      <c r="GP2137" s="212"/>
      <c r="GQ2137" s="223"/>
      <c r="GR2137" s="223"/>
      <c r="GS2137" s="223"/>
      <c r="GT2137" s="223"/>
      <c r="GU2137" s="223"/>
      <c r="GV2137" s="223"/>
      <c r="GW2137" s="173"/>
      <c r="GX2137" s="223"/>
      <c r="GZ2137" s="257"/>
      <c r="HA2137" s="259" t="s">
        <v>417</v>
      </c>
      <c r="HB2137" s="257"/>
    </row>
    <row r="2138" spans="1:213" s="171" customFormat="1" ht="15" x14ac:dyDescent="0.25">
      <c r="A2138" s="224"/>
      <c r="B2138" s="255"/>
      <c r="C2138" s="872" t="s">
        <v>1354</v>
      </c>
      <c r="D2138" s="872"/>
      <c r="E2138" s="872"/>
      <c r="F2138" s="872"/>
      <c r="G2138" s="872"/>
      <c r="H2138" s="872"/>
      <c r="I2138" s="872"/>
      <c r="J2138" s="872"/>
      <c r="K2138" s="872"/>
      <c r="L2138" s="872"/>
      <c r="M2138" s="872"/>
      <c r="N2138" s="872"/>
      <c r="O2138" s="872"/>
      <c r="P2138" s="261">
        <v>46265176.579999998</v>
      </c>
      <c r="Q2138" s="253"/>
      <c r="R2138" s="254"/>
      <c r="GO2138" s="212"/>
      <c r="GP2138" s="212"/>
      <c r="GQ2138" s="223"/>
      <c r="GR2138" s="223"/>
      <c r="GS2138" s="223"/>
      <c r="GT2138" s="223"/>
      <c r="GU2138" s="223"/>
      <c r="GV2138" s="223"/>
      <c r="GW2138" s="173"/>
      <c r="GX2138" s="223"/>
      <c r="GZ2138" s="257"/>
      <c r="HB2138" s="257" t="s">
        <v>1354</v>
      </c>
    </row>
    <row r="2139" spans="1:213" s="171" customFormat="1" ht="15" x14ac:dyDescent="0.25">
      <c r="A2139" s="224"/>
      <c r="B2139" s="225"/>
      <c r="C2139" s="871" t="s">
        <v>419</v>
      </c>
      <c r="D2139" s="871"/>
      <c r="E2139" s="871"/>
      <c r="F2139" s="871"/>
      <c r="G2139" s="871"/>
      <c r="H2139" s="871"/>
      <c r="I2139" s="871"/>
      <c r="J2139" s="871"/>
      <c r="K2139" s="871"/>
      <c r="L2139" s="871"/>
      <c r="M2139" s="871"/>
      <c r="N2139" s="871"/>
      <c r="O2139" s="871"/>
      <c r="P2139" s="260"/>
      <c r="Q2139" s="253"/>
      <c r="R2139" s="254"/>
      <c r="GO2139" s="212"/>
      <c r="GP2139" s="212"/>
      <c r="GQ2139" s="223"/>
      <c r="GR2139" s="223"/>
      <c r="GS2139" s="223"/>
      <c r="GT2139" s="223"/>
      <c r="GU2139" s="223"/>
      <c r="GV2139" s="223"/>
      <c r="GW2139" s="173"/>
      <c r="GX2139" s="223"/>
      <c r="GZ2139" s="257"/>
      <c r="HA2139" s="259" t="s">
        <v>419</v>
      </c>
      <c r="HB2139" s="257"/>
    </row>
    <row r="2140" spans="1:213" s="171" customFormat="1" ht="15" x14ac:dyDescent="0.25">
      <c r="A2140" s="224"/>
      <c r="B2140" s="225"/>
      <c r="C2140" s="871" t="s">
        <v>620</v>
      </c>
      <c r="D2140" s="871"/>
      <c r="E2140" s="871"/>
      <c r="F2140" s="871"/>
      <c r="G2140" s="871"/>
      <c r="H2140" s="871"/>
      <c r="I2140" s="871"/>
      <c r="J2140" s="871"/>
      <c r="K2140" s="871"/>
      <c r="L2140" s="871"/>
      <c r="M2140" s="871"/>
      <c r="N2140" s="871"/>
      <c r="O2140" s="871"/>
      <c r="P2140" s="258">
        <v>3867534.27</v>
      </c>
      <c r="Q2140" s="253"/>
      <c r="R2140" s="254"/>
      <c r="GO2140" s="212"/>
      <c r="GP2140" s="212"/>
      <c r="GQ2140" s="223"/>
      <c r="GR2140" s="223"/>
      <c r="GS2140" s="223"/>
      <c r="GT2140" s="223"/>
      <c r="GU2140" s="223"/>
      <c r="GV2140" s="223"/>
      <c r="GW2140" s="173"/>
      <c r="GX2140" s="223"/>
      <c r="GZ2140" s="257"/>
      <c r="HA2140" s="259" t="s">
        <v>620</v>
      </c>
      <c r="HB2140" s="257"/>
    </row>
    <row r="2141" spans="1:213" s="171" customFormat="1" ht="15" x14ac:dyDescent="0.25">
      <c r="A2141" s="224"/>
      <c r="B2141" s="225"/>
      <c r="C2141" s="871" t="s">
        <v>420</v>
      </c>
      <c r="D2141" s="871"/>
      <c r="E2141" s="871"/>
      <c r="F2141" s="871"/>
      <c r="G2141" s="871"/>
      <c r="H2141" s="871"/>
      <c r="I2141" s="871"/>
      <c r="J2141" s="871"/>
      <c r="K2141" s="262" t="s">
        <v>1355</v>
      </c>
      <c r="L2141" s="263"/>
      <c r="M2141" s="263"/>
      <c r="O2141" s="264"/>
      <c r="P2141" s="260"/>
      <c r="Q2141" s="253"/>
      <c r="R2141" s="254"/>
      <c r="GO2141" s="212"/>
      <c r="GP2141" s="212"/>
      <c r="GQ2141" s="223"/>
      <c r="GR2141" s="223"/>
      <c r="GS2141" s="223"/>
      <c r="GT2141" s="223"/>
      <c r="GU2141" s="223"/>
      <c r="GV2141" s="223"/>
      <c r="GW2141" s="173"/>
      <c r="GX2141" s="223"/>
      <c r="GZ2141" s="257"/>
      <c r="HB2141" s="257"/>
      <c r="HC2141" s="259" t="s">
        <v>420</v>
      </c>
    </row>
    <row r="2142" spans="1:213" s="171" customFormat="1" ht="15" x14ac:dyDescent="0.25">
      <c r="A2142" s="224"/>
      <c r="B2142" s="225"/>
      <c r="C2142" s="871" t="s">
        <v>422</v>
      </c>
      <c r="D2142" s="871"/>
      <c r="E2142" s="871"/>
      <c r="F2142" s="871"/>
      <c r="G2142" s="871"/>
      <c r="H2142" s="871"/>
      <c r="I2142" s="871"/>
      <c r="J2142" s="871"/>
      <c r="K2142" s="262" t="s">
        <v>1356</v>
      </c>
      <c r="L2142" s="263"/>
      <c r="M2142" s="263"/>
      <c r="O2142" s="264"/>
      <c r="P2142" s="260"/>
      <c r="Q2142" s="253"/>
      <c r="R2142" s="254"/>
      <c r="GO2142" s="212"/>
      <c r="GP2142" s="212"/>
      <c r="GQ2142" s="223"/>
      <c r="GR2142" s="223"/>
      <c r="GS2142" s="223"/>
      <c r="GT2142" s="223"/>
      <c r="GU2142" s="223"/>
      <c r="GV2142" s="223"/>
      <c r="GW2142" s="173"/>
      <c r="GX2142" s="223"/>
      <c r="GZ2142" s="257"/>
      <c r="HB2142" s="257"/>
      <c r="HC2142" s="259" t="s">
        <v>422</v>
      </c>
    </row>
    <row r="2143" spans="1:213" s="171" customFormat="1" ht="1.5" customHeight="1" x14ac:dyDescent="0.25">
      <c r="A2143" s="266"/>
      <c r="B2143" s="267"/>
      <c r="C2143" s="267"/>
      <c r="D2143" s="267"/>
      <c r="E2143" s="267"/>
      <c r="F2143" s="267"/>
      <c r="G2143" s="267"/>
      <c r="H2143" s="267"/>
      <c r="I2143" s="267"/>
      <c r="J2143" s="267"/>
      <c r="K2143" s="267"/>
      <c r="L2143" s="267"/>
      <c r="M2143" s="267"/>
      <c r="N2143" s="195"/>
      <c r="O2143" s="268"/>
      <c r="P2143" s="269"/>
      <c r="Q2143" s="253"/>
      <c r="R2143" s="254"/>
    </row>
    <row r="2144" spans="1:213" s="171" customFormat="1" ht="15" x14ac:dyDescent="0.25">
      <c r="A2144" s="224"/>
      <c r="B2144" s="255"/>
      <c r="C2144" s="872" t="s">
        <v>565</v>
      </c>
      <c r="D2144" s="872"/>
      <c r="E2144" s="872"/>
      <c r="F2144" s="872"/>
      <c r="G2144" s="872"/>
      <c r="H2144" s="872"/>
      <c r="I2144" s="872"/>
      <c r="J2144" s="872"/>
      <c r="K2144" s="872"/>
      <c r="L2144" s="872"/>
      <c r="M2144" s="872"/>
      <c r="N2144" s="872"/>
      <c r="O2144" s="872"/>
      <c r="P2144" s="256"/>
      <c r="Q2144" s="253"/>
      <c r="R2144" s="254"/>
      <c r="HE2144" s="257" t="s">
        <v>565</v>
      </c>
    </row>
    <row r="2145" spans="1:214" s="171" customFormat="1" ht="15" x14ac:dyDescent="0.25">
      <c r="A2145" s="224"/>
      <c r="B2145" s="225"/>
      <c r="C2145" s="871" t="s">
        <v>400</v>
      </c>
      <c r="D2145" s="871"/>
      <c r="E2145" s="871"/>
      <c r="F2145" s="871"/>
      <c r="G2145" s="871"/>
      <c r="H2145" s="871"/>
      <c r="I2145" s="871"/>
      <c r="J2145" s="871"/>
      <c r="K2145" s="871"/>
      <c r="L2145" s="871"/>
      <c r="M2145" s="871"/>
      <c r="N2145" s="871"/>
      <c r="O2145" s="871"/>
      <c r="P2145" s="258">
        <v>2286344364.9099998</v>
      </c>
      <c r="Q2145" s="270"/>
      <c r="R2145" s="271"/>
      <c r="HE2145" s="257"/>
      <c r="HF2145" s="259" t="s">
        <v>400</v>
      </c>
    </row>
    <row r="2146" spans="1:214" s="171" customFormat="1" ht="15" x14ac:dyDescent="0.25">
      <c r="A2146" s="224"/>
      <c r="B2146" s="225"/>
      <c r="C2146" s="871" t="s">
        <v>401</v>
      </c>
      <c r="D2146" s="871"/>
      <c r="E2146" s="871"/>
      <c r="F2146" s="871"/>
      <c r="G2146" s="871"/>
      <c r="H2146" s="871"/>
      <c r="I2146" s="871"/>
      <c r="J2146" s="871"/>
      <c r="K2146" s="871"/>
      <c r="L2146" s="871"/>
      <c r="M2146" s="871"/>
      <c r="N2146" s="871"/>
      <c r="O2146" s="871"/>
      <c r="P2146" s="260"/>
      <c r="Q2146" s="270"/>
      <c r="R2146" s="271"/>
      <c r="HE2146" s="257"/>
      <c r="HF2146" s="259" t="s">
        <v>401</v>
      </c>
    </row>
    <row r="2147" spans="1:214" s="171" customFormat="1" ht="15" x14ac:dyDescent="0.25">
      <c r="A2147" s="224"/>
      <c r="B2147" s="225"/>
      <c r="C2147" s="871" t="s">
        <v>402</v>
      </c>
      <c r="D2147" s="871"/>
      <c r="E2147" s="871"/>
      <c r="F2147" s="871"/>
      <c r="G2147" s="871"/>
      <c r="H2147" s="871"/>
      <c r="I2147" s="871"/>
      <c r="J2147" s="871"/>
      <c r="K2147" s="871"/>
      <c r="L2147" s="871"/>
      <c r="M2147" s="871"/>
      <c r="N2147" s="871"/>
      <c r="O2147" s="871"/>
      <c r="P2147" s="258">
        <v>151766292.16999999</v>
      </c>
      <c r="Q2147" s="270"/>
      <c r="R2147" s="271"/>
      <c r="HE2147" s="257"/>
      <c r="HF2147" s="259" t="s">
        <v>402</v>
      </c>
    </row>
    <row r="2148" spans="1:214" s="171" customFormat="1" ht="15" x14ac:dyDescent="0.25">
      <c r="A2148" s="224"/>
      <c r="B2148" s="225"/>
      <c r="C2148" s="871" t="s">
        <v>403</v>
      </c>
      <c r="D2148" s="871"/>
      <c r="E2148" s="871"/>
      <c r="F2148" s="871"/>
      <c r="G2148" s="871"/>
      <c r="H2148" s="871"/>
      <c r="I2148" s="871"/>
      <c r="J2148" s="871"/>
      <c r="K2148" s="871"/>
      <c r="L2148" s="871"/>
      <c r="M2148" s="871"/>
      <c r="N2148" s="871"/>
      <c r="O2148" s="871"/>
      <c r="P2148" s="258">
        <v>700045866.00999999</v>
      </c>
      <c r="Q2148" s="270"/>
      <c r="R2148" s="271"/>
      <c r="HE2148" s="257"/>
      <c r="HF2148" s="259" t="s">
        <v>403</v>
      </c>
    </row>
    <row r="2149" spans="1:214" s="171" customFormat="1" ht="15" x14ac:dyDescent="0.25">
      <c r="A2149" s="224"/>
      <c r="B2149" s="225"/>
      <c r="C2149" s="871" t="s">
        <v>404</v>
      </c>
      <c r="D2149" s="871"/>
      <c r="E2149" s="871"/>
      <c r="F2149" s="871"/>
      <c r="G2149" s="871"/>
      <c r="H2149" s="871"/>
      <c r="I2149" s="871"/>
      <c r="J2149" s="871"/>
      <c r="K2149" s="871"/>
      <c r="L2149" s="871"/>
      <c r="M2149" s="871"/>
      <c r="N2149" s="871"/>
      <c r="O2149" s="871"/>
      <c r="P2149" s="258">
        <v>62585330.539999999</v>
      </c>
      <c r="Q2149" s="270"/>
      <c r="R2149" s="271"/>
      <c r="HE2149" s="257"/>
      <c r="HF2149" s="259" t="s">
        <v>404</v>
      </c>
    </row>
    <row r="2150" spans="1:214" s="171" customFormat="1" ht="15" x14ac:dyDescent="0.25">
      <c r="A2150" s="224"/>
      <c r="B2150" s="225"/>
      <c r="C2150" s="871" t="s">
        <v>616</v>
      </c>
      <c r="D2150" s="871"/>
      <c r="E2150" s="871"/>
      <c r="F2150" s="871"/>
      <c r="G2150" s="871"/>
      <c r="H2150" s="871"/>
      <c r="I2150" s="871"/>
      <c r="J2150" s="871"/>
      <c r="K2150" s="871"/>
      <c r="L2150" s="871"/>
      <c r="M2150" s="871"/>
      <c r="N2150" s="871"/>
      <c r="O2150" s="871"/>
      <c r="P2150" s="258">
        <v>1371946876.1900001</v>
      </c>
      <c r="Q2150" s="270"/>
      <c r="R2150" s="271"/>
      <c r="HE2150" s="257"/>
      <c r="HF2150" s="259" t="s">
        <v>616</v>
      </c>
    </row>
    <row r="2151" spans="1:214" s="171" customFormat="1" ht="15" x14ac:dyDescent="0.25">
      <c r="A2151" s="224"/>
      <c r="B2151" s="225"/>
      <c r="C2151" s="871" t="s">
        <v>406</v>
      </c>
      <c r="D2151" s="871"/>
      <c r="E2151" s="871"/>
      <c r="F2151" s="871"/>
      <c r="G2151" s="871"/>
      <c r="H2151" s="871"/>
      <c r="I2151" s="871"/>
      <c r="J2151" s="871"/>
      <c r="K2151" s="871"/>
      <c r="L2151" s="871"/>
      <c r="M2151" s="871"/>
      <c r="N2151" s="871"/>
      <c r="O2151" s="871"/>
      <c r="P2151" s="258">
        <v>2588356123.5500002</v>
      </c>
      <c r="Q2151" s="270"/>
      <c r="R2151" s="271"/>
      <c r="HE2151" s="257"/>
      <c r="HF2151" s="259" t="s">
        <v>406</v>
      </c>
    </row>
    <row r="2152" spans="1:214" s="171" customFormat="1" ht="15" x14ac:dyDescent="0.25">
      <c r="A2152" s="224"/>
      <c r="B2152" s="225"/>
      <c r="C2152" s="871" t="s">
        <v>401</v>
      </c>
      <c r="D2152" s="871"/>
      <c r="E2152" s="871"/>
      <c r="F2152" s="871"/>
      <c r="G2152" s="871"/>
      <c r="H2152" s="871"/>
      <c r="I2152" s="871"/>
      <c r="J2152" s="871"/>
      <c r="K2152" s="871"/>
      <c r="L2152" s="871"/>
      <c r="M2152" s="871"/>
      <c r="N2152" s="871"/>
      <c r="O2152" s="871"/>
      <c r="P2152" s="260"/>
      <c r="Q2152" s="270"/>
      <c r="R2152" s="271"/>
      <c r="HE2152" s="257"/>
      <c r="HF2152" s="259" t="s">
        <v>401</v>
      </c>
    </row>
    <row r="2153" spans="1:214" s="171" customFormat="1" ht="15" x14ac:dyDescent="0.25">
      <c r="A2153" s="224"/>
      <c r="B2153" s="225"/>
      <c r="C2153" s="871" t="s">
        <v>617</v>
      </c>
      <c r="D2153" s="871"/>
      <c r="E2153" s="871"/>
      <c r="F2153" s="871"/>
      <c r="G2153" s="871"/>
      <c r="H2153" s="871"/>
      <c r="I2153" s="871"/>
      <c r="J2153" s="871"/>
      <c r="K2153" s="871"/>
      <c r="L2153" s="871"/>
      <c r="M2153" s="871"/>
      <c r="N2153" s="871"/>
      <c r="O2153" s="871"/>
      <c r="P2153" s="258">
        <v>151766292.16999999</v>
      </c>
      <c r="Q2153" s="270"/>
      <c r="R2153" s="271"/>
      <c r="HE2153" s="257"/>
      <c r="HF2153" s="259" t="s">
        <v>617</v>
      </c>
    </row>
    <row r="2154" spans="1:214" s="171" customFormat="1" ht="15" x14ac:dyDescent="0.25">
      <c r="A2154" s="224"/>
      <c r="B2154" s="225"/>
      <c r="C2154" s="871" t="s">
        <v>592</v>
      </c>
      <c r="D2154" s="871"/>
      <c r="E2154" s="871"/>
      <c r="F2154" s="871"/>
      <c r="G2154" s="871"/>
      <c r="H2154" s="871"/>
      <c r="I2154" s="871"/>
      <c r="J2154" s="871"/>
      <c r="K2154" s="871"/>
      <c r="L2154" s="871"/>
      <c r="M2154" s="871"/>
      <c r="N2154" s="871"/>
      <c r="O2154" s="871"/>
      <c r="P2154" s="258">
        <v>700045866.00999999</v>
      </c>
      <c r="Q2154" s="270"/>
      <c r="R2154" s="271"/>
      <c r="HE2154" s="257"/>
      <c r="HF2154" s="259" t="s">
        <v>592</v>
      </c>
    </row>
    <row r="2155" spans="1:214" s="171" customFormat="1" ht="15" x14ac:dyDescent="0.25">
      <c r="A2155" s="224"/>
      <c r="B2155" s="225"/>
      <c r="C2155" s="871" t="s">
        <v>593</v>
      </c>
      <c r="D2155" s="871"/>
      <c r="E2155" s="871"/>
      <c r="F2155" s="871"/>
      <c r="G2155" s="871"/>
      <c r="H2155" s="871"/>
      <c r="I2155" s="871"/>
      <c r="J2155" s="871"/>
      <c r="K2155" s="871"/>
      <c r="L2155" s="871"/>
      <c r="M2155" s="871"/>
      <c r="N2155" s="871"/>
      <c r="O2155" s="871"/>
      <c r="P2155" s="258">
        <v>62585330.539999999</v>
      </c>
      <c r="Q2155" s="270"/>
      <c r="R2155" s="271"/>
      <c r="HE2155" s="257"/>
      <c r="HF2155" s="259" t="s">
        <v>593</v>
      </c>
    </row>
    <row r="2156" spans="1:214" s="171" customFormat="1" ht="15" x14ac:dyDescent="0.25">
      <c r="A2156" s="224"/>
      <c r="B2156" s="225"/>
      <c r="C2156" s="871" t="s">
        <v>618</v>
      </c>
      <c r="D2156" s="871"/>
      <c r="E2156" s="871"/>
      <c r="F2156" s="871"/>
      <c r="G2156" s="871"/>
      <c r="H2156" s="871"/>
      <c r="I2156" s="871"/>
      <c r="J2156" s="871"/>
      <c r="K2156" s="871"/>
      <c r="L2156" s="871"/>
      <c r="M2156" s="871"/>
      <c r="N2156" s="871"/>
      <c r="O2156" s="871"/>
      <c r="P2156" s="258">
        <v>1371946876.1900001</v>
      </c>
      <c r="Q2156" s="270"/>
      <c r="R2156" s="271"/>
      <c r="HE2156" s="257"/>
      <c r="HF2156" s="259" t="s">
        <v>618</v>
      </c>
    </row>
    <row r="2157" spans="1:214" s="171" customFormat="1" ht="15" x14ac:dyDescent="0.25">
      <c r="A2157" s="224"/>
      <c r="B2157" s="225"/>
      <c r="C2157" s="871" t="s">
        <v>594</v>
      </c>
      <c r="D2157" s="871"/>
      <c r="E2157" s="871"/>
      <c r="F2157" s="871"/>
      <c r="G2157" s="871"/>
      <c r="H2157" s="871"/>
      <c r="I2157" s="871"/>
      <c r="J2157" s="871"/>
      <c r="K2157" s="871"/>
      <c r="L2157" s="871"/>
      <c r="M2157" s="871"/>
      <c r="N2157" s="871"/>
      <c r="O2157" s="871"/>
      <c r="P2157" s="258">
        <v>197465744.34</v>
      </c>
      <c r="Q2157" s="270"/>
      <c r="R2157" s="271"/>
      <c r="HE2157" s="257"/>
      <c r="HF2157" s="259" t="s">
        <v>594</v>
      </c>
    </row>
    <row r="2158" spans="1:214" s="171" customFormat="1" ht="15" x14ac:dyDescent="0.25">
      <c r="A2158" s="224"/>
      <c r="B2158" s="225"/>
      <c r="C2158" s="871" t="s">
        <v>595</v>
      </c>
      <c r="D2158" s="871"/>
      <c r="E2158" s="871"/>
      <c r="F2158" s="871"/>
      <c r="G2158" s="871"/>
      <c r="H2158" s="871"/>
      <c r="I2158" s="871"/>
      <c r="J2158" s="871"/>
      <c r="K2158" s="871"/>
      <c r="L2158" s="871"/>
      <c r="M2158" s="871"/>
      <c r="N2158" s="871"/>
      <c r="O2158" s="871"/>
      <c r="P2158" s="258">
        <v>104546014.3</v>
      </c>
      <c r="Q2158" s="270"/>
      <c r="R2158" s="271"/>
      <c r="HE2158" s="257"/>
      <c r="HF2158" s="259" t="s">
        <v>595</v>
      </c>
    </row>
    <row r="2159" spans="1:214" s="171" customFormat="1" ht="15" x14ac:dyDescent="0.25">
      <c r="A2159" s="224"/>
      <c r="B2159" s="225"/>
      <c r="C2159" s="871" t="s">
        <v>415</v>
      </c>
      <c r="D2159" s="871"/>
      <c r="E2159" s="871"/>
      <c r="F2159" s="871"/>
      <c r="G2159" s="871"/>
      <c r="H2159" s="871"/>
      <c r="I2159" s="871"/>
      <c r="J2159" s="871"/>
      <c r="K2159" s="871"/>
      <c r="L2159" s="871"/>
      <c r="M2159" s="871"/>
      <c r="N2159" s="871"/>
      <c r="O2159" s="871"/>
      <c r="P2159" s="258">
        <v>214351622.71000001</v>
      </c>
      <c r="Q2159" s="270"/>
      <c r="R2159" s="271"/>
      <c r="HE2159" s="257"/>
      <c r="HF2159" s="259" t="s">
        <v>415</v>
      </c>
    </row>
    <row r="2160" spans="1:214" s="171" customFormat="1" ht="15" x14ac:dyDescent="0.25">
      <c r="A2160" s="224"/>
      <c r="B2160" s="225"/>
      <c r="C2160" s="871" t="s">
        <v>416</v>
      </c>
      <c r="D2160" s="871"/>
      <c r="E2160" s="871"/>
      <c r="F2160" s="871"/>
      <c r="G2160" s="871"/>
      <c r="H2160" s="871"/>
      <c r="I2160" s="871"/>
      <c r="J2160" s="871"/>
      <c r="K2160" s="871"/>
      <c r="L2160" s="871"/>
      <c r="M2160" s="871"/>
      <c r="N2160" s="871"/>
      <c r="O2160" s="871"/>
      <c r="P2160" s="258">
        <v>197465744.34</v>
      </c>
      <c r="Q2160" s="270"/>
      <c r="R2160" s="271"/>
      <c r="HE2160" s="257"/>
      <c r="HF2160" s="259" t="s">
        <v>416</v>
      </c>
    </row>
    <row r="2161" spans="1:240" s="171" customFormat="1" ht="15" x14ac:dyDescent="0.25">
      <c r="A2161" s="224"/>
      <c r="B2161" s="225"/>
      <c r="C2161" s="871" t="s">
        <v>417</v>
      </c>
      <c r="D2161" s="871"/>
      <c r="E2161" s="871"/>
      <c r="F2161" s="871"/>
      <c r="G2161" s="871"/>
      <c r="H2161" s="871"/>
      <c r="I2161" s="871"/>
      <c r="J2161" s="871"/>
      <c r="K2161" s="871"/>
      <c r="L2161" s="871"/>
      <c r="M2161" s="871"/>
      <c r="N2161" s="871"/>
      <c r="O2161" s="871"/>
      <c r="P2161" s="258">
        <v>104546014.3</v>
      </c>
      <c r="Q2161" s="270"/>
      <c r="R2161" s="271"/>
      <c r="HE2161" s="257"/>
      <c r="HF2161" s="259" t="s">
        <v>417</v>
      </c>
    </row>
    <row r="2162" spans="1:240" s="171" customFormat="1" ht="15" x14ac:dyDescent="0.25">
      <c r="A2162" s="224"/>
      <c r="B2162" s="255"/>
      <c r="C2162" s="872" t="s">
        <v>566</v>
      </c>
      <c r="D2162" s="872"/>
      <c r="E2162" s="872"/>
      <c r="F2162" s="872"/>
      <c r="G2162" s="872"/>
      <c r="H2162" s="872"/>
      <c r="I2162" s="872"/>
      <c r="J2162" s="872"/>
      <c r="K2162" s="872"/>
      <c r="L2162" s="872"/>
      <c r="M2162" s="872"/>
      <c r="N2162" s="872"/>
      <c r="O2162" s="872"/>
      <c r="P2162" s="261">
        <v>2588356123.5500002</v>
      </c>
      <c r="Q2162" s="270"/>
      <c r="R2162" s="272"/>
      <c r="HE2162" s="257"/>
      <c r="HG2162" s="257" t="s">
        <v>566</v>
      </c>
    </row>
    <row r="2163" spans="1:240" s="171" customFormat="1" ht="15" x14ac:dyDescent="0.25">
      <c r="A2163" s="224"/>
      <c r="B2163" s="225"/>
      <c r="C2163" s="871" t="s">
        <v>419</v>
      </c>
      <c r="D2163" s="871"/>
      <c r="E2163" s="871"/>
      <c r="F2163" s="871"/>
      <c r="G2163" s="871"/>
      <c r="H2163" s="871"/>
      <c r="I2163" s="871"/>
      <c r="J2163" s="871"/>
      <c r="K2163" s="871"/>
      <c r="L2163" s="871"/>
      <c r="M2163" s="871"/>
      <c r="N2163" s="871"/>
      <c r="O2163" s="871"/>
      <c r="P2163" s="260"/>
      <c r="Q2163" s="270"/>
      <c r="R2163" s="271"/>
      <c r="HE2163" s="257"/>
      <c r="HF2163" s="259" t="s">
        <v>419</v>
      </c>
      <c r="HG2163" s="257"/>
    </row>
    <row r="2164" spans="1:240" s="171" customFormat="1" ht="15" x14ac:dyDescent="0.25">
      <c r="A2164" s="224"/>
      <c r="B2164" s="225"/>
      <c r="C2164" s="871" t="s">
        <v>620</v>
      </c>
      <c r="D2164" s="871"/>
      <c r="E2164" s="871"/>
      <c r="F2164" s="871"/>
      <c r="G2164" s="871"/>
      <c r="H2164" s="871"/>
      <c r="I2164" s="871"/>
      <c r="J2164" s="871"/>
      <c r="K2164" s="871"/>
      <c r="L2164" s="871"/>
      <c r="M2164" s="871"/>
      <c r="N2164" s="871"/>
      <c r="O2164" s="871"/>
      <c r="P2164" s="258">
        <v>1328534909.0699999</v>
      </c>
      <c r="Q2164" s="270"/>
      <c r="R2164" s="271"/>
      <c r="HE2164" s="257"/>
      <c r="HF2164" s="259" t="s">
        <v>620</v>
      </c>
      <c r="HG2164" s="257"/>
    </row>
    <row r="2165" spans="1:240" s="171" customFormat="1" ht="15" x14ac:dyDescent="0.25">
      <c r="A2165" s="224"/>
      <c r="B2165" s="225"/>
      <c r="C2165" s="871" t="s">
        <v>420</v>
      </c>
      <c r="D2165" s="871"/>
      <c r="E2165" s="871"/>
      <c r="F2165" s="871"/>
      <c r="G2165" s="871"/>
      <c r="H2165" s="871"/>
      <c r="I2165" s="871"/>
      <c r="J2165" s="871"/>
      <c r="K2165" s="262" t="s">
        <v>1357</v>
      </c>
      <c r="L2165" s="263"/>
      <c r="M2165" s="263"/>
      <c r="O2165" s="264"/>
      <c r="P2165" s="260"/>
      <c r="Q2165" s="270"/>
      <c r="R2165" s="272"/>
      <c r="HE2165" s="257"/>
      <c r="HG2165" s="257"/>
      <c r="HH2165" s="259" t="s">
        <v>420</v>
      </c>
    </row>
    <row r="2166" spans="1:240" s="171" customFormat="1" ht="15" x14ac:dyDescent="0.25">
      <c r="A2166" s="224"/>
      <c r="B2166" s="225"/>
      <c r="C2166" s="871" t="s">
        <v>422</v>
      </c>
      <c r="D2166" s="871"/>
      <c r="E2166" s="871"/>
      <c r="F2166" s="871"/>
      <c r="G2166" s="871"/>
      <c r="H2166" s="871"/>
      <c r="I2166" s="871"/>
      <c r="J2166" s="871"/>
      <c r="K2166" s="262" t="s">
        <v>1358</v>
      </c>
      <c r="L2166" s="263"/>
      <c r="M2166" s="263"/>
      <c r="O2166" s="264"/>
      <c r="P2166" s="260"/>
      <c r="Q2166" s="270"/>
      <c r="R2166" s="272"/>
      <c r="HE2166" s="257"/>
      <c r="HG2166" s="257"/>
      <c r="HH2166" s="259" t="s">
        <v>422</v>
      </c>
    </row>
    <row r="2167" spans="1:240" s="279" customFormat="1" ht="1.5" customHeight="1" x14ac:dyDescent="0.2">
      <c r="A2167" s="266"/>
      <c r="B2167" s="249"/>
      <c r="C2167" s="247"/>
      <c r="D2167" s="247"/>
      <c r="E2167" s="247"/>
      <c r="F2167" s="247"/>
      <c r="G2167" s="247"/>
      <c r="H2167" s="247"/>
      <c r="I2167" s="247"/>
      <c r="J2167" s="247"/>
      <c r="K2167" s="247"/>
      <c r="L2167" s="273"/>
      <c r="M2167" s="274"/>
      <c r="N2167" s="275"/>
      <c r="O2167" s="276"/>
      <c r="P2167" s="277"/>
      <c r="Q2167" s="278"/>
      <c r="R2167" s="278"/>
      <c r="AB2167" s="244"/>
      <c r="AC2167" s="244"/>
      <c r="AD2167" s="244"/>
      <c r="AE2167" s="244"/>
      <c r="AF2167" s="244"/>
      <c r="AG2167" s="244"/>
      <c r="AH2167" s="213"/>
      <c r="AI2167" s="213"/>
      <c r="AJ2167" s="213"/>
      <c r="AK2167" s="213"/>
      <c r="AL2167" s="213"/>
      <c r="AM2167" s="213"/>
      <c r="AN2167" s="213"/>
      <c r="AO2167" s="213"/>
      <c r="AP2167" s="213"/>
      <c r="AQ2167" s="213"/>
      <c r="AR2167" s="244"/>
      <c r="AS2167" s="244"/>
      <c r="AT2167" s="244"/>
      <c r="AU2167" s="244"/>
      <c r="AV2167" s="244"/>
      <c r="AW2167" s="244"/>
      <c r="AX2167" s="213"/>
      <c r="AY2167" s="213"/>
      <c r="AZ2167" s="213"/>
      <c r="BA2167" s="213"/>
      <c r="BB2167" s="213"/>
      <c r="BC2167" s="213"/>
      <c r="BD2167" s="213"/>
      <c r="BE2167" s="213"/>
      <c r="BF2167" s="213"/>
      <c r="BG2167" s="213"/>
      <c r="BH2167" s="244"/>
      <c r="BI2167" s="244"/>
      <c r="BJ2167" s="244"/>
      <c r="BK2167" s="244"/>
      <c r="BL2167" s="244"/>
      <c r="BM2167" s="244"/>
      <c r="BN2167" s="213"/>
      <c r="BO2167" s="213"/>
      <c r="BP2167" s="213"/>
      <c r="BQ2167" s="213"/>
      <c r="BR2167" s="213"/>
      <c r="BS2167" s="213"/>
      <c r="BT2167" s="213"/>
      <c r="BU2167" s="213"/>
      <c r="BV2167" s="213"/>
      <c r="BW2167" s="213"/>
      <c r="BX2167" s="244"/>
      <c r="BY2167" s="244"/>
      <c r="BZ2167" s="244"/>
      <c r="CA2167" s="244"/>
      <c r="CB2167" s="244"/>
      <c r="CC2167" s="244"/>
      <c r="CD2167" s="213"/>
      <c r="CE2167" s="213"/>
      <c r="CF2167" s="213"/>
      <c r="CG2167" s="213"/>
      <c r="CH2167" s="213"/>
      <c r="CI2167" s="213"/>
      <c r="CJ2167" s="213"/>
      <c r="CK2167" s="213"/>
      <c r="CL2167" s="213"/>
      <c r="CM2167" s="213"/>
      <c r="CN2167" s="244"/>
      <c r="CO2167" s="244"/>
      <c r="CP2167" s="244"/>
      <c r="CQ2167" s="244"/>
      <c r="CR2167" s="244"/>
      <c r="CS2167" s="244"/>
      <c r="CT2167" s="213"/>
      <c r="CU2167" s="213"/>
      <c r="CV2167" s="213"/>
      <c r="CW2167" s="213"/>
      <c r="CX2167" s="213"/>
      <c r="CY2167" s="213"/>
      <c r="CZ2167" s="213"/>
      <c r="DA2167" s="213"/>
      <c r="DB2167" s="213"/>
      <c r="DC2167" s="213"/>
      <c r="DD2167" s="244"/>
      <c r="DE2167" s="244"/>
      <c r="DF2167" s="244"/>
      <c r="DG2167" s="244"/>
      <c r="DH2167" s="244"/>
      <c r="DI2167" s="244"/>
      <c r="DJ2167" s="213"/>
      <c r="DK2167" s="213"/>
      <c r="DL2167" s="213"/>
      <c r="DM2167" s="213"/>
      <c r="DN2167" s="213"/>
      <c r="DO2167" s="213"/>
      <c r="DP2167" s="213"/>
      <c r="DQ2167" s="213"/>
      <c r="DR2167" s="213"/>
      <c r="DS2167" s="213"/>
      <c r="DT2167" s="244"/>
      <c r="DU2167" s="244"/>
      <c r="DV2167" s="244"/>
      <c r="DW2167" s="244"/>
      <c r="DX2167" s="244"/>
      <c r="DY2167" s="244"/>
      <c r="DZ2167" s="213"/>
      <c r="EA2167" s="213"/>
      <c r="EB2167" s="213"/>
      <c r="EC2167" s="213"/>
      <c r="ED2167" s="213"/>
      <c r="EE2167" s="213"/>
      <c r="EF2167" s="213"/>
      <c r="EG2167" s="213"/>
      <c r="EH2167" s="213"/>
      <c r="EI2167" s="213"/>
      <c r="EJ2167" s="280"/>
      <c r="EK2167" s="280"/>
      <c r="EL2167" s="280"/>
      <c r="EM2167" s="280"/>
      <c r="EN2167" s="280"/>
      <c r="EO2167" s="280"/>
      <c r="EP2167" s="280"/>
      <c r="EQ2167" s="280"/>
      <c r="ER2167" s="280"/>
      <c r="ES2167" s="280"/>
      <c r="ET2167" s="280"/>
      <c r="EU2167" s="280"/>
      <c r="EV2167" s="280"/>
      <c r="EW2167" s="280"/>
      <c r="EX2167" s="280"/>
      <c r="EY2167" s="280"/>
      <c r="EZ2167" s="280"/>
      <c r="FA2167" s="280"/>
      <c r="FB2167" s="280"/>
      <c r="FC2167" s="280"/>
      <c r="FD2167" s="280"/>
      <c r="FE2167" s="280"/>
      <c r="FF2167" s="280"/>
      <c r="FG2167" s="280"/>
      <c r="FH2167" s="280"/>
      <c r="FI2167" s="280"/>
      <c r="FJ2167" s="280"/>
      <c r="FK2167" s="280"/>
      <c r="FL2167" s="280"/>
      <c r="FM2167" s="280"/>
      <c r="FN2167" s="280"/>
      <c r="FO2167" s="280"/>
      <c r="FP2167" s="280"/>
      <c r="FQ2167" s="280"/>
      <c r="FR2167" s="280"/>
      <c r="FS2167" s="280"/>
      <c r="FT2167" s="280"/>
      <c r="FU2167" s="280"/>
      <c r="FV2167" s="280"/>
      <c r="FW2167" s="280"/>
      <c r="FX2167" s="280"/>
      <c r="FY2167" s="280"/>
      <c r="FZ2167" s="280"/>
      <c r="GA2167" s="280"/>
      <c r="GB2167" s="280"/>
      <c r="GC2167" s="280"/>
      <c r="GD2167" s="280"/>
      <c r="GE2167" s="280"/>
      <c r="GF2167" s="213"/>
      <c r="GG2167" s="213"/>
      <c r="GH2167" s="213"/>
      <c r="GI2167" s="213"/>
      <c r="GJ2167" s="213"/>
      <c r="GK2167" s="281"/>
      <c r="GL2167" s="281"/>
      <c r="GM2167" s="281"/>
      <c r="GN2167" s="281"/>
      <c r="GO2167" s="213"/>
      <c r="GP2167" s="213"/>
      <c r="GQ2167" s="244"/>
      <c r="GR2167" s="244"/>
      <c r="GS2167" s="244"/>
      <c r="GT2167" s="244"/>
      <c r="GU2167" s="244"/>
      <c r="GV2167" s="244"/>
      <c r="GW2167" s="244"/>
      <c r="GX2167" s="244"/>
      <c r="GY2167" s="244"/>
      <c r="GZ2167" s="259"/>
      <c r="HA2167" s="259"/>
      <c r="HB2167" s="259"/>
      <c r="HC2167" s="259"/>
      <c r="HD2167" s="213"/>
      <c r="HE2167" s="259"/>
      <c r="HF2167" s="259"/>
      <c r="HG2167" s="259"/>
      <c r="HH2167" s="259"/>
      <c r="HI2167" s="259"/>
      <c r="HJ2167" s="259"/>
      <c r="HK2167" s="259"/>
      <c r="HL2167" s="259"/>
      <c r="HM2167" s="259"/>
      <c r="HN2167" s="259"/>
      <c r="HO2167" s="282"/>
      <c r="HP2167" s="282"/>
      <c r="HQ2167" s="282"/>
      <c r="HR2167" s="282"/>
      <c r="HS2167" s="282"/>
      <c r="HT2167" s="282"/>
      <c r="HU2167" s="259"/>
      <c r="HV2167" s="259"/>
      <c r="HW2167" s="259"/>
      <c r="HX2167" s="259"/>
      <c r="HY2167" s="259"/>
      <c r="HZ2167" s="259"/>
      <c r="IA2167" s="282"/>
      <c r="IB2167" s="282"/>
      <c r="IC2167" s="282"/>
      <c r="ID2167" s="282"/>
      <c r="IE2167" s="282"/>
      <c r="IF2167" s="282"/>
    </row>
    <row r="2168" spans="1:240" s="279" customFormat="1" ht="14.25" customHeight="1" x14ac:dyDescent="0.2">
      <c r="A2168" s="169"/>
      <c r="B2168" s="283"/>
      <c r="C2168" s="223"/>
      <c r="D2168" s="223"/>
      <c r="E2168" s="223"/>
      <c r="F2168" s="223"/>
      <c r="G2168" s="223"/>
      <c r="H2168" s="223"/>
      <c r="I2168" s="223"/>
      <c r="J2168" s="223"/>
      <c r="K2168" s="223"/>
      <c r="L2168" s="284"/>
      <c r="M2168" s="285"/>
      <c r="N2168" s="286"/>
      <c r="O2168" s="169"/>
      <c r="P2168" s="169"/>
      <c r="Q2168" s="278"/>
      <c r="R2168" s="278"/>
      <c r="AB2168" s="244"/>
      <c r="AC2168" s="244"/>
      <c r="AD2168" s="244"/>
      <c r="AE2168" s="244"/>
      <c r="AF2168" s="244"/>
      <c r="AG2168" s="244"/>
      <c r="AH2168" s="213"/>
      <c r="AI2168" s="213"/>
      <c r="AJ2168" s="213"/>
      <c r="AK2168" s="213"/>
      <c r="AL2168" s="213"/>
      <c r="AM2168" s="213"/>
      <c r="AN2168" s="213"/>
      <c r="AO2168" s="213"/>
      <c r="AP2168" s="213"/>
      <c r="AQ2168" s="213"/>
      <c r="AR2168" s="244"/>
      <c r="AS2168" s="244"/>
      <c r="AT2168" s="244"/>
      <c r="AU2168" s="244"/>
      <c r="AV2168" s="244"/>
      <c r="AW2168" s="244"/>
      <c r="AX2168" s="213"/>
      <c r="AY2168" s="213"/>
      <c r="AZ2168" s="213"/>
      <c r="BA2168" s="213"/>
      <c r="BB2168" s="213"/>
      <c r="BC2168" s="213"/>
      <c r="BD2168" s="213"/>
      <c r="BE2168" s="213"/>
      <c r="BF2168" s="213"/>
      <c r="BG2168" s="213"/>
      <c r="BH2168" s="244"/>
      <c r="BI2168" s="244"/>
      <c r="BJ2168" s="244"/>
      <c r="BK2168" s="244"/>
      <c r="BL2168" s="244"/>
      <c r="BM2168" s="244"/>
      <c r="BN2168" s="213"/>
      <c r="BO2168" s="213"/>
      <c r="BP2168" s="213"/>
      <c r="BQ2168" s="213"/>
      <c r="BR2168" s="213"/>
      <c r="BS2168" s="213"/>
      <c r="BT2168" s="213"/>
      <c r="BU2168" s="213"/>
      <c r="BV2168" s="213"/>
      <c r="BW2168" s="213"/>
      <c r="BX2168" s="244"/>
      <c r="BY2168" s="244"/>
      <c r="BZ2168" s="244"/>
      <c r="CA2168" s="244"/>
      <c r="CB2168" s="244"/>
      <c r="CC2168" s="244"/>
      <c r="CD2168" s="213"/>
      <c r="CE2168" s="213"/>
      <c r="CF2168" s="213"/>
      <c r="CG2168" s="213"/>
      <c r="CH2168" s="213"/>
      <c r="CI2168" s="213"/>
      <c r="CJ2168" s="213"/>
      <c r="CK2168" s="213"/>
      <c r="CL2168" s="213"/>
      <c r="CM2168" s="213"/>
      <c r="CN2168" s="244"/>
      <c r="CO2168" s="244"/>
      <c r="CP2168" s="244"/>
      <c r="CQ2168" s="244"/>
      <c r="CR2168" s="244"/>
      <c r="CS2168" s="244"/>
      <c r="CT2168" s="213"/>
      <c r="CU2168" s="213"/>
      <c r="CV2168" s="213"/>
      <c r="CW2168" s="213"/>
      <c r="CX2168" s="213"/>
      <c r="CY2168" s="213"/>
      <c r="CZ2168" s="213"/>
      <c r="DA2168" s="213"/>
      <c r="DB2168" s="213"/>
      <c r="DC2168" s="213"/>
      <c r="DD2168" s="244"/>
      <c r="DE2168" s="244"/>
      <c r="DF2168" s="244"/>
      <c r="DG2168" s="244"/>
      <c r="DH2168" s="244"/>
      <c r="DI2168" s="244"/>
      <c r="DJ2168" s="213"/>
      <c r="DK2168" s="213"/>
      <c r="DL2168" s="213"/>
      <c r="DM2168" s="213"/>
      <c r="DN2168" s="213"/>
      <c r="DO2168" s="213"/>
      <c r="DP2168" s="213"/>
      <c r="DQ2168" s="213"/>
      <c r="DR2168" s="213"/>
      <c r="DS2168" s="213"/>
      <c r="DT2168" s="244"/>
      <c r="DU2168" s="244"/>
      <c r="DV2168" s="244"/>
      <c r="DW2168" s="244"/>
      <c r="DX2168" s="244"/>
      <c r="DY2168" s="244"/>
      <c r="DZ2168" s="213"/>
      <c r="EA2168" s="213"/>
      <c r="EB2168" s="213"/>
      <c r="EC2168" s="213"/>
      <c r="ED2168" s="213"/>
      <c r="EE2168" s="213"/>
      <c r="EF2168" s="213"/>
      <c r="EG2168" s="213"/>
      <c r="EH2168" s="213"/>
      <c r="EI2168" s="213"/>
      <c r="EJ2168" s="280"/>
      <c r="EK2168" s="280"/>
      <c r="EL2168" s="280"/>
      <c r="EM2168" s="280"/>
      <c r="EN2168" s="280"/>
      <c r="EO2168" s="280"/>
      <c r="EP2168" s="280"/>
      <c r="EQ2168" s="280"/>
      <c r="ER2168" s="280"/>
      <c r="ES2168" s="280"/>
      <c r="ET2168" s="280"/>
      <c r="EU2168" s="280"/>
      <c r="EV2168" s="280"/>
      <c r="EW2168" s="280"/>
      <c r="EX2168" s="280"/>
      <c r="EY2168" s="280"/>
      <c r="EZ2168" s="280"/>
      <c r="FA2168" s="280"/>
      <c r="FB2168" s="280"/>
      <c r="FC2168" s="280"/>
      <c r="FD2168" s="280"/>
      <c r="FE2168" s="280"/>
      <c r="FF2168" s="280"/>
      <c r="FG2168" s="280"/>
      <c r="FH2168" s="280"/>
      <c r="FI2168" s="280"/>
      <c r="FJ2168" s="280"/>
      <c r="FK2168" s="280"/>
      <c r="FL2168" s="280"/>
      <c r="FM2168" s="280"/>
      <c r="FN2168" s="280"/>
      <c r="FO2168" s="280"/>
      <c r="FP2168" s="280"/>
      <c r="FQ2168" s="280"/>
      <c r="FR2168" s="280"/>
      <c r="FS2168" s="280"/>
      <c r="FT2168" s="280"/>
      <c r="FU2168" s="280"/>
      <c r="FV2168" s="280"/>
      <c r="FW2168" s="280"/>
      <c r="FX2168" s="280"/>
      <c r="FY2168" s="280"/>
      <c r="FZ2168" s="280"/>
      <c r="GA2168" s="280"/>
      <c r="GB2168" s="280"/>
      <c r="GC2168" s="280"/>
      <c r="GD2168" s="280"/>
      <c r="GE2168" s="280"/>
      <c r="GF2168" s="213"/>
      <c r="GG2168" s="213"/>
      <c r="GH2168" s="213"/>
      <c r="GI2168" s="213"/>
      <c r="GJ2168" s="213"/>
      <c r="GK2168" s="281"/>
      <c r="GL2168" s="281"/>
      <c r="GM2168" s="281"/>
      <c r="GN2168" s="281"/>
      <c r="GO2168" s="213"/>
      <c r="GP2168" s="213"/>
      <c r="GQ2168" s="244"/>
      <c r="GR2168" s="244"/>
      <c r="GS2168" s="244"/>
      <c r="GT2168" s="244"/>
      <c r="GU2168" s="244"/>
      <c r="GV2168" s="244"/>
      <c r="GW2168" s="244"/>
      <c r="GX2168" s="244"/>
      <c r="GY2168" s="244"/>
      <c r="GZ2168" s="259"/>
      <c r="HA2168" s="259"/>
      <c r="HB2168" s="259"/>
      <c r="HC2168" s="259"/>
      <c r="HD2168" s="213"/>
      <c r="HE2168" s="259"/>
      <c r="HF2168" s="259"/>
      <c r="HG2168" s="259"/>
      <c r="HH2168" s="259"/>
      <c r="HI2168" s="259"/>
      <c r="HJ2168" s="259"/>
      <c r="HK2168" s="259"/>
      <c r="HL2168" s="259"/>
      <c r="HM2168" s="259"/>
      <c r="HN2168" s="259"/>
      <c r="HO2168" s="282"/>
      <c r="HP2168" s="282"/>
      <c r="HQ2168" s="282"/>
      <c r="HR2168" s="282"/>
      <c r="HS2168" s="282"/>
      <c r="HT2168" s="282"/>
      <c r="HU2168" s="259"/>
      <c r="HV2168" s="259"/>
      <c r="HW2168" s="259"/>
      <c r="HX2168" s="259"/>
      <c r="HY2168" s="259"/>
      <c r="HZ2168" s="259"/>
      <c r="IA2168" s="282"/>
      <c r="IB2168" s="282"/>
      <c r="IC2168" s="282"/>
      <c r="ID2168" s="282"/>
      <c r="IE2168" s="282"/>
      <c r="IF2168" s="282"/>
    </row>
    <row r="2169" spans="1:240" s="191" customFormat="1" ht="26.25" customHeight="1" x14ac:dyDescent="0.25">
      <c r="A2169" s="171"/>
      <c r="B2169" s="287" t="s">
        <v>569</v>
      </c>
      <c r="C2169" s="288"/>
      <c r="D2169" s="171"/>
      <c r="E2169" s="169"/>
      <c r="F2169" s="169"/>
      <c r="G2169" s="169"/>
      <c r="H2169" s="169"/>
      <c r="I2169" s="169"/>
      <c r="J2169" s="169"/>
      <c r="K2169" s="169"/>
      <c r="L2169" s="169"/>
      <c r="M2169" s="169"/>
      <c r="N2169" s="169"/>
      <c r="O2169" s="171"/>
      <c r="P2169" s="171"/>
      <c r="Q2169" s="171"/>
      <c r="R2169" s="171"/>
      <c r="S2169" s="171"/>
      <c r="T2169" s="171"/>
      <c r="U2169" s="171"/>
      <c r="V2169" s="171"/>
      <c r="W2169" s="171"/>
      <c r="X2169" s="171"/>
      <c r="Y2169" s="171"/>
      <c r="Z2169" s="171"/>
      <c r="AA2169" s="171"/>
      <c r="AB2169" s="173"/>
      <c r="AC2169" s="173"/>
      <c r="AD2169" s="173"/>
      <c r="AE2169" s="173"/>
      <c r="AF2169" s="173"/>
      <c r="AG2169" s="173"/>
      <c r="AH2169" s="174"/>
      <c r="AI2169" s="174"/>
      <c r="AJ2169" s="174"/>
      <c r="AK2169" s="174"/>
      <c r="AL2169" s="174"/>
      <c r="AM2169" s="174"/>
      <c r="AN2169" s="174"/>
      <c r="AO2169" s="174"/>
      <c r="AP2169" s="174"/>
      <c r="AQ2169" s="174"/>
      <c r="AR2169" s="173"/>
      <c r="AS2169" s="173"/>
      <c r="AT2169" s="173"/>
      <c r="AU2169" s="173"/>
      <c r="AV2169" s="173"/>
      <c r="AW2169" s="173"/>
      <c r="AX2169" s="174"/>
      <c r="AY2169" s="174"/>
      <c r="AZ2169" s="174"/>
      <c r="BA2169" s="174"/>
      <c r="BB2169" s="174"/>
      <c r="BC2169" s="174"/>
      <c r="BD2169" s="174"/>
      <c r="BE2169" s="174"/>
      <c r="BF2169" s="174"/>
      <c r="BG2169" s="174"/>
      <c r="BH2169" s="173"/>
      <c r="BI2169" s="173"/>
      <c r="BJ2169" s="173"/>
      <c r="BK2169" s="173"/>
      <c r="BL2169" s="173"/>
      <c r="BM2169" s="173"/>
      <c r="BN2169" s="174"/>
      <c r="BO2169" s="174"/>
      <c r="BP2169" s="174"/>
      <c r="BQ2169" s="174"/>
      <c r="BR2169" s="174"/>
      <c r="BS2169" s="174"/>
      <c r="BT2169" s="174"/>
      <c r="BU2169" s="174"/>
      <c r="BV2169" s="174"/>
      <c r="BW2169" s="174"/>
      <c r="BX2169" s="173"/>
      <c r="BY2169" s="173"/>
      <c r="BZ2169" s="173"/>
      <c r="CA2169" s="173"/>
      <c r="CB2169" s="173"/>
      <c r="CC2169" s="173"/>
      <c r="CD2169" s="174"/>
      <c r="CE2169" s="174"/>
      <c r="CF2169" s="174"/>
      <c r="CG2169" s="174"/>
      <c r="CH2169" s="174"/>
      <c r="CI2169" s="174"/>
      <c r="CJ2169" s="174"/>
      <c r="CK2169" s="174"/>
      <c r="CL2169" s="174"/>
      <c r="CM2169" s="174"/>
      <c r="CN2169" s="173"/>
      <c r="CO2169" s="173"/>
      <c r="CP2169" s="173"/>
      <c r="CQ2169" s="173"/>
      <c r="CR2169" s="173"/>
      <c r="CS2169" s="173"/>
      <c r="CT2169" s="174"/>
      <c r="CU2169" s="174"/>
      <c r="CV2169" s="174"/>
      <c r="CW2169" s="174"/>
      <c r="CX2169" s="174"/>
      <c r="CY2169" s="174"/>
      <c r="CZ2169" s="174"/>
      <c r="DA2169" s="174"/>
      <c r="DB2169" s="174"/>
      <c r="DC2169" s="174"/>
      <c r="DD2169" s="173"/>
      <c r="DE2169" s="173"/>
      <c r="DF2169" s="173"/>
      <c r="DG2169" s="173"/>
      <c r="DH2169" s="173"/>
      <c r="DI2169" s="173"/>
      <c r="DJ2169" s="174"/>
      <c r="DK2169" s="174"/>
      <c r="DL2169" s="174"/>
      <c r="DM2169" s="174"/>
      <c r="DN2169" s="174"/>
      <c r="DO2169" s="174"/>
      <c r="DP2169" s="174"/>
      <c r="DQ2169" s="174"/>
      <c r="DR2169" s="174"/>
      <c r="DS2169" s="174"/>
      <c r="DT2169" s="173"/>
      <c r="DU2169" s="173"/>
      <c r="DV2169" s="173"/>
      <c r="DW2169" s="173"/>
      <c r="DX2169" s="173"/>
      <c r="DY2169" s="173"/>
      <c r="DZ2169" s="174"/>
      <c r="EA2169" s="174"/>
      <c r="EB2169" s="174"/>
      <c r="EC2169" s="174"/>
      <c r="ED2169" s="174"/>
      <c r="EE2169" s="174"/>
      <c r="EF2169" s="174"/>
      <c r="EG2169" s="174"/>
      <c r="EH2169" s="174"/>
      <c r="EI2169" s="174"/>
      <c r="EJ2169" s="182"/>
      <c r="EK2169" s="182"/>
      <c r="EL2169" s="182"/>
      <c r="EM2169" s="182"/>
      <c r="EN2169" s="182"/>
      <c r="EO2169" s="182"/>
      <c r="EP2169" s="182"/>
      <c r="EQ2169" s="182"/>
      <c r="ER2169" s="182"/>
      <c r="ES2169" s="182"/>
      <c r="ET2169" s="182"/>
      <c r="EU2169" s="182"/>
      <c r="EV2169" s="182"/>
      <c r="EW2169" s="182"/>
      <c r="EX2169" s="182"/>
      <c r="EY2169" s="182"/>
      <c r="EZ2169" s="182"/>
      <c r="FA2169" s="182"/>
      <c r="FB2169" s="182"/>
      <c r="FC2169" s="182"/>
      <c r="FD2169" s="182"/>
      <c r="FE2169" s="182"/>
      <c r="FF2169" s="182"/>
      <c r="FG2169" s="182"/>
      <c r="FH2169" s="182"/>
      <c r="FI2169" s="182"/>
      <c r="FJ2169" s="182"/>
      <c r="FK2169" s="182"/>
      <c r="FL2169" s="182"/>
      <c r="FM2169" s="182"/>
      <c r="FN2169" s="182"/>
      <c r="FO2169" s="182"/>
      <c r="FP2169" s="182"/>
      <c r="FQ2169" s="182"/>
      <c r="FR2169" s="182"/>
      <c r="FS2169" s="182"/>
      <c r="FT2169" s="182"/>
      <c r="FU2169" s="182"/>
      <c r="FV2169" s="182"/>
      <c r="FW2169" s="182"/>
      <c r="FX2169" s="182"/>
      <c r="FY2169" s="182"/>
      <c r="FZ2169" s="182"/>
      <c r="GA2169" s="182"/>
      <c r="GB2169" s="182"/>
      <c r="GC2169" s="182"/>
      <c r="GD2169" s="182"/>
      <c r="GE2169" s="182"/>
      <c r="GF2169" s="174"/>
      <c r="GG2169" s="174"/>
      <c r="GH2169" s="174"/>
      <c r="GI2169" s="174"/>
      <c r="GJ2169" s="174"/>
      <c r="GK2169" s="177"/>
      <c r="GL2169" s="177"/>
      <c r="GM2169" s="177"/>
      <c r="GN2169" s="177"/>
      <c r="GO2169" s="289"/>
      <c r="GP2169" s="289"/>
      <c r="GQ2169" s="173"/>
      <c r="GR2169" s="173"/>
      <c r="GS2169" s="173"/>
      <c r="GT2169" s="173"/>
      <c r="GU2169" s="173"/>
      <c r="GV2169" s="173"/>
      <c r="GW2169" s="173"/>
      <c r="GX2169" s="173"/>
      <c r="GY2169" s="173"/>
      <c r="GZ2169" s="290"/>
      <c r="HA2169" s="290"/>
      <c r="HB2169" s="290"/>
      <c r="HC2169" s="290"/>
      <c r="HD2169" s="289"/>
      <c r="HE2169" s="290"/>
      <c r="HF2169" s="290"/>
      <c r="HG2169" s="290"/>
      <c r="HH2169" s="290"/>
      <c r="HI2169" s="290"/>
      <c r="HJ2169" s="290"/>
      <c r="HK2169" s="290"/>
      <c r="HL2169" s="290"/>
      <c r="HM2169" s="290"/>
      <c r="HN2169" s="290"/>
      <c r="HO2169" s="233"/>
      <c r="HP2169" s="233"/>
      <c r="HQ2169" s="233"/>
      <c r="HR2169" s="233"/>
      <c r="HS2169" s="233"/>
      <c r="HT2169" s="233"/>
      <c r="HU2169" s="290"/>
      <c r="HV2169" s="290"/>
      <c r="HW2169" s="290"/>
      <c r="HX2169" s="290"/>
      <c r="HY2169" s="290"/>
      <c r="HZ2169" s="290"/>
      <c r="IA2169" s="233"/>
      <c r="IB2169" s="233"/>
      <c r="IC2169" s="233"/>
      <c r="ID2169" s="233"/>
      <c r="IE2169" s="233"/>
      <c r="IF2169" s="233"/>
    </row>
    <row r="2170" spans="1:240" s="191" customFormat="1" ht="12" customHeight="1" x14ac:dyDescent="0.25">
      <c r="A2170" s="169"/>
      <c r="B2170" s="169"/>
      <c r="C2170" s="169"/>
      <c r="D2170" s="169"/>
      <c r="E2170" s="169"/>
      <c r="F2170" s="169"/>
      <c r="G2170" s="169"/>
      <c r="H2170" s="169"/>
      <c r="I2170" s="169"/>
      <c r="J2170" s="169"/>
      <c r="K2170" s="169"/>
      <c r="L2170" s="169"/>
      <c r="M2170" s="169"/>
      <c r="N2170" s="169"/>
      <c r="O2170" s="291"/>
      <c r="P2170" s="291"/>
      <c r="Q2170" s="178"/>
      <c r="R2170" s="178"/>
      <c r="S2170" s="171"/>
      <c r="T2170" s="171"/>
      <c r="U2170" s="171"/>
      <c r="V2170" s="171"/>
      <c r="W2170" s="171"/>
      <c r="X2170" s="171"/>
      <c r="Y2170" s="171"/>
      <c r="Z2170" s="171"/>
      <c r="AA2170" s="171"/>
      <c r="AB2170" s="173"/>
      <c r="AC2170" s="173"/>
      <c r="AD2170" s="173"/>
      <c r="AE2170" s="173"/>
      <c r="AF2170" s="173"/>
      <c r="AG2170" s="173"/>
      <c r="AH2170" s="174"/>
      <c r="AI2170" s="174"/>
      <c r="AJ2170" s="174"/>
      <c r="AK2170" s="174"/>
      <c r="AL2170" s="174"/>
      <c r="AM2170" s="174"/>
      <c r="AN2170" s="174"/>
      <c r="AO2170" s="174"/>
      <c r="AP2170" s="174"/>
      <c r="AQ2170" s="174"/>
      <c r="AR2170" s="173"/>
      <c r="AS2170" s="173"/>
      <c r="AT2170" s="173"/>
      <c r="AU2170" s="173"/>
      <c r="AV2170" s="173"/>
      <c r="AW2170" s="173"/>
      <c r="AX2170" s="174"/>
      <c r="AY2170" s="174"/>
      <c r="AZ2170" s="174"/>
      <c r="BA2170" s="174"/>
      <c r="BB2170" s="174"/>
      <c r="BC2170" s="174"/>
      <c r="BD2170" s="174"/>
      <c r="BE2170" s="174"/>
      <c r="BF2170" s="174"/>
      <c r="BG2170" s="174"/>
      <c r="BH2170" s="173"/>
      <c r="BI2170" s="173"/>
      <c r="BJ2170" s="173"/>
      <c r="BK2170" s="173"/>
      <c r="BL2170" s="173"/>
      <c r="BM2170" s="173"/>
      <c r="BN2170" s="174"/>
      <c r="BO2170" s="174"/>
      <c r="BP2170" s="174"/>
      <c r="BQ2170" s="174"/>
      <c r="BR2170" s="174"/>
      <c r="BS2170" s="174"/>
      <c r="BT2170" s="174"/>
      <c r="BU2170" s="174"/>
      <c r="BV2170" s="174"/>
      <c r="BW2170" s="174"/>
      <c r="BX2170" s="173"/>
      <c r="BY2170" s="173"/>
      <c r="BZ2170" s="173"/>
      <c r="CA2170" s="173"/>
      <c r="CB2170" s="173"/>
      <c r="CC2170" s="173"/>
      <c r="CD2170" s="174"/>
      <c r="CE2170" s="174"/>
      <c r="CF2170" s="174"/>
      <c r="CG2170" s="174"/>
      <c r="CH2170" s="174"/>
      <c r="CI2170" s="174"/>
      <c r="CJ2170" s="174"/>
      <c r="CK2170" s="174"/>
      <c r="CL2170" s="174"/>
      <c r="CM2170" s="174"/>
      <c r="CN2170" s="173"/>
      <c r="CO2170" s="173"/>
      <c r="CP2170" s="173"/>
      <c r="CQ2170" s="173"/>
      <c r="CR2170" s="173"/>
      <c r="CS2170" s="173"/>
      <c r="CT2170" s="174"/>
      <c r="CU2170" s="174"/>
      <c r="CV2170" s="174"/>
      <c r="CW2170" s="174"/>
      <c r="CX2170" s="174"/>
      <c r="CY2170" s="174"/>
      <c r="CZ2170" s="174"/>
      <c r="DA2170" s="174"/>
      <c r="DB2170" s="174"/>
      <c r="DC2170" s="174"/>
      <c r="DD2170" s="173"/>
      <c r="DE2170" s="173"/>
      <c r="DF2170" s="173"/>
      <c r="DG2170" s="173"/>
      <c r="DH2170" s="173"/>
      <c r="DI2170" s="173"/>
      <c r="DJ2170" s="174"/>
      <c r="DK2170" s="174"/>
      <c r="DL2170" s="174"/>
      <c r="DM2170" s="174"/>
      <c r="DN2170" s="174"/>
      <c r="DO2170" s="174"/>
      <c r="DP2170" s="174"/>
      <c r="DQ2170" s="174"/>
      <c r="DR2170" s="174"/>
      <c r="DS2170" s="174"/>
      <c r="DT2170" s="173"/>
      <c r="DU2170" s="173"/>
      <c r="DV2170" s="173"/>
      <c r="DW2170" s="173"/>
      <c r="DX2170" s="173"/>
      <c r="DY2170" s="173"/>
      <c r="DZ2170" s="174"/>
      <c r="EA2170" s="174"/>
      <c r="EB2170" s="174"/>
      <c r="EC2170" s="174"/>
      <c r="ED2170" s="174"/>
      <c r="EE2170" s="174"/>
      <c r="EF2170" s="174"/>
      <c r="EG2170" s="174"/>
      <c r="EH2170" s="174"/>
      <c r="EI2170" s="174"/>
      <c r="EJ2170" s="182"/>
      <c r="EK2170" s="182"/>
      <c r="EL2170" s="182"/>
      <c r="EM2170" s="182"/>
      <c r="EN2170" s="182"/>
      <c r="EO2170" s="182"/>
      <c r="EP2170" s="182"/>
      <c r="EQ2170" s="182"/>
      <c r="ER2170" s="182"/>
      <c r="ES2170" s="182"/>
      <c r="ET2170" s="182"/>
      <c r="EU2170" s="182"/>
      <c r="EV2170" s="182"/>
      <c r="EW2170" s="182"/>
      <c r="EX2170" s="182"/>
      <c r="EY2170" s="182"/>
      <c r="EZ2170" s="182"/>
      <c r="FA2170" s="182"/>
      <c r="FB2170" s="182"/>
      <c r="FC2170" s="182"/>
      <c r="FD2170" s="182"/>
      <c r="FE2170" s="182"/>
      <c r="FF2170" s="182"/>
      <c r="FG2170" s="182"/>
      <c r="FH2170" s="182"/>
      <c r="FI2170" s="182"/>
      <c r="FJ2170" s="182"/>
      <c r="FK2170" s="182"/>
      <c r="FL2170" s="182"/>
      <c r="FM2170" s="182"/>
      <c r="FN2170" s="182"/>
      <c r="FO2170" s="182"/>
      <c r="FP2170" s="182"/>
      <c r="FQ2170" s="182"/>
      <c r="FR2170" s="182"/>
      <c r="FS2170" s="182"/>
      <c r="FT2170" s="182"/>
      <c r="FU2170" s="182"/>
      <c r="FV2170" s="182"/>
      <c r="FW2170" s="182"/>
      <c r="FX2170" s="182"/>
      <c r="FY2170" s="182"/>
      <c r="FZ2170" s="182"/>
      <c r="GA2170" s="182"/>
      <c r="GB2170" s="182"/>
      <c r="GC2170" s="182"/>
      <c r="GD2170" s="182"/>
      <c r="GE2170" s="182"/>
      <c r="GF2170" s="174"/>
      <c r="GG2170" s="174"/>
      <c r="GH2170" s="174"/>
      <c r="GI2170" s="174"/>
      <c r="GJ2170" s="174"/>
      <c r="GK2170" s="177"/>
      <c r="GL2170" s="177"/>
      <c r="GM2170" s="177"/>
      <c r="GN2170" s="177"/>
      <c r="GO2170" s="289"/>
      <c r="GP2170" s="289"/>
      <c r="GQ2170" s="173"/>
      <c r="GR2170" s="173"/>
      <c r="GS2170" s="173"/>
      <c r="GT2170" s="173"/>
      <c r="GU2170" s="173"/>
      <c r="GV2170" s="173"/>
      <c r="GW2170" s="173"/>
      <c r="GX2170" s="173"/>
      <c r="GY2170" s="173"/>
      <c r="GZ2170" s="290"/>
      <c r="HA2170" s="290"/>
      <c r="HB2170" s="290"/>
      <c r="HC2170" s="290"/>
      <c r="HD2170" s="289"/>
      <c r="HE2170" s="290"/>
      <c r="HF2170" s="290"/>
      <c r="HG2170" s="290"/>
      <c r="HH2170" s="290"/>
      <c r="HI2170" s="290"/>
      <c r="HJ2170" s="290"/>
      <c r="HK2170" s="290"/>
      <c r="HL2170" s="290"/>
      <c r="HM2170" s="290"/>
      <c r="HN2170" s="290"/>
      <c r="HO2170" s="233"/>
      <c r="HP2170" s="233"/>
      <c r="HQ2170" s="233"/>
      <c r="HR2170" s="233"/>
      <c r="HS2170" s="233"/>
      <c r="HT2170" s="233"/>
      <c r="HU2170" s="290"/>
      <c r="HV2170" s="290"/>
      <c r="HW2170" s="290"/>
      <c r="HX2170" s="290"/>
      <c r="HY2170" s="290"/>
      <c r="HZ2170" s="290"/>
      <c r="IA2170" s="233"/>
      <c r="IB2170" s="233"/>
      <c r="IC2170" s="233"/>
      <c r="ID2170" s="233"/>
      <c r="IE2170" s="233"/>
      <c r="IF2170" s="233"/>
    </row>
    <row r="2171" spans="1:240" s="191" customFormat="1" ht="15" x14ac:dyDescent="0.25">
      <c r="A2171" s="172"/>
      <c r="B2171" s="292" t="s">
        <v>570</v>
      </c>
      <c r="C2171" s="868" t="s">
        <v>571</v>
      </c>
      <c r="D2171" s="868"/>
      <c r="E2171" s="868"/>
      <c r="F2171" s="868"/>
      <c r="G2171" s="868"/>
      <c r="H2171" s="868"/>
      <c r="I2171" s="869" t="s">
        <v>139</v>
      </c>
      <c r="J2171" s="869"/>
      <c r="K2171" s="869"/>
      <c r="L2171" s="869"/>
      <c r="M2171" s="869"/>
      <c r="N2171" s="869"/>
      <c r="O2171" s="171"/>
      <c r="P2171" s="171"/>
      <c r="Q2171" s="178"/>
      <c r="R2171" s="178"/>
      <c r="S2171" s="171"/>
      <c r="T2171" s="171"/>
      <c r="U2171" s="171"/>
      <c r="V2171" s="171"/>
      <c r="W2171" s="171"/>
      <c r="X2171" s="171"/>
      <c r="Y2171" s="171"/>
      <c r="Z2171" s="171"/>
      <c r="AA2171" s="171"/>
      <c r="AB2171" s="173"/>
      <c r="AC2171" s="173"/>
      <c r="AD2171" s="173"/>
      <c r="AE2171" s="173"/>
      <c r="AF2171" s="173"/>
      <c r="AG2171" s="173"/>
      <c r="AH2171" s="174"/>
      <c r="AI2171" s="174"/>
      <c r="AJ2171" s="174"/>
      <c r="AK2171" s="174"/>
      <c r="AL2171" s="174"/>
      <c r="AM2171" s="174"/>
      <c r="AN2171" s="174"/>
      <c r="AO2171" s="174"/>
      <c r="AP2171" s="174"/>
      <c r="AQ2171" s="174"/>
      <c r="AR2171" s="173"/>
      <c r="AS2171" s="173"/>
      <c r="AT2171" s="173"/>
      <c r="AU2171" s="173"/>
      <c r="AV2171" s="173"/>
      <c r="AW2171" s="173"/>
      <c r="AX2171" s="174"/>
      <c r="AY2171" s="174"/>
      <c r="AZ2171" s="174"/>
      <c r="BA2171" s="174"/>
      <c r="BB2171" s="174"/>
      <c r="BC2171" s="174"/>
      <c r="BD2171" s="174"/>
      <c r="BE2171" s="174"/>
      <c r="BF2171" s="174"/>
      <c r="BG2171" s="174"/>
      <c r="BH2171" s="173"/>
      <c r="BI2171" s="173"/>
      <c r="BJ2171" s="173"/>
      <c r="BK2171" s="173"/>
      <c r="BL2171" s="173"/>
      <c r="BM2171" s="173"/>
      <c r="BN2171" s="174"/>
      <c r="BO2171" s="174"/>
      <c r="BP2171" s="174"/>
      <c r="BQ2171" s="174"/>
      <c r="BR2171" s="174"/>
      <c r="BS2171" s="174"/>
      <c r="BT2171" s="174"/>
      <c r="BU2171" s="174"/>
      <c r="BV2171" s="174"/>
      <c r="BW2171" s="174"/>
      <c r="BX2171" s="173"/>
      <c r="BY2171" s="173"/>
      <c r="BZ2171" s="173"/>
      <c r="CA2171" s="173"/>
      <c r="CB2171" s="173"/>
      <c r="CC2171" s="173"/>
      <c r="CD2171" s="174"/>
      <c r="CE2171" s="174"/>
      <c r="CF2171" s="174"/>
      <c r="CG2171" s="174"/>
      <c r="CH2171" s="174"/>
      <c r="CI2171" s="174"/>
      <c r="CJ2171" s="174"/>
      <c r="CK2171" s="174"/>
      <c r="CL2171" s="174"/>
      <c r="CM2171" s="174"/>
      <c r="CN2171" s="173"/>
      <c r="CO2171" s="173"/>
      <c r="CP2171" s="173"/>
      <c r="CQ2171" s="173"/>
      <c r="CR2171" s="173"/>
      <c r="CS2171" s="173"/>
      <c r="CT2171" s="174"/>
      <c r="CU2171" s="174"/>
      <c r="CV2171" s="174"/>
      <c r="CW2171" s="174"/>
      <c r="CX2171" s="174"/>
      <c r="CY2171" s="174"/>
      <c r="CZ2171" s="174"/>
      <c r="DA2171" s="174"/>
      <c r="DB2171" s="174"/>
      <c r="DC2171" s="174"/>
      <c r="DD2171" s="173"/>
      <c r="DE2171" s="173"/>
      <c r="DF2171" s="173"/>
      <c r="DG2171" s="173"/>
      <c r="DH2171" s="173"/>
      <c r="DI2171" s="173"/>
      <c r="DJ2171" s="174"/>
      <c r="DK2171" s="174"/>
      <c r="DL2171" s="174"/>
      <c r="DM2171" s="174"/>
      <c r="DN2171" s="174"/>
      <c r="DO2171" s="174"/>
      <c r="DP2171" s="174"/>
      <c r="DQ2171" s="174"/>
      <c r="DR2171" s="174"/>
      <c r="DS2171" s="174"/>
      <c r="DT2171" s="173"/>
      <c r="DU2171" s="173"/>
      <c r="DV2171" s="173"/>
      <c r="DW2171" s="173"/>
      <c r="DX2171" s="173"/>
      <c r="DY2171" s="173"/>
      <c r="DZ2171" s="174"/>
      <c r="EA2171" s="174"/>
      <c r="EB2171" s="174"/>
      <c r="EC2171" s="174"/>
      <c r="ED2171" s="174"/>
      <c r="EE2171" s="174"/>
      <c r="EF2171" s="174"/>
      <c r="EG2171" s="174"/>
      <c r="EH2171" s="174"/>
      <c r="EI2171" s="174"/>
      <c r="EJ2171" s="182"/>
      <c r="EK2171" s="182"/>
      <c r="EL2171" s="182"/>
      <c r="EM2171" s="182"/>
      <c r="EN2171" s="182"/>
      <c r="EO2171" s="182"/>
      <c r="EP2171" s="182"/>
      <c r="EQ2171" s="182"/>
      <c r="ER2171" s="182"/>
      <c r="ES2171" s="182"/>
      <c r="ET2171" s="182"/>
      <c r="EU2171" s="182"/>
      <c r="EV2171" s="182"/>
      <c r="EW2171" s="182"/>
      <c r="EX2171" s="182"/>
      <c r="EY2171" s="182"/>
      <c r="EZ2171" s="182"/>
      <c r="FA2171" s="182"/>
      <c r="FB2171" s="182"/>
      <c r="FC2171" s="182"/>
      <c r="FD2171" s="182"/>
      <c r="FE2171" s="182"/>
      <c r="FF2171" s="182"/>
      <c r="FG2171" s="182"/>
      <c r="FH2171" s="182"/>
      <c r="FI2171" s="182"/>
      <c r="FJ2171" s="182"/>
      <c r="FK2171" s="182"/>
      <c r="FL2171" s="182"/>
      <c r="FM2171" s="182"/>
      <c r="FN2171" s="182"/>
      <c r="FO2171" s="182"/>
      <c r="FP2171" s="182"/>
      <c r="FQ2171" s="182"/>
      <c r="FR2171" s="182"/>
      <c r="FS2171" s="182"/>
      <c r="FT2171" s="182"/>
      <c r="FU2171" s="182"/>
      <c r="FV2171" s="182"/>
      <c r="FW2171" s="182"/>
      <c r="FX2171" s="182"/>
      <c r="FY2171" s="182"/>
      <c r="FZ2171" s="182"/>
      <c r="GA2171" s="182"/>
      <c r="GB2171" s="182"/>
      <c r="GC2171" s="182"/>
      <c r="GD2171" s="182"/>
      <c r="GE2171" s="182"/>
      <c r="GF2171" s="174"/>
      <c r="GG2171" s="174"/>
      <c r="GH2171" s="174"/>
      <c r="GI2171" s="174"/>
      <c r="GJ2171" s="174"/>
      <c r="GK2171" s="177"/>
      <c r="GL2171" s="177"/>
      <c r="GM2171" s="177"/>
      <c r="GN2171" s="177"/>
      <c r="GO2171" s="289"/>
      <c r="GP2171" s="289"/>
      <c r="GQ2171" s="173"/>
      <c r="GR2171" s="173"/>
      <c r="GS2171" s="173"/>
      <c r="GT2171" s="173"/>
      <c r="GU2171" s="173"/>
      <c r="GV2171" s="173"/>
      <c r="GW2171" s="173"/>
      <c r="GX2171" s="173"/>
      <c r="GY2171" s="173"/>
      <c r="GZ2171" s="290"/>
      <c r="HA2171" s="290"/>
      <c r="HB2171" s="290"/>
      <c r="HC2171" s="290"/>
      <c r="HD2171" s="289"/>
      <c r="HE2171" s="290"/>
      <c r="HF2171" s="290"/>
      <c r="HG2171" s="290"/>
      <c r="HH2171" s="290"/>
      <c r="HI2171" s="290" t="s">
        <v>571</v>
      </c>
      <c r="HJ2171" s="290" t="s">
        <v>4</v>
      </c>
      <c r="HK2171" s="290" t="s">
        <v>4</v>
      </c>
      <c r="HL2171" s="290" t="s">
        <v>4</v>
      </c>
      <c r="HM2171" s="290" t="s">
        <v>4</v>
      </c>
      <c r="HN2171" s="290" t="s">
        <v>4</v>
      </c>
      <c r="HO2171" s="233" t="s">
        <v>139</v>
      </c>
      <c r="HP2171" s="233" t="s">
        <v>4</v>
      </c>
      <c r="HQ2171" s="233" t="s">
        <v>4</v>
      </c>
      <c r="HR2171" s="233" t="s">
        <v>4</v>
      </c>
      <c r="HS2171" s="233" t="s">
        <v>4</v>
      </c>
      <c r="HT2171" s="233" t="s">
        <v>4</v>
      </c>
      <c r="HU2171" s="290"/>
      <c r="HV2171" s="290"/>
      <c r="HW2171" s="290"/>
      <c r="HX2171" s="290"/>
      <c r="HY2171" s="290"/>
      <c r="HZ2171" s="290"/>
      <c r="IA2171" s="233"/>
      <c r="IB2171" s="233"/>
      <c r="IC2171" s="233"/>
      <c r="ID2171" s="233"/>
      <c r="IE2171" s="233"/>
      <c r="IF2171" s="233"/>
    </row>
    <row r="2172" spans="1:240" s="293" customFormat="1" ht="16.5" customHeight="1" x14ac:dyDescent="0.25">
      <c r="A2172" s="180"/>
      <c r="B2172" s="292"/>
      <c r="C2172" s="870" t="s">
        <v>142</v>
      </c>
      <c r="D2172" s="870"/>
      <c r="E2172" s="870"/>
      <c r="F2172" s="870"/>
      <c r="G2172" s="870"/>
      <c r="H2172" s="870"/>
      <c r="I2172" s="870"/>
      <c r="J2172" s="870"/>
      <c r="K2172" s="870"/>
      <c r="L2172" s="870"/>
      <c r="M2172" s="870"/>
      <c r="N2172" s="870"/>
      <c r="Q2172" s="294"/>
      <c r="R2172" s="294"/>
      <c r="AB2172" s="173"/>
      <c r="AC2172" s="173"/>
      <c r="AD2172" s="173"/>
      <c r="AE2172" s="173"/>
      <c r="AF2172" s="173"/>
      <c r="AG2172" s="173"/>
      <c r="AH2172" s="173"/>
      <c r="AI2172" s="173"/>
      <c r="AJ2172" s="173"/>
      <c r="AK2172" s="173"/>
      <c r="AL2172" s="173"/>
      <c r="AM2172" s="173"/>
      <c r="AN2172" s="173"/>
      <c r="AO2172" s="173"/>
      <c r="AP2172" s="173"/>
      <c r="AQ2172" s="173"/>
      <c r="AR2172" s="173"/>
      <c r="AS2172" s="173"/>
      <c r="AT2172" s="173"/>
      <c r="AU2172" s="173"/>
      <c r="AV2172" s="173"/>
      <c r="AW2172" s="173"/>
      <c r="AX2172" s="173"/>
      <c r="AY2172" s="173"/>
      <c r="AZ2172" s="173"/>
      <c r="BA2172" s="173"/>
      <c r="BB2172" s="173"/>
      <c r="BC2172" s="173"/>
      <c r="BD2172" s="173"/>
      <c r="BE2172" s="173"/>
      <c r="BF2172" s="173"/>
      <c r="BG2172" s="173"/>
      <c r="BH2172" s="173"/>
      <c r="BI2172" s="173"/>
      <c r="BJ2172" s="173"/>
      <c r="BK2172" s="173"/>
      <c r="BL2172" s="173"/>
      <c r="BM2172" s="173"/>
      <c r="BN2172" s="173"/>
      <c r="BO2172" s="173"/>
      <c r="BP2172" s="173"/>
      <c r="BQ2172" s="173"/>
      <c r="BR2172" s="173"/>
      <c r="BS2172" s="173"/>
      <c r="BT2172" s="173"/>
      <c r="BU2172" s="173"/>
      <c r="BV2172" s="173"/>
      <c r="BW2172" s="173"/>
      <c r="BX2172" s="173"/>
      <c r="BY2172" s="173"/>
      <c r="BZ2172" s="173"/>
      <c r="CA2172" s="173"/>
      <c r="CB2172" s="173"/>
      <c r="CC2172" s="173"/>
      <c r="CD2172" s="173"/>
      <c r="CE2172" s="173"/>
      <c r="CF2172" s="173"/>
      <c r="CG2172" s="173"/>
      <c r="CH2172" s="173"/>
      <c r="CI2172" s="173"/>
      <c r="CJ2172" s="173"/>
      <c r="CK2172" s="173"/>
      <c r="CL2172" s="173"/>
      <c r="CM2172" s="173"/>
      <c r="CN2172" s="173"/>
      <c r="CO2172" s="173"/>
      <c r="CP2172" s="173"/>
      <c r="CQ2172" s="173"/>
      <c r="CR2172" s="173"/>
      <c r="CS2172" s="173"/>
      <c r="CT2172" s="173"/>
      <c r="CU2172" s="173"/>
      <c r="CV2172" s="173"/>
      <c r="CW2172" s="173"/>
      <c r="CX2172" s="173"/>
      <c r="CY2172" s="173"/>
      <c r="CZ2172" s="173"/>
      <c r="DA2172" s="173"/>
      <c r="DB2172" s="173"/>
      <c r="DC2172" s="173"/>
      <c r="DD2172" s="173"/>
      <c r="DE2172" s="173"/>
      <c r="DF2172" s="173"/>
      <c r="DG2172" s="173"/>
      <c r="DH2172" s="173"/>
      <c r="DI2172" s="173"/>
      <c r="DJ2172" s="173"/>
      <c r="DK2172" s="173"/>
      <c r="DL2172" s="173"/>
      <c r="DM2172" s="173"/>
      <c r="DN2172" s="173"/>
      <c r="DO2172" s="173"/>
      <c r="DP2172" s="173"/>
      <c r="DQ2172" s="173"/>
      <c r="DR2172" s="173"/>
      <c r="DS2172" s="173"/>
      <c r="DT2172" s="173"/>
      <c r="DU2172" s="173"/>
      <c r="DV2172" s="173"/>
      <c r="DW2172" s="173"/>
      <c r="DX2172" s="173"/>
      <c r="DY2172" s="173"/>
      <c r="DZ2172" s="173"/>
      <c r="EA2172" s="173"/>
      <c r="EB2172" s="173"/>
      <c r="EC2172" s="173"/>
      <c r="ED2172" s="173"/>
      <c r="EE2172" s="173"/>
      <c r="EF2172" s="173"/>
      <c r="EG2172" s="173"/>
      <c r="EH2172" s="173"/>
      <c r="EI2172" s="173"/>
      <c r="EJ2172" s="232"/>
      <c r="EK2172" s="232"/>
      <c r="EL2172" s="232"/>
      <c r="EM2172" s="232"/>
      <c r="EN2172" s="232"/>
      <c r="EO2172" s="232"/>
      <c r="EP2172" s="232"/>
      <c r="EQ2172" s="232"/>
      <c r="ER2172" s="232"/>
      <c r="ES2172" s="232"/>
      <c r="ET2172" s="232"/>
      <c r="EU2172" s="232"/>
      <c r="EV2172" s="232"/>
      <c r="EW2172" s="232"/>
      <c r="EX2172" s="232"/>
      <c r="EY2172" s="232"/>
      <c r="EZ2172" s="232"/>
      <c r="FA2172" s="232"/>
      <c r="FB2172" s="232"/>
      <c r="FC2172" s="232"/>
      <c r="FD2172" s="232"/>
      <c r="FE2172" s="232"/>
      <c r="FF2172" s="232"/>
      <c r="FG2172" s="232"/>
      <c r="FH2172" s="232"/>
      <c r="FI2172" s="232"/>
      <c r="FJ2172" s="232"/>
      <c r="FK2172" s="232"/>
      <c r="FL2172" s="232"/>
      <c r="FM2172" s="232"/>
      <c r="FN2172" s="232"/>
      <c r="FO2172" s="232"/>
      <c r="FP2172" s="232"/>
      <c r="FQ2172" s="232"/>
      <c r="FR2172" s="232"/>
      <c r="FS2172" s="232"/>
      <c r="FT2172" s="232"/>
      <c r="FU2172" s="232"/>
      <c r="FV2172" s="232"/>
      <c r="FW2172" s="232"/>
      <c r="FX2172" s="232"/>
      <c r="FY2172" s="232"/>
      <c r="FZ2172" s="232"/>
      <c r="GA2172" s="232"/>
      <c r="GB2172" s="232"/>
      <c r="GC2172" s="232"/>
      <c r="GD2172" s="232"/>
      <c r="GE2172" s="232"/>
      <c r="GF2172" s="173"/>
      <c r="GG2172" s="173"/>
      <c r="GH2172" s="173"/>
      <c r="GI2172" s="173"/>
      <c r="GJ2172" s="173"/>
      <c r="GK2172" s="290"/>
      <c r="GL2172" s="290"/>
      <c r="GM2172" s="290"/>
      <c r="GN2172" s="290"/>
      <c r="GO2172" s="289"/>
      <c r="GP2172" s="289"/>
      <c r="GQ2172" s="173"/>
      <c r="GR2172" s="173"/>
      <c r="GS2172" s="173"/>
      <c r="GT2172" s="173"/>
      <c r="GU2172" s="173"/>
      <c r="GV2172" s="173"/>
      <c r="GW2172" s="173"/>
      <c r="GX2172" s="173"/>
      <c r="GY2172" s="173"/>
      <c r="GZ2172" s="290"/>
      <c r="HA2172" s="290"/>
      <c r="HB2172" s="290"/>
      <c r="HC2172" s="290"/>
      <c r="HD2172" s="289"/>
      <c r="HE2172" s="290"/>
      <c r="HF2172" s="290"/>
      <c r="HG2172" s="290"/>
      <c r="HH2172" s="290"/>
      <c r="HI2172" s="290"/>
      <c r="HJ2172" s="290"/>
      <c r="HK2172" s="290"/>
      <c r="HL2172" s="290"/>
      <c r="HM2172" s="290"/>
      <c r="HN2172" s="290"/>
      <c r="HO2172" s="233"/>
      <c r="HP2172" s="233"/>
      <c r="HQ2172" s="233"/>
      <c r="HR2172" s="233"/>
      <c r="HS2172" s="233"/>
      <c r="HT2172" s="233"/>
      <c r="HU2172" s="290"/>
      <c r="HV2172" s="290"/>
      <c r="HW2172" s="290"/>
      <c r="HX2172" s="290"/>
      <c r="HY2172" s="290"/>
      <c r="HZ2172" s="290"/>
      <c r="IA2172" s="233"/>
      <c r="IB2172" s="233"/>
      <c r="IC2172" s="233"/>
      <c r="ID2172" s="233"/>
      <c r="IE2172" s="233"/>
      <c r="IF2172" s="233"/>
    </row>
    <row r="2173" spans="1:240" s="191" customFormat="1" ht="15" x14ac:dyDescent="0.25">
      <c r="A2173" s="172"/>
      <c r="B2173" s="292" t="s">
        <v>572</v>
      </c>
      <c r="C2173" s="868" t="s">
        <v>571</v>
      </c>
      <c r="D2173" s="868"/>
      <c r="E2173" s="868"/>
      <c r="F2173" s="868"/>
      <c r="G2173" s="868"/>
      <c r="H2173" s="868"/>
      <c r="I2173" s="869" t="s">
        <v>139</v>
      </c>
      <c r="J2173" s="869"/>
      <c r="K2173" s="869"/>
      <c r="L2173" s="869"/>
      <c r="M2173" s="869"/>
      <c r="N2173" s="869"/>
      <c r="O2173" s="171"/>
      <c r="P2173" s="171"/>
      <c r="Q2173" s="178"/>
      <c r="R2173" s="178"/>
      <c r="S2173" s="171"/>
      <c r="T2173" s="171"/>
      <c r="U2173" s="171"/>
      <c r="V2173" s="171"/>
      <c r="W2173" s="171"/>
      <c r="X2173" s="171"/>
      <c r="Y2173" s="171"/>
      <c r="Z2173" s="171"/>
      <c r="AA2173" s="171"/>
      <c r="AB2173" s="173"/>
      <c r="AC2173" s="173"/>
      <c r="AD2173" s="173"/>
      <c r="AE2173" s="173"/>
      <c r="AF2173" s="173"/>
      <c r="AG2173" s="173"/>
      <c r="AH2173" s="174"/>
      <c r="AI2173" s="174"/>
      <c r="AJ2173" s="174"/>
      <c r="AK2173" s="174"/>
      <c r="AL2173" s="174"/>
      <c r="AM2173" s="174"/>
      <c r="AN2173" s="174"/>
      <c r="AO2173" s="174"/>
      <c r="AP2173" s="174"/>
      <c r="AQ2173" s="174"/>
      <c r="AR2173" s="173"/>
      <c r="AS2173" s="173"/>
      <c r="AT2173" s="173"/>
      <c r="AU2173" s="173"/>
      <c r="AV2173" s="173"/>
      <c r="AW2173" s="173"/>
      <c r="AX2173" s="174"/>
      <c r="AY2173" s="174"/>
      <c r="AZ2173" s="174"/>
      <c r="BA2173" s="174"/>
      <c r="BB2173" s="174"/>
      <c r="BC2173" s="174"/>
      <c r="BD2173" s="174"/>
      <c r="BE2173" s="174"/>
      <c r="BF2173" s="174"/>
      <c r="BG2173" s="174"/>
      <c r="BH2173" s="173"/>
      <c r="BI2173" s="173"/>
      <c r="BJ2173" s="173"/>
      <c r="BK2173" s="173"/>
      <c r="BL2173" s="173"/>
      <c r="BM2173" s="173"/>
      <c r="BN2173" s="174"/>
      <c r="BO2173" s="174"/>
      <c r="BP2173" s="174"/>
      <c r="BQ2173" s="174"/>
      <c r="BR2173" s="174"/>
      <c r="BS2173" s="174"/>
      <c r="BT2173" s="174"/>
      <c r="BU2173" s="174"/>
      <c r="BV2173" s="174"/>
      <c r="BW2173" s="174"/>
      <c r="BX2173" s="173"/>
      <c r="BY2173" s="173"/>
      <c r="BZ2173" s="173"/>
      <c r="CA2173" s="173"/>
      <c r="CB2173" s="173"/>
      <c r="CC2173" s="173"/>
      <c r="CD2173" s="174"/>
      <c r="CE2173" s="174"/>
      <c r="CF2173" s="174"/>
      <c r="CG2173" s="174"/>
      <c r="CH2173" s="174"/>
      <c r="CI2173" s="174"/>
      <c r="CJ2173" s="174"/>
      <c r="CK2173" s="174"/>
      <c r="CL2173" s="174"/>
      <c r="CM2173" s="174"/>
      <c r="CN2173" s="173"/>
      <c r="CO2173" s="173"/>
      <c r="CP2173" s="173"/>
      <c r="CQ2173" s="173"/>
      <c r="CR2173" s="173"/>
      <c r="CS2173" s="173"/>
      <c r="CT2173" s="174"/>
      <c r="CU2173" s="174"/>
      <c r="CV2173" s="174"/>
      <c r="CW2173" s="174"/>
      <c r="CX2173" s="174"/>
      <c r="CY2173" s="174"/>
      <c r="CZ2173" s="174"/>
      <c r="DA2173" s="174"/>
      <c r="DB2173" s="174"/>
      <c r="DC2173" s="174"/>
      <c r="DD2173" s="173"/>
      <c r="DE2173" s="173"/>
      <c r="DF2173" s="173"/>
      <c r="DG2173" s="173"/>
      <c r="DH2173" s="173"/>
      <c r="DI2173" s="173"/>
      <c r="DJ2173" s="174"/>
      <c r="DK2173" s="174"/>
      <c r="DL2173" s="174"/>
      <c r="DM2173" s="174"/>
      <c r="DN2173" s="174"/>
      <c r="DO2173" s="174"/>
      <c r="DP2173" s="174"/>
      <c r="DQ2173" s="174"/>
      <c r="DR2173" s="174"/>
      <c r="DS2173" s="174"/>
      <c r="DT2173" s="173"/>
      <c r="DU2173" s="173"/>
      <c r="DV2173" s="173"/>
      <c r="DW2173" s="173"/>
      <c r="DX2173" s="173"/>
      <c r="DY2173" s="173"/>
      <c r="DZ2173" s="174"/>
      <c r="EA2173" s="174"/>
      <c r="EB2173" s="174"/>
      <c r="EC2173" s="174"/>
      <c r="ED2173" s="174"/>
      <c r="EE2173" s="174"/>
      <c r="EF2173" s="174"/>
      <c r="EG2173" s="174"/>
      <c r="EH2173" s="174"/>
      <c r="EI2173" s="174"/>
      <c r="EJ2173" s="182"/>
      <c r="EK2173" s="182"/>
      <c r="EL2173" s="182"/>
      <c r="EM2173" s="182"/>
      <c r="EN2173" s="182"/>
      <c r="EO2173" s="182"/>
      <c r="EP2173" s="182"/>
      <c r="EQ2173" s="182"/>
      <c r="ER2173" s="182"/>
      <c r="ES2173" s="182"/>
      <c r="ET2173" s="182"/>
      <c r="EU2173" s="182"/>
      <c r="EV2173" s="182"/>
      <c r="EW2173" s="182"/>
      <c r="EX2173" s="182"/>
      <c r="EY2173" s="182"/>
      <c r="EZ2173" s="182"/>
      <c r="FA2173" s="182"/>
      <c r="FB2173" s="182"/>
      <c r="FC2173" s="182"/>
      <c r="FD2173" s="182"/>
      <c r="FE2173" s="182"/>
      <c r="FF2173" s="182"/>
      <c r="FG2173" s="182"/>
      <c r="FH2173" s="182"/>
      <c r="FI2173" s="182"/>
      <c r="FJ2173" s="182"/>
      <c r="FK2173" s="182"/>
      <c r="FL2173" s="182"/>
      <c r="FM2173" s="182"/>
      <c r="FN2173" s="182"/>
      <c r="FO2173" s="182"/>
      <c r="FP2173" s="182"/>
      <c r="FQ2173" s="182"/>
      <c r="FR2173" s="182"/>
      <c r="FS2173" s="182"/>
      <c r="FT2173" s="182"/>
      <c r="FU2173" s="182"/>
      <c r="FV2173" s="182"/>
      <c r="FW2173" s="182"/>
      <c r="FX2173" s="182"/>
      <c r="FY2173" s="182"/>
      <c r="FZ2173" s="182"/>
      <c r="GA2173" s="182"/>
      <c r="GB2173" s="182"/>
      <c r="GC2173" s="182"/>
      <c r="GD2173" s="182"/>
      <c r="GE2173" s="182"/>
      <c r="GF2173" s="174"/>
      <c r="GG2173" s="174"/>
      <c r="GH2173" s="174"/>
      <c r="GI2173" s="174"/>
      <c r="GJ2173" s="174"/>
      <c r="GK2173" s="177"/>
      <c r="GL2173" s="177"/>
      <c r="GM2173" s="177"/>
      <c r="GN2173" s="177"/>
      <c r="GO2173" s="289"/>
      <c r="GP2173" s="289"/>
      <c r="GQ2173" s="173"/>
      <c r="GR2173" s="173"/>
      <c r="GS2173" s="173"/>
      <c r="GT2173" s="173"/>
      <c r="GU2173" s="173"/>
      <c r="GV2173" s="173"/>
      <c r="GW2173" s="173"/>
      <c r="GX2173" s="173"/>
      <c r="GY2173" s="173"/>
      <c r="GZ2173" s="290"/>
      <c r="HA2173" s="290"/>
      <c r="HB2173" s="290"/>
      <c r="HC2173" s="290"/>
      <c r="HD2173" s="289"/>
      <c r="HE2173" s="290"/>
      <c r="HF2173" s="290"/>
      <c r="HG2173" s="290"/>
      <c r="HH2173" s="290"/>
      <c r="HI2173" s="290"/>
      <c r="HJ2173" s="290"/>
      <c r="HK2173" s="290"/>
      <c r="HL2173" s="290"/>
      <c r="HM2173" s="290"/>
      <c r="HN2173" s="290"/>
      <c r="HO2173" s="233"/>
      <c r="HP2173" s="233"/>
      <c r="HQ2173" s="233"/>
      <c r="HR2173" s="233"/>
      <c r="HS2173" s="233"/>
      <c r="HT2173" s="233"/>
      <c r="HU2173" s="290" t="s">
        <v>571</v>
      </c>
      <c r="HV2173" s="290" t="s">
        <v>4</v>
      </c>
      <c r="HW2173" s="290" t="s">
        <v>4</v>
      </c>
      <c r="HX2173" s="290" t="s">
        <v>4</v>
      </c>
      <c r="HY2173" s="290" t="s">
        <v>4</v>
      </c>
      <c r="HZ2173" s="290" t="s">
        <v>4</v>
      </c>
      <c r="IA2173" s="233" t="s">
        <v>139</v>
      </c>
      <c r="IB2173" s="233" t="s">
        <v>4</v>
      </c>
      <c r="IC2173" s="233" t="s">
        <v>4</v>
      </c>
      <c r="ID2173" s="233" t="s">
        <v>4</v>
      </c>
      <c r="IE2173" s="233" t="s">
        <v>4</v>
      </c>
      <c r="IF2173" s="233" t="s">
        <v>4</v>
      </c>
    </row>
    <row r="2174" spans="1:240" s="293" customFormat="1" ht="16.5" customHeight="1" x14ac:dyDescent="0.25">
      <c r="A2174" s="180"/>
      <c r="C2174" s="870" t="s">
        <v>142</v>
      </c>
      <c r="D2174" s="870"/>
      <c r="E2174" s="870"/>
      <c r="F2174" s="870"/>
      <c r="G2174" s="870"/>
      <c r="H2174" s="870"/>
      <c r="I2174" s="870"/>
      <c r="J2174" s="870"/>
      <c r="K2174" s="870"/>
      <c r="L2174" s="870"/>
      <c r="M2174" s="870"/>
      <c r="N2174" s="870"/>
      <c r="Q2174" s="294"/>
      <c r="R2174" s="294"/>
      <c r="AB2174" s="173"/>
      <c r="AC2174" s="173"/>
      <c r="AD2174" s="173"/>
      <c r="AE2174" s="173"/>
      <c r="AF2174" s="173"/>
      <c r="AG2174" s="173"/>
      <c r="AH2174" s="173"/>
      <c r="AI2174" s="173"/>
      <c r="AJ2174" s="173"/>
      <c r="AK2174" s="173"/>
      <c r="AL2174" s="173"/>
      <c r="AM2174" s="173"/>
      <c r="AN2174" s="173"/>
      <c r="AO2174" s="173"/>
      <c r="AP2174" s="173"/>
      <c r="AQ2174" s="173"/>
      <c r="AR2174" s="173"/>
      <c r="AS2174" s="173"/>
      <c r="AT2174" s="173"/>
      <c r="AU2174" s="173"/>
      <c r="AV2174" s="173"/>
      <c r="AW2174" s="173"/>
      <c r="AX2174" s="173"/>
      <c r="AY2174" s="173"/>
      <c r="AZ2174" s="173"/>
      <c r="BA2174" s="173"/>
      <c r="BB2174" s="173"/>
      <c r="BC2174" s="173"/>
      <c r="BD2174" s="173"/>
      <c r="BE2174" s="173"/>
      <c r="BF2174" s="173"/>
      <c r="BG2174" s="173"/>
      <c r="BH2174" s="173"/>
      <c r="BI2174" s="173"/>
      <c r="BJ2174" s="173"/>
      <c r="BK2174" s="173"/>
      <c r="BL2174" s="173"/>
      <c r="BM2174" s="173"/>
      <c r="BN2174" s="173"/>
      <c r="BO2174" s="173"/>
      <c r="BP2174" s="173"/>
      <c r="BQ2174" s="173"/>
      <c r="BR2174" s="173"/>
      <c r="BS2174" s="173"/>
      <c r="BT2174" s="173"/>
      <c r="BU2174" s="173"/>
      <c r="BV2174" s="173"/>
      <c r="BW2174" s="173"/>
      <c r="BX2174" s="173"/>
      <c r="BY2174" s="173"/>
      <c r="BZ2174" s="173"/>
      <c r="CA2174" s="173"/>
      <c r="CB2174" s="173"/>
      <c r="CC2174" s="173"/>
      <c r="CD2174" s="173"/>
      <c r="CE2174" s="173"/>
      <c r="CF2174" s="173"/>
      <c r="CG2174" s="173"/>
      <c r="CH2174" s="173"/>
      <c r="CI2174" s="173"/>
      <c r="CJ2174" s="173"/>
      <c r="CK2174" s="173"/>
      <c r="CL2174" s="173"/>
      <c r="CM2174" s="173"/>
      <c r="CN2174" s="173"/>
      <c r="CO2174" s="173"/>
      <c r="CP2174" s="173"/>
      <c r="CQ2174" s="173"/>
      <c r="CR2174" s="173"/>
      <c r="CS2174" s="173"/>
      <c r="CT2174" s="173"/>
      <c r="CU2174" s="173"/>
      <c r="CV2174" s="173"/>
      <c r="CW2174" s="173"/>
      <c r="CX2174" s="173"/>
      <c r="CY2174" s="173"/>
      <c r="CZ2174" s="173"/>
      <c r="DA2174" s="173"/>
      <c r="DB2174" s="173"/>
      <c r="DC2174" s="173"/>
      <c r="DD2174" s="173"/>
      <c r="DE2174" s="173"/>
      <c r="DF2174" s="173"/>
      <c r="DG2174" s="173"/>
      <c r="DH2174" s="173"/>
      <c r="DI2174" s="173"/>
      <c r="DJ2174" s="173"/>
      <c r="DK2174" s="173"/>
      <c r="DL2174" s="173"/>
      <c r="DM2174" s="173"/>
      <c r="DN2174" s="173"/>
      <c r="DO2174" s="173"/>
      <c r="DP2174" s="173"/>
      <c r="DQ2174" s="173"/>
      <c r="DR2174" s="173"/>
      <c r="DS2174" s="173"/>
      <c r="DT2174" s="173"/>
      <c r="DU2174" s="173"/>
      <c r="DV2174" s="173"/>
      <c r="DW2174" s="173"/>
      <c r="DX2174" s="173"/>
      <c r="DY2174" s="173"/>
      <c r="DZ2174" s="173"/>
      <c r="EA2174" s="173"/>
      <c r="EB2174" s="173"/>
      <c r="EC2174" s="173"/>
      <c r="ED2174" s="173"/>
      <c r="EE2174" s="173"/>
      <c r="EF2174" s="173"/>
      <c r="EG2174" s="173"/>
      <c r="EH2174" s="173"/>
      <c r="EI2174" s="173"/>
      <c r="EJ2174" s="232"/>
      <c r="EK2174" s="232"/>
      <c r="EL2174" s="232"/>
      <c r="EM2174" s="232"/>
      <c r="EN2174" s="232"/>
      <c r="EO2174" s="232"/>
      <c r="EP2174" s="232"/>
      <c r="EQ2174" s="232"/>
      <c r="ER2174" s="232"/>
      <c r="ES2174" s="232"/>
      <c r="ET2174" s="232"/>
      <c r="EU2174" s="232"/>
      <c r="EV2174" s="232"/>
      <c r="EW2174" s="232"/>
      <c r="EX2174" s="232"/>
      <c r="EY2174" s="232"/>
      <c r="EZ2174" s="232"/>
      <c r="FA2174" s="232"/>
      <c r="FB2174" s="232"/>
      <c r="FC2174" s="232"/>
      <c r="FD2174" s="232"/>
      <c r="FE2174" s="232"/>
      <c r="FF2174" s="232"/>
      <c r="FG2174" s="232"/>
      <c r="FH2174" s="232"/>
      <c r="FI2174" s="232"/>
      <c r="FJ2174" s="232"/>
      <c r="FK2174" s="232"/>
      <c r="FL2174" s="232"/>
      <c r="FM2174" s="232"/>
      <c r="FN2174" s="232"/>
      <c r="FO2174" s="232"/>
      <c r="FP2174" s="232"/>
      <c r="FQ2174" s="232"/>
      <c r="FR2174" s="232"/>
      <c r="FS2174" s="232"/>
      <c r="FT2174" s="232"/>
      <c r="FU2174" s="232"/>
      <c r="FV2174" s="232"/>
      <c r="FW2174" s="232"/>
      <c r="FX2174" s="232"/>
      <c r="FY2174" s="232"/>
      <c r="FZ2174" s="232"/>
      <c r="GA2174" s="232"/>
      <c r="GB2174" s="232"/>
      <c r="GC2174" s="232"/>
      <c r="GD2174" s="232"/>
      <c r="GE2174" s="232"/>
      <c r="GF2174" s="173"/>
      <c r="GG2174" s="173"/>
      <c r="GH2174" s="173"/>
      <c r="GI2174" s="173"/>
      <c r="GJ2174" s="173"/>
      <c r="GK2174" s="290"/>
      <c r="GL2174" s="290"/>
      <c r="GM2174" s="290"/>
      <c r="GN2174" s="290"/>
      <c r="GO2174" s="289"/>
      <c r="GP2174" s="289"/>
      <c r="GQ2174" s="173"/>
      <c r="GR2174" s="173"/>
      <c r="GS2174" s="173"/>
      <c r="GT2174" s="173"/>
      <c r="GU2174" s="173"/>
      <c r="GV2174" s="173"/>
      <c r="GW2174" s="173"/>
      <c r="GX2174" s="173"/>
      <c r="GY2174" s="173"/>
      <c r="GZ2174" s="290"/>
      <c r="HA2174" s="290"/>
      <c r="HB2174" s="290"/>
      <c r="HC2174" s="290"/>
      <c r="HD2174" s="289"/>
      <c r="HE2174" s="290"/>
      <c r="HF2174" s="290"/>
      <c r="HG2174" s="290"/>
      <c r="HH2174" s="290"/>
      <c r="HI2174" s="290"/>
      <c r="HJ2174" s="290"/>
      <c r="HK2174" s="290"/>
      <c r="HL2174" s="290"/>
      <c r="HM2174" s="290"/>
      <c r="HN2174" s="290"/>
      <c r="HO2174" s="233"/>
      <c r="HP2174" s="233"/>
      <c r="HQ2174" s="233"/>
      <c r="HR2174" s="233"/>
      <c r="HS2174" s="233"/>
      <c r="HT2174" s="233"/>
      <c r="HU2174" s="290"/>
      <c r="HV2174" s="290"/>
      <c r="HW2174" s="290"/>
      <c r="HX2174" s="290"/>
      <c r="HY2174" s="290"/>
      <c r="HZ2174" s="290"/>
      <c r="IA2174" s="233"/>
      <c r="IB2174" s="233"/>
      <c r="IC2174" s="233"/>
      <c r="ID2174" s="233"/>
      <c r="IE2174" s="233"/>
      <c r="IF2174" s="233"/>
    </row>
    <row r="2176" spans="1:240" s="171" customFormat="1" ht="15" x14ac:dyDescent="0.25">
      <c r="A2176" s="169"/>
    </row>
    <row r="2177" spans="1:1" s="171" customFormat="1" ht="15" x14ac:dyDescent="0.25">
      <c r="A2177" s="169"/>
    </row>
    <row r="2178" spans="1:1" s="171" customFormat="1" ht="15" x14ac:dyDescent="0.25">
      <c r="A2178" s="169"/>
    </row>
    <row r="2179" spans="1:1" s="171" customFormat="1" ht="15" x14ac:dyDescent="0.25">
      <c r="A2179" s="169"/>
    </row>
    <row r="2180" spans="1:1" s="171" customFormat="1" ht="15" x14ac:dyDescent="0.25">
      <c r="A2180" s="169"/>
    </row>
    <row r="2181" spans="1:1" s="171" customFormat="1" ht="15" x14ac:dyDescent="0.25">
      <c r="A2181" s="169"/>
    </row>
    <row r="2182" spans="1:1" s="171" customFormat="1" ht="15" x14ac:dyDescent="0.25">
      <c r="A2182" s="169"/>
    </row>
    <row r="2183" spans="1:1" s="171" customFormat="1" ht="15" x14ac:dyDescent="0.25">
      <c r="A2183" s="169"/>
    </row>
    <row r="2184" spans="1:1" s="171" customFormat="1" ht="15" x14ac:dyDescent="0.25">
      <c r="A2184" s="169"/>
    </row>
    <row r="2185" spans="1:1" s="171" customFormat="1" ht="15" x14ac:dyDescent="0.25">
      <c r="A2185" s="169"/>
    </row>
    <row r="2186" spans="1:1" s="171" customFormat="1" ht="15" x14ac:dyDescent="0.25">
      <c r="A2186" s="169"/>
    </row>
    <row r="2187" spans="1:1" s="171" customFormat="1" ht="15" x14ac:dyDescent="0.25">
      <c r="A2187" s="169"/>
    </row>
    <row r="2188" spans="1:1" s="171" customFormat="1" ht="15" x14ac:dyDescent="0.25">
      <c r="A2188" s="169"/>
    </row>
    <row r="2189" spans="1:1" s="171" customFormat="1" ht="15" x14ac:dyDescent="0.25">
      <c r="A2189" s="169"/>
    </row>
    <row r="2190" spans="1:1" s="171" customFormat="1" ht="15" x14ac:dyDescent="0.25">
      <c r="A2190" s="169"/>
    </row>
    <row r="2191" spans="1:1" s="171" customFormat="1" ht="15" x14ac:dyDescent="0.25">
      <c r="A2191" s="169"/>
    </row>
    <row r="2192" spans="1:1" s="171" customFormat="1" ht="15" x14ac:dyDescent="0.25">
      <c r="A2192" s="169"/>
    </row>
    <row r="2193" spans="1:1" s="171" customFormat="1" ht="15" x14ac:dyDescent="0.25">
      <c r="A2193" s="169"/>
    </row>
    <row r="2194" spans="1:1" s="171" customFormat="1" ht="15" x14ac:dyDescent="0.25">
      <c r="A2194" s="169"/>
    </row>
    <row r="2195" spans="1:1" s="171" customFormat="1" ht="15" x14ac:dyDescent="0.25">
      <c r="A2195" s="169"/>
    </row>
    <row r="2196" spans="1:1" s="171" customFormat="1" ht="15" x14ac:dyDescent="0.25">
      <c r="A2196" s="169"/>
    </row>
    <row r="2197" spans="1:1" s="171" customFormat="1" ht="15" x14ac:dyDescent="0.25">
      <c r="A2197" s="169"/>
    </row>
    <row r="2198" spans="1:1" s="171" customFormat="1" ht="15" x14ac:dyDescent="0.25">
      <c r="A2198" s="169"/>
    </row>
    <row r="2199" spans="1:1" s="171" customFormat="1" ht="15" x14ac:dyDescent="0.25">
      <c r="A2199" s="169"/>
    </row>
    <row r="2200" spans="1:1" s="171" customFormat="1" ht="15" x14ac:dyDescent="0.25">
      <c r="A2200" s="169"/>
    </row>
    <row r="2201" spans="1:1" s="171" customFormat="1" ht="15" x14ac:dyDescent="0.25">
      <c r="A2201" s="169"/>
    </row>
    <row r="2202" spans="1:1" s="171" customFormat="1" ht="15" x14ac:dyDescent="0.25">
      <c r="A2202" s="169"/>
    </row>
    <row r="2203" spans="1:1" s="171" customFormat="1" ht="15" x14ac:dyDescent="0.25">
      <c r="A2203" s="169"/>
    </row>
    <row r="2204" spans="1:1" s="171" customFormat="1" ht="15" x14ac:dyDescent="0.25">
      <c r="A2204" s="169"/>
    </row>
    <row r="2205" spans="1:1" s="171" customFormat="1" ht="15" x14ac:dyDescent="0.25">
      <c r="A2205" s="169"/>
    </row>
    <row r="2206" spans="1:1" s="171" customFormat="1" ht="15" x14ac:dyDescent="0.25">
      <c r="A2206" s="169"/>
    </row>
    <row r="2207" spans="1:1" s="171" customFormat="1" ht="15" x14ac:dyDescent="0.25">
      <c r="A2207" s="169"/>
    </row>
    <row r="2208" spans="1:1" s="171" customFormat="1" ht="15" x14ac:dyDescent="0.25">
      <c r="A2208" s="169"/>
    </row>
  </sheetData>
  <mergeCells count="2144">
    <mergeCell ref="A10:F10"/>
    <mergeCell ref="G10:P10"/>
    <mergeCell ref="A11:F11"/>
    <mergeCell ref="G11:P11"/>
    <mergeCell ref="A13:P13"/>
    <mergeCell ref="A14:P14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I35:K36"/>
    <mergeCell ref="L35:P36"/>
    <mergeCell ref="C38:G38"/>
    <mergeCell ref="A39:P39"/>
    <mergeCell ref="A40:P40"/>
    <mergeCell ref="C41:G41"/>
    <mergeCell ref="B24:F24"/>
    <mergeCell ref="C26:F26"/>
    <mergeCell ref="A35:A37"/>
    <mergeCell ref="B35:B37"/>
    <mergeCell ref="C35:G37"/>
    <mergeCell ref="H35:H37"/>
    <mergeCell ref="A16:P16"/>
    <mergeCell ref="A17:P17"/>
    <mergeCell ref="A18:P18"/>
    <mergeCell ref="A20:P20"/>
    <mergeCell ref="A21:P21"/>
    <mergeCell ref="B23:F23"/>
    <mergeCell ref="C54:G54"/>
    <mergeCell ref="A55:P55"/>
    <mergeCell ref="C56:G56"/>
    <mergeCell ref="C57:G57"/>
    <mergeCell ref="C58:G58"/>
    <mergeCell ref="C59:G59"/>
    <mergeCell ref="C48:G48"/>
    <mergeCell ref="C49:P49"/>
    <mergeCell ref="C50:G50"/>
    <mergeCell ref="C51:G51"/>
    <mergeCell ref="C52:G52"/>
    <mergeCell ref="C53:G53"/>
    <mergeCell ref="C42:G42"/>
    <mergeCell ref="C43:G43"/>
    <mergeCell ref="C44:G44"/>
    <mergeCell ref="C45:G45"/>
    <mergeCell ref="C46:G46"/>
    <mergeCell ref="A47:P47"/>
    <mergeCell ref="C73:O73"/>
    <mergeCell ref="C74:O74"/>
    <mergeCell ref="C75:O75"/>
    <mergeCell ref="C76:O76"/>
    <mergeCell ref="C77:O77"/>
    <mergeCell ref="C78:O78"/>
    <mergeCell ref="C67:O67"/>
    <mergeCell ref="C68:O68"/>
    <mergeCell ref="C69:O69"/>
    <mergeCell ref="C70:O70"/>
    <mergeCell ref="C71:O71"/>
    <mergeCell ref="C72:O72"/>
    <mergeCell ref="C61:O61"/>
    <mergeCell ref="C62:O62"/>
    <mergeCell ref="C63:O63"/>
    <mergeCell ref="C64:O64"/>
    <mergeCell ref="C65:O65"/>
    <mergeCell ref="C66:O66"/>
    <mergeCell ref="C91:G91"/>
    <mergeCell ref="C92:G92"/>
    <mergeCell ref="C93:G93"/>
    <mergeCell ref="C94:G94"/>
    <mergeCell ref="C95:G95"/>
    <mergeCell ref="C96:G96"/>
    <mergeCell ref="A85:P85"/>
    <mergeCell ref="C86:G86"/>
    <mergeCell ref="C87:G87"/>
    <mergeCell ref="C88:G88"/>
    <mergeCell ref="C89:G89"/>
    <mergeCell ref="C90:G90"/>
    <mergeCell ref="C79:O79"/>
    <mergeCell ref="C80:O80"/>
    <mergeCell ref="C81:O81"/>
    <mergeCell ref="C82:J82"/>
    <mergeCell ref="C83:J83"/>
    <mergeCell ref="A84:P84"/>
    <mergeCell ref="C109:G109"/>
    <mergeCell ref="C110:G110"/>
    <mergeCell ref="C111:G111"/>
    <mergeCell ref="C112:G112"/>
    <mergeCell ref="C113:G113"/>
    <mergeCell ref="C114:G114"/>
    <mergeCell ref="C103:G103"/>
    <mergeCell ref="C104:G104"/>
    <mergeCell ref="C105:G105"/>
    <mergeCell ref="C106:G106"/>
    <mergeCell ref="C107:G107"/>
    <mergeCell ref="C108:G108"/>
    <mergeCell ref="C97:G97"/>
    <mergeCell ref="C98:G98"/>
    <mergeCell ref="C99:G99"/>
    <mergeCell ref="C100:G100"/>
    <mergeCell ref="C101:G101"/>
    <mergeCell ref="C102:G102"/>
    <mergeCell ref="C127:G127"/>
    <mergeCell ref="C128:G128"/>
    <mergeCell ref="C129:G129"/>
    <mergeCell ref="C130:G130"/>
    <mergeCell ref="C131:G131"/>
    <mergeCell ref="C132:G132"/>
    <mergeCell ref="C121:G121"/>
    <mergeCell ref="C122:G122"/>
    <mergeCell ref="C123:G123"/>
    <mergeCell ref="C124:G124"/>
    <mergeCell ref="C125:G125"/>
    <mergeCell ref="C126:G126"/>
    <mergeCell ref="C115:G115"/>
    <mergeCell ref="C116:G116"/>
    <mergeCell ref="C117:G117"/>
    <mergeCell ref="A118:P118"/>
    <mergeCell ref="C119:G119"/>
    <mergeCell ref="C120:G120"/>
    <mergeCell ref="C145:G145"/>
    <mergeCell ref="C146:G146"/>
    <mergeCell ref="C147:G147"/>
    <mergeCell ref="A148:P148"/>
    <mergeCell ref="C149:G149"/>
    <mergeCell ref="C150:G150"/>
    <mergeCell ref="C139:G139"/>
    <mergeCell ref="C140:G140"/>
    <mergeCell ref="C141:G141"/>
    <mergeCell ref="C142:G142"/>
    <mergeCell ref="C143:G143"/>
    <mergeCell ref="C144:G144"/>
    <mergeCell ref="C133:G133"/>
    <mergeCell ref="C134:G134"/>
    <mergeCell ref="C135:G135"/>
    <mergeCell ref="C136:G136"/>
    <mergeCell ref="C137:G137"/>
    <mergeCell ref="C138:P138"/>
    <mergeCell ref="C163:G163"/>
    <mergeCell ref="C164:G164"/>
    <mergeCell ref="C165:G165"/>
    <mergeCell ref="C166:G166"/>
    <mergeCell ref="C167:G167"/>
    <mergeCell ref="C168:P168"/>
    <mergeCell ref="C157:G157"/>
    <mergeCell ref="C158:G158"/>
    <mergeCell ref="C159:G159"/>
    <mergeCell ref="C160:G160"/>
    <mergeCell ref="C161:G161"/>
    <mergeCell ref="C162:G162"/>
    <mergeCell ref="C151:G151"/>
    <mergeCell ref="C152:G152"/>
    <mergeCell ref="C153:G153"/>
    <mergeCell ref="C154:G154"/>
    <mergeCell ref="C155:G155"/>
    <mergeCell ref="C156:G156"/>
    <mergeCell ref="C182:O182"/>
    <mergeCell ref="C183:O183"/>
    <mergeCell ref="C184:O184"/>
    <mergeCell ref="C185:O185"/>
    <mergeCell ref="C186:O186"/>
    <mergeCell ref="C187:O187"/>
    <mergeCell ref="C175:G175"/>
    <mergeCell ref="C176:G176"/>
    <mergeCell ref="C177:G177"/>
    <mergeCell ref="C179:O179"/>
    <mergeCell ref="C180:O180"/>
    <mergeCell ref="C181:O181"/>
    <mergeCell ref="C169:G169"/>
    <mergeCell ref="C170:G170"/>
    <mergeCell ref="C171:G171"/>
    <mergeCell ref="C172:G172"/>
    <mergeCell ref="C173:G173"/>
    <mergeCell ref="C174:G174"/>
    <mergeCell ref="C200:J200"/>
    <mergeCell ref="C201:J201"/>
    <mergeCell ref="A202:P202"/>
    <mergeCell ref="A203:P203"/>
    <mergeCell ref="C204:G204"/>
    <mergeCell ref="C205:G205"/>
    <mergeCell ref="C194:O194"/>
    <mergeCell ref="C195:O195"/>
    <mergeCell ref="C196:O196"/>
    <mergeCell ref="C197:O197"/>
    <mergeCell ref="C198:O198"/>
    <mergeCell ref="C199:O199"/>
    <mergeCell ref="C188:O188"/>
    <mergeCell ref="C189:O189"/>
    <mergeCell ref="C190:O190"/>
    <mergeCell ref="C191:O191"/>
    <mergeCell ref="C192:O192"/>
    <mergeCell ref="C193:O193"/>
    <mergeCell ref="A218:P218"/>
    <mergeCell ref="C219:G219"/>
    <mergeCell ref="C220:G220"/>
    <mergeCell ref="C221:G221"/>
    <mergeCell ref="C222:G222"/>
    <mergeCell ref="C224:O224"/>
    <mergeCell ref="C212:P212"/>
    <mergeCell ref="C213:G213"/>
    <mergeCell ref="C214:G214"/>
    <mergeCell ref="C215:G215"/>
    <mergeCell ref="C216:G216"/>
    <mergeCell ref="C217:G217"/>
    <mergeCell ref="C206:G206"/>
    <mergeCell ref="C207:G207"/>
    <mergeCell ref="C208:G208"/>
    <mergeCell ref="C209:G209"/>
    <mergeCell ref="A210:P210"/>
    <mergeCell ref="C211:G211"/>
    <mergeCell ref="C237:O237"/>
    <mergeCell ref="C238:O238"/>
    <mergeCell ref="C239:O239"/>
    <mergeCell ref="C240:O240"/>
    <mergeCell ref="C241:O241"/>
    <mergeCell ref="C242:O242"/>
    <mergeCell ref="C231:O231"/>
    <mergeCell ref="C232:O232"/>
    <mergeCell ref="C233:O233"/>
    <mergeCell ref="C234:O234"/>
    <mergeCell ref="C235:O235"/>
    <mergeCell ref="C236:O236"/>
    <mergeCell ref="C225:O225"/>
    <mergeCell ref="C226:O226"/>
    <mergeCell ref="C227:O227"/>
    <mergeCell ref="C228:O228"/>
    <mergeCell ref="C229:O229"/>
    <mergeCell ref="C230:O230"/>
    <mergeCell ref="C255:G255"/>
    <mergeCell ref="C256:G256"/>
    <mergeCell ref="C257:G257"/>
    <mergeCell ref="C258:G258"/>
    <mergeCell ref="C259:G259"/>
    <mergeCell ref="C260:G260"/>
    <mergeCell ref="C249:G249"/>
    <mergeCell ref="C250:G250"/>
    <mergeCell ref="C251:G251"/>
    <mergeCell ref="C252:G252"/>
    <mergeCell ref="C253:G253"/>
    <mergeCell ref="C254:G254"/>
    <mergeCell ref="C243:O243"/>
    <mergeCell ref="C244:O244"/>
    <mergeCell ref="C245:J245"/>
    <mergeCell ref="C246:J246"/>
    <mergeCell ref="A247:P247"/>
    <mergeCell ref="C248:G248"/>
    <mergeCell ref="C273:G273"/>
    <mergeCell ref="C274:G274"/>
    <mergeCell ref="C275:G275"/>
    <mergeCell ref="C276:G276"/>
    <mergeCell ref="C277:G277"/>
    <mergeCell ref="C278:G278"/>
    <mergeCell ref="C267:G267"/>
    <mergeCell ref="C268:G268"/>
    <mergeCell ref="C269:G269"/>
    <mergeCell ref="C270:G270"/>
    <mergeCell ref="C271:G271"/>
    <mergeCell ref="C272:G272"/>
    <mergeCell ref="C261:G261"/>
    <mergeCell ref="C262:G262"/>
    <mergeCell ref="C263:G263"/>
    <mergeCell ref="C264:G264"/>
    <mergeCell ref="C265:G265"/>
    <mergeCell ref="C266:G266"/>
    <mergeCell ref="C291:G291"/>
    <mergeCell ref="C292:G292"/>
    <mergeCell ref="C293:G293"/>
    <mergeCell ref="C294:G294"/>
    <mergeCell ref="C295:G295"/>
    <mergeCell ref="C296:G296"/>
    <mergeCell ref="C285:G285"/>
    <mergeCell ref="C286:G286"/>
    <mergeCell ref="C287:G287"/>
    <mergeCell ref="C288:G288"/>
    <mergeCell ref="C289:G289"/>
    <mergeCell ref="C290:G290"/>
    <mergeCell ref="C279:G279"/>
    <mergeCell ref="A280:P280"/>
    <mergeCell ref="C281:G281"/>
    <mergeCell ref="C282:G282"/>
    <mergeCell ref="C283:G283"/>
    <mergeCell ref="C284:G284"/>
    <mergeCell ref="C309:G309"/>
    <mergeCell ref="A310:P310"/>
    <mergeCell ref="C311:G311"/>
    <mergeCell ref="C312:G312"/>
    <mergeCell ref="C313:G313"/>
    <mergeCell ref="C314:G314"/>
    <mergeCell ref="C303:G303"/>
    <mergeCell ref="C304:G304"/>
    <mergeCell ref="C305:G305"/>
    <mergeCell ref="C306:G306"/>
    <mergeCell ref="C307:G307"/>
    <mergeCell ref="C308:G308"/>
    <mergeCell ref="C297:G297"/>
    <mergeCell ref="C298:G298"/>
    <mergeCell ref="C299:G299"/>
    <mergeCell ref="C300:P300"/>
    <mergeCell ref="C301:G301"/>
    <mergeCell ref="C302:G302"/>
    <mergeCell ref="C327:G327"/>
    <mergeCell ref="C328:G328"/>
    <mergeCell ref="C329:G329"/>
    <mergeCell ref="C330:P330"/>
    <mergeCell ref="C331:G331"/>
    <mergeCell ref="C332:G332"/>
    <mergeCell ref="C321:G321"/>
    <mergeCell ref="C322:G322"/>
    <mergeCell ref="C323:G323"/>
    <mergeCell ref="C324:G324"/>
    <mergeCell ref="C325:G325"/>
    <mergeCell ref="C326:G326"/>
    <mergeCell ref="C315:G315"/>
    <mergeCell ref="C316:G316"/>
    <mergeCell ref="C317:G317"/>
    <mergeCell ref="C318:G318"/>
    <mergeCell ref="C319:G319"/>
    <mergeCell ref="C320:G320"/>
    <mergeCell ref="C346:O346"/>
    <mergeCell ref="C347:O347"/>
    <mergeCell ref="C348:O348"/>
    <mergeCell ref="C349:O349"/>
    <mergeCell ref="C350:O350"/>
    <mergeCell ref="C351:O351"/>
    <mergeCell ref="C339:G339"/>
    <mergeCell ref="C341:O341"/>
    <mergeCell ref="C342:O342"/>
    <mergeCell ref="C343:O343"/>
    <mergeCell ref="C344:O344"/>
    <mergeCell ref="C345:O345"/>
    <mergeCell ref="C333:G333"/>
    <mergeCell ref="C334:G334"/>
    <mergeCell ref="C335:G335"/>
    <mergeCell ref="C336:G336"/>
    <mergeCell ref="C337:G337"/>
    <mergeCell ref="C338:G338"/>
    <mergeCell ref="A364:P364"/>
    <mergeCell ref="A365:P365"/>
    <mergeCell ref="C366:G366"/>
    <mergeCell ref="C367:G367"/>
    <mergeCell ref="C368:G368"/>
    <mergeCell ref="C369:G369"/>
    <mergeCell ref="C358:O358"/>
    <mergeCell ref="C359:O359"/>
    <mergeCell ref="C360:O360"/>
    <mergeCell ref="C361:O361"/>
    <mergeCell ref="C362:J362"/>
    <mergeCell ref="C363:J363"/>
    <mergeCell ref="C352:O352"/>
    <mergeCell ref="C353:O353"/>
    <mergeCell ref="C354:O354"/>
    <mergeCell ref="C355:O355"/>
    <mergeCell ref="C356:O356"/>
    <mergeCell ref="C357:O357"/>
    <mergeCell ref="C382:G382"/>
    <mergeCell ref="C383:G383"/>
    <mergeCell ref="C384:G384"/>
    <mergeCell ref="C386:O386"/>
    <mergeCell ref="C387:O387"/>
    <mergeCell ref="C388:O388"/>
    <mergeCell ref="C376:G376"/>
    <mergeCell ref="C377:G377"/>
    <mergeCell ref="C378:G378"/>
    <mergeCell ref="C379:G379"/>
    <mergeCell ref="A380:P380"/>
    <mergeCell ref="C381:G381"/>
    <mergeCell ref="C370:G370"/>
    <mergeCell ref="C371:G371"/>
    <mergeCell ref="A372:P372"/>
    <mergeCell ref="C373:G373"/>
    <mergeCell ref="C374:P374"/>
    <mergeCell ref="C375:G375"/>
    <mergeCell ref="C401:O401"/>
    <mergeCell ref="C402:O402"/>
    <mergeCell ref="C403:O403"/>
    <mergeCell ref="C404:O404"/>
    <mergeCell ref="C405:O405"/>
    <mergeCell ref="C406:O406"/>
    <mergeCell ref="C395:O395"/>
    <mergeCell ref="C396:O396"/>
    <mergeCell ref="C397:O397"/>
    <mergeCell ref="C398:O398"/>
    <mergeCell ref="C399:O399"/>
    <mergeCell ref="C400:O400"/>
    <mergeCell ref="C389:O389"/>
    <mergeCell ref="C390:O390"/>
    <mergeCell ref="C391:O391"/>
    <mergeCell ref="C392:O392"/>
    <mergeCell ref="C393:O393"/>
    <mergeCell ref="C394:O394"/>
    <mergeCell ref="C419:G419"/>
    <mergeCell ref="C420:G420"/>
    <mergeCell ref="C421:G421"/>
    <mergeCell ref="C422:G422"/>
    <mergeCell ref="C423:G423"/>
    <mergeCell ref="C424:G424"/>
    <mergeCell ref="C413:G413"/>
    <mergeCell ref="C414:G414"/>
    <mergeCell ref="C415:G415"/>
    <mergeCell ref="C416:G416"/>
    <mergeCell ref="C417:G417"/>
    <mergeCell ref="C418:G418"/>
    <mergeCell ref="C407:J407"/>
    <mergeCell ref="C408:J408"/>
    <mergeCell ref="A409:P409"/>
    <mergeCell ref="C410:G410"/>
    <mergeCell ref="C411:G411"/>
    <mergeCell ref="C412:G412"/>
    <mergeCell ref="C437:G437"/>
    <mergeCell ref="C438:G438"/>
    <mergeCell ref="C439:G439"/>
    <mergeCell ref="C440:G440"/>
    <mergeCell ref="C441:G441"/>
    <mergeCell ref="A442:P442"/>
    <mergeCell ref="C431:G431"/>
    <mergeCell ref="C432:G432"/>
    <mergeCell ref="C433:G433"/>
    <mergeCell ref="C434:G434"/>
    <mergeCell ref="C435:G435"/>
    <mergeCell ref="C436:G436"/>
    <mergeCell ref="C425:G425"/>
    <mergeCell ref="C426:G426"/>
    <mergeCell ref="C427:G427"/>
    <mergeCell ref="C428:G428"/>
    <mergeCell ref="C429:G429"/>
    <mergeCell ref="C430:G430"/>
    <mergeCell ref="C455:G455"/>
    <mergeCell ref="C456:G456"/>
    <mergeCell ref="C457:G457"/>
    <mergeCell ref="C458:G458"/>
    <mergeCell ref="C459:G459"/>
    <mergeCell ref="C460:G460"/>
    <mergeCell ref="C449:G449"/>
    <mergeCell ref="C450:G450"/>
    <mergeCell ref="C451:G451"/>
    <mergeCell ref="C452:G452"/>
    <mergeCell ref="C453:G453"/>
    <mergeCell ref="C454:G454"/>
    <mergeCell ref="C443:G443"/>
    <mergeCell ref="C444:G444"/>
    <mergeCell ref="C445:G445"/>
    <mergeCell ref="C446:G446"/>
    <mergeCell ref="C447:G447"/>
    <mergeCell ref="C448:G448"/>
    <mergeCell ref="C473:G473"/>
    <mergeCell ref="C474:G474"/>
    <mergeCell ref="C475:G475"/>
    <mergeCell ref="C476:G476"/>
    <mergeCell ref="C477:G477"/>
    <mergeCell ref="C478:G478"/>
    <mergeCell ref="C467:G467"/>
    <mergeCell ref="C468:G468"/>
    <mergeCell ref="C469:G469"/>
    <mergeCell ref="C470:G470"/>
    <mergeCell ref="C471:G471"/>
    <mergeCell ref="A472:P472"/>
    <mergeCell ref="C461:G461"/>
    <mergeCell ref="C462:P462"/>
    <mergeCell ref="C463:G463"/>
    <mergeCell ref="C464:G464"/>
    <mergeCell ref="C465:G465"/>
    <mergeCell ref="C466:G466"/>
    <mergeCell ref="C491:G491"/>
    <mergeCell ref="C492:P492"/>
    <mergeCell ref="C493:G493"/>
    <mergeCell ref="C494:G494"/>
    <mergeCell ref="C495:G495"/>
    <mergeCell ref="C496:G496"/>
    <mergeCell ref="C485:G485"/>
    <mergeCell ref="C486:G486"/>
    <mergeCell ref="C487:G487"/>
    <mergeCell ref="C488:G488"/>
    <mergeCell ref="C489:G489"/>
    <mergeCell ref="C490:G490"/>
    <mergeCell ref="C479:G479"/>
    <mergeCell ref="C480:G480"/>
    <mergeCell ref="C481:G481"/>
    <mergeCell ref="C482:G482"/>
    <mergeCell ref="C483:G483"/>
    <mergeCell ref="C484:G484"/>
    <mergeCell ref="C510:O510"/>
    <mergeCell ref="C511:O511"/>
    <mergeCell ref="C512:O512"/>
    <mergeCell ref="C513:O513"/>
    <mergeCell ref="C514:O514"/>
    <mergeCell ref="C515:O515"/>
    <mergeCell ref="C504:O504"/>
    <mergeCell ref="C505:O505"/>
    <mergeCell ref="C506:O506"/>
    <mergeCell ref="C507:O507"/>
    <mergeCell ref="C508:O508"/>
    <mergeCell ref="C509:O509"/>
    <mergeCell ref="C497:G497"/>
    <mergeCell ref="C498:G498"/>
    <mergeCell ref="C499:G499"/>
    <mergeCell ref="C500:G500"/>
    <mergeCell ref="C501:G501"/>
    <mergeCell ref="C503:O503"/>
    <mergeCell ref="C528:G528"/>
    <mergeCell ref="C529:G529"/>
    <mergeCell ref="C530:G530"/>
    <mergeCell ref="C531:G531"/>
    <mergeCell ref="C532:G532"/>
    <mergeCell ref="C533:G533"/>
    <mergeCell ref="C522:O522"/>
    <mergeCell ref="C523:O523"/>
    <mergeCell ref="C524:J524"/>
    <mergeCell ref="C525:J525"/>
    <mergeCell ref="A526:P526"/>
    <mergeCell ref="A527:P527"/>
    <mergeCell ref="C516:O516"/>
    <mergeCell ref="C517:O517"/>
    <mergeCell ref="C518:O518"/>
    <mergeCell ref="C519:O519"/>
    <mergeCell ref="C520:O520"/>
    <mergeCell ref="C521:O521"/>
    <mergeCell ref="C546:G546"/>
    <mergeCell ref="C548:O548"/>
    <mergeCell ref="C549:O549"/>
    <mergeCell ref="C550:O550"/>
    <mergeCell ref="C551:O551"/>
    <mergeCell ref="C552:O552"/>
    <mergeCell ref="C540:G540"/>
    <mergeCell ref="C541:G541"/>
    <mergeCell ref="A542:P542"/>
    <mergeCell ref="C543:G543"/>
    <mergeCell ref="C544:G544"/>
    <mergeCell ref="C545:G545"/>
    <mergeCell ref="A534:P534"/>
    <mergeCell ref="C535:G535"/>
    <mergeCell ref="C536:P536"/>
    <mergeCell ref="C537:G537"/>
    <mergeCell ref="C538:G538"/>
    <mergeCell ref="C539:G539"/>
    <mergeCell ref="C565:O565"/>
    <mergeCell ref="C566:O566"/>
    <mergeCell ref="C567:O567"/>
    <mergeCell ref="C568:O568"/>
    <mergeCell ref="C569:J569"/>
    <mergeCell ref="C570:J570"/>
    <mergeCell ref="C559:O559"/>
    <mergeCell ref="C560:O560"/>
    <mergeCell ref="C561:O561"/>
    <mergeCell ref="C562:O562"/>
    <mergeCell ref="C563:O563"/>
    <mergeCell ref="C564:O564"/>
    <mergeCell ref="C553:O553"/>
    <mergeCell ref="C554:O554"/>
    <mergeCell ref="C555:O555"/>
    <mergeCell ref="C556:O556"/>
    <mergeCell ref="C557:O557"/>
    <mergeCell ref="C558:O558"/>
    <mergeCell ref="C583:G583"/>
    <mergeCell ref="C584:G584"/>
    <mergeCell ref="C585:G585"/>
    <mergeCell ref="C586:G586"/>
    <mergeCell ref="C587:G587"/>
    <mergeCell ref="C588:G588"/>
    <mergeCell ref="C577:G577"/>
    <mergeCell ref="C578:G578"/>
    <mergeCell ref="C579:G579"/>
    <mergeCell ref="C580:G580"/>
    <mergeCell ref="C581:G581"/>
    <mergeCell ref="C582:G582"/>
    <mergeCell ref="A571:P571"/>
    <mergeCell ref="C572:G572"/>
    <mergeCell ref="C573:G573"/>
    <mergeCell ref="C574:G574"/>
    <mergeCell ref="C575:G575"/>
    <mergeCell ref="C576:G576"/>
    <mergeCell ref="C601:G601"/>
    <mergeCell ref="C602:G602"/>
    <mergeCell ref="C603:G603"/>
    <mergeCell ref="C604:G604"/>
    <mergeCell ref="A605:P605"/>
    <mergeCell ref="C606:G606"/>
    <mergeCell ref="C595:G595"/>
    <mergeCell ref="C596:G596"/>
    <mergeCell ref="C597:G597"/>
    <mergeCell ref="C598:G598"/>
    <mergeCell ref="C599:G599"/>
    <mergeCell ref="C600:G600"/>
    <mergeCell ref="C589:P589"/>
    <mergeCell ref="C590:G590"/>
    <mergeCell ref="C591:G591"/>
    <mergeCell ref="C592:G592"/>
    <mergeCell ref="C593:G593"/>
    <mergeCell ref="C594:G594"/>
    <mergeCell ref="C619:G619"/>
    <mergeCell ref="C620:G620"/>
    <mergeCell ref="C621:G621"/>
    <mergeCell ref="C622:G622"/>
    <mergeCell ref="C623:G623"/>
    <mergeCell ref="C624:G624"/>
    <mergeCell ref="C613:G613"/>
    <mergeCell ref="C614:G614"/>
    <mergeCell ref="C615:G615"/>
    <mergeCell ref="C616:G616"/>
    <mergeCell ref="C617:G617"/>
    <mergeCell ref="C618:G618"/>
    <mergeCell ref="C607:G607"/>
    <mergeCell ref="C608:G608"/>
    <mergeCell ref="C609:G609"/>
    <mergeCell ref="C610:G610"/>
    <mergeCell ref="C611:G611"/>
    <mergeCell ref="C612:G612"/>
    <mergeCell ref="C637:G637"/>
    <mergeCell ref="C638:G638"/>
    <mergeCell ref="C639:G639"/>
    <mergeCell ref="C640:G640"/>
    <mergeCell ref="C641:G641"/>
    <mergeCell ref="C642:G642"/>
    <mergeCell ref="C631:G631"/>
    <mergeCell ref="C632:G632"/>
    <mergeCell ref="C633:G633"/>
    <mergeCell ref="C634:G634"/>
    <mergeCell ref="A635:P635"/>
    <mergeCell ref="C636:G636"/>
    <mergeCell ref="C625:P625"/>
    <mergeCell ref="C626:G626"/>
    <mergeCell ref="C627:G627"/>
    <mergeCell ref="C628:G628"/>
    <mergeCell ref="C629:G629"/>
    <mergeCell ref="C630:G630"/>
    <mergeCell ref="C655:P655"/>
    <mergeCell ref="C656:G656"/>
    <mergeCell ref="C657:G657"/>
    <mergeCell ref="C658:G658"/>
    <mergeCell ref="C659:G659"/>
    <mergeCell ref="C660:G660"/>
    <mergeCell ref="C649:G649"/>
    <mergeCell ref="C650:G650"/>
    <mergeCell ref="C651:G651"/>
    <mergeCell ref="C652:G652"/>
    <mergeCell ref="C653:G653"/>
    <mergeCell ref="C654:G654"/>
    <mergeCell ref="C643:G643"/>
    <mergeCell ref="C644:G644"/>
    <mergeCell ref="C645:G645"/>
    <mergeCell ref="C646:G646"/>
    <mergeCell ref="C647:G647"/>
    <mergeCell ref="C648:G648"/>
    <mergeCell ref="C674:O674"/>
    <mergeCell ref="C675:O675"/>
    <mergeCell ref="C676:O676"/>
    <mergeCell ref="C677:O677"/>
    <mergeCell ref="C678:O678"/>
    <mergeCell ref="C679:O679"/>
    <mergeCell ref="C668:O668"/>
    <mergeCell ref="C669:O669"/>
    <mergeCell ref="C670:O670"/>
    <mergeCell ref="C671:O671"/>
    <mergeCell ref="C672:O672"/>
    <mergeCell ref="C673:O673"/>
    <mergeCell ref="C661:G661"/>
    <mergeCell ref="C662:G662"/>
    <mergeCell ref="C663:G663"/>
    <mergeCell ref="C664:G664"/>
    <mergeCell ref="C666:O666"/>
    <mergeCell ref="C667:O667"/>
    <mergeCell ref="C692:G692"/>
    <mergeCell ref="C693:G693"/>
    <mergeCell ref="C694:G694"/>
    <mergeCell ref="C695:G695"/>
    <mergeCell ref="C696:G696"/>
    <mergeCell ref="A697:P697"/>
    <mergeCell ref="C686:O686"/>
    <mergeCell ref="C687:J687"/>
    <mergeCell ref="C688:J688"/>
    <mergeCell ref="A689:P689"/>
    <mergeCell ref="A690:P690"/>
    <mergeCell ref="C691:G691"/>
    <mergeCell ref="C680:O680"/>
    <mergeCell ref="C681:O681"/>
    <mergeCell ref="C682:O682"/>
    <mergeCell ref="C683:O683"/>
    <mergeCell ref="C684:O684"/>
    <mergeCell ref="C685:O685"/>
    <mergeCell ref="C711:O711"/>
    <mergeCell ref="C712:O712"/>
    <mergeCell ref="C713:O713"/>
    <mergeCell ref="C714:O714"/>
    <mergeCell ref="C715:O715"/>
    <mergeCell ref="C716:O716"/>
    <mergeCell ref="C704:G704"/>
    <mergeCell ref="A705:P705"/>
    <mergeCell ref="C706:G706"/>
    <mergeCell ref="C707:G707"/>
    <mergeCell ref="C708:G708"/>
    <mergeCell ref="C709:G709"/>
    <mergeCell ref="C698:G698"/>
    <mergeCell ref="C699:P699"/>
    <mergeCell ref="C700:G700"/>
    <mergeCell ref="C701:G701"/>
    <mergeCell ref="C702:G702"/>
    <mergeCell ref="C703:G703"/>
    <mergeCell ref="C729:O729"/>
    <mergeCell ref="C730:O730"/>
    <mergeCell ref="C731:O731"/>
    <mergeCell ref="C732:J732"/>
    <mergeCell ref="C733:J733"/>
    <mergeCell ref="A734:P734"/>
    <mergeCell ref="C723:O723"/>
    <mergeCell ref="C724:O724"/>
    <mergeCell ref="C725:O725"/>
    <mergeCell ref="C726:O726"/>
    <mergeCell ref="C727:O727"/>
    <mergeCell ref="C728:O728"/>
    <mergeCell ref="C717:O717"/>
    <mergeCell ref="C718:O718"/>
    <mergeCell ref="C719:O719"/>
    <mergeCell ref="C720:O720"/>
    <mergeCell ref="C721:O721"/>
    <mergeCell ref="C722:O722"/>
    <mergeCell ref="C747:G747"/>
    <mergeCell ref="C748:G748"/>
    <mergeCell ref="C749:G749"/>
    <mergeCell ref="C750:G750"/>
    <mergeCell ref="C751:G751"/>
    <mergeCell ref="C752:P752"/>
    <mergeCell ref="C741:G741"/>
    <mergeCell ref="C742:G742"/>
    <mergeCell ref="C743:G743"/>
    <mergeCell ref="C744:G744"/>
    <mergeCell ref="C745:G745"/>
    <mergeCell ref="C746:G746"/>
    <mergeCell ref="C735:G735"/>
    <mergeCell ref="C736:G736"/>
    <mergeCell ref="C737:G737"/>
    <mergeCell ref="C738:G738"/>
    <mergeCell ref="C739:G739"/>
    <mergeCell ref="C740:G740"/>
    <mergeCell ref="C765:G765"/>
    <mergeCell ref="C766:G766"/>
    <mergeCell ref="C767:G767"/>
    <mergeCell ref="A768:P768"/>
    <mergeCell ref="C769:G769"/>
    <mergeCell ref="C770:G770"/>
    <mergeCell ref="C759:G759"/>
    <mergeCell ref="C760:G760"/>
    <mergeCell ref="C761:G761"/>
    <mergeCell ref="C762:G762"/>
    <mergeCell ref="C763:G763"/>
    <mergeCell ref="C764:G764"/>
    <mergeCell ref="C753:G753"/>
    <mergeCell ref="C754:G754"/>
    <mergeCell ref="C755:G755"/>
    <mergeCell ref="C756:G756"/>
    <mergeCell ref="C757:G757"/>
    <mergeCell ref="C758:G758"/>
    <mergeCell ref="C783:G783"/>
    <mergeCell ref="C784:G784"/>
    <mergeCell ref="C785:G785"/>
    <mergeCell ref="C786:G786"/>
    <mergeCell ref="C787:G787"/>
    <mergeCell ref="C788:P788"/>
    <mergeCell ref="C777:G777"/>
    <mergeCell ref="C778:G778"/>
    <mergeCell ref="C779:G779"/>
    <mergeCell ref="C780:G780"/>
    <mergeCell ref="C781:G781"/>
    <mergeCell ref="C782:G782"/>
    <mergeCell ref="C771:G771"/>
    <mergeCell ref="C772:G772"/>
    <mergeCell ref="C773:G773"/>
    <mergeCell ref="C774:G774"/>
    <mergeCell ref="C775:G775"/>
    <mergeCell ref="C776:G776"/>
    <mergeCell ref="C801:G801"/>
    <mergeCell ref="C802:G802"/>
    <mergeCell ref="C803:G803"/>
    <mergeCell ref="C804:G804"/>
    <mergeCell ref="C805:G805"/>
    <mergeCell ref="C806:G806"/>
    <mergeCell ref="C795:G795"/>
    <mergeCell ref="C796:G796"/>
    <mergeCell ref="C797:G797"/>
    <mergeCell ref="A798:P798"/>
    <mergeCell ref="C799:G799"/>
    <mergeCell ref="C800:G800"/>
    <mergeCell ref="C789:G789"/>
    <mergeCell ref="C790:G790"/>
    <mergeCell ref="C791:G791"/>
    <mergeCell ref="C792:G792"/>
    <mergeCell ref="C793:G793"/>
    <mergeCell ref="C794:G794"/>
    <mergeCell ref="C819:G819"/>
    <mergeCell ref="C820:G820"/>
    <mergeCell ref="C821:G821"/>
    <mergeCell ref="C822:G822"/>
    <mergeCell ref="C823:G823"/>
    <mergeCell ref="C824:G824"/>
    <mergeCell ref="C813:G813"/>
    <mergeCell ref="C814:G814"/>
    <mergeCell ref="C815:G815"/>
    <mergeCell ref="C816:G816"/>
    <mergeCell ref="C817:G817"/>
    <mergeCell ref="C818:P818"/>
    <mergeCell ref="C807:G807"/>
    <mergeCell ref="C808:G808"/>
    <mergeCell ref="C809:G809"/>
    <mergeCell ref="C810:G810"/>
    <mergeCell ref="C811:G811"/>
    <mergeCell ref="C812:G812"/>
    <mergeCell ref="C838:O838"/>
    <mergeCell ref="C839:O839"/>
    <mergeCell ref="C840:O840"/>
    <mergeCell ref="C841:O841"/>
    <mergeCell ref="C842:O842"/>
    <mergeCell ref="C843:O843"/>
    <mergeCell ref="C832:O832"/>
    <mergeCell ref="C833:O833"/>
    <mergeCell ref="C834:O834"/>
    <mergeCell ref="C835:O835"/>
    <mergeCell ref="C836:O836"/>
    <mergeCell ref="C837:O837"/>
    <mergeCell ref="C825:G825"/>
    <mergeCell ref="C826:G826"/>
    <mergeCell ref="C827:G827"/>
    <mergeCell ref="C829:O829"/>
    <mergeCell ref="C830:O830"/>
    <mergeCell ref="C831:O831"/>
    <mergeCell ref="C856:G856"/>
    <mergeCell ref="C857:G857"/>
    <mergeCell ref="C858:G858"/>
    <mergeCell ref="C859:G859"/>
    <mergeCell ref="A860:P860"/>
    <mergeCell ref="C861:G861"/>
    <mergeCell ref="C850:J850"/>
    <mergeCell ref="C851:J851"/>
    <mergeCell ref="A852:P852"/>
    <mergeCell ref="A853:P853"/>
    <mergeCell ref="C854:G854"/>
    <mergeCell ref="C855:G855"/>
    <mergeCell ref="C844:O844"/>
    <mergeCell ref="C845:O845"/>
    <mergeCell ref="C846:O846"/>
    <mergeCell ref="C847:O847"/>
    <mergeCell ref="C848:O848"/>
    <mergeCell ref="C849:O849"/>
    <mergeCell ref="C875:O875"/>
    <mergeCell ref="C876:O876"/>
    <mergeCell ref="C877:O877"/>
    <mergeCell ref="C878:O878"/>
    <mergeCell ref="C879:O879"/>
    <mergeCell ref="C880:O880"/>
    <mergeCell ref="A868:P868"/>
    <mergeCell ref="C869:G869"/>
    <mergeCell ref="C870:G870"/>
    <mergeCell ref="C871:G871"/>
    <mergeCell ref="C872:G872"/>
    <mergeCell ref="C874:O874"/>
    <mergeCell ref="C862:P862"/>
    <mergeCell ref="C863:G863"/>
    <mergeCell ref="C864:G864"/>
    <mergeCell ref="C865:G865"/>
    <mergeCell ref="C866:G866"/>
    <mergeCell ref="C867:G867"/>
    <mergeCell ref="C893:O893"/>
    <mergeCell ref="C894:O894"/>
    <mergeCell ref="C895:J895"/>
    <mergeCell ref="C896:J896"/>
    <mergeCell ref="A897:P897"/>
    <mergeCell ref="C898:G898"/>
    <mergeCell ref="C887:O887"/>
    <mergeCell ref="C888:O888"/>
    <mergeCell ref="C889:O889"/>
    <mergeCell ref="C890:O890"/>
    <mergeCell ref="C891:O891"/>
    <mergeCell ref="C892:O892"/>
    <mergeCell ref="C881:O881"/>
    <mergeCell ref="C882:O882"/>
    <mergeCell ref="C883:O883"/>
    <mergeCell ref="C884:O884"/>
    <mergeCell ref="C885:O885"/>
    <mergeCell ref="C886:O886"/>
    <mergeCell ref="C911:G911"/>
    <mergeCell ref="C912:G912"/>
    <mergeCell ref="C913:G913"/>
    <mergeCell ref="C914:G914"/>
    <mergeCell ref="C915:P915"/>
    <mergeCell ref="C916:G916"/>
    <mergeCell ref="C905:G905"/>
    <mergeCell ref="C906:G906"/>
    <mergeCell ref="C907:G907"/>
    <mergeCell ref="C908:G908"/>
    <mergeCell ref="C909:G909"/>
    <mergeCell ref="C910:G910"/>
    <mergeCell ref="C899:G899"/>
    <mergeCell ref="C900:G900"/>
    <mergeCell ref="C901:G901"/>
    <mergeCell ref="C902:G902"/>
    <mergeCell ref="C903:G903"/>
    <mergeCell ref="C904:G904"/>
    <mergeCell ref="C929:G929"/>
    <mergeCell ref="C930:G930"/>
    <mergeCell ref="A931:P931"/>
    <mergeCell ref="C932:G932"/>
    <mergeCell ref="C933:G933"/>
    <mergeCell ref="C934:G934"/>
    <mergeCell ref="C923:G923"/>
    <mergeCell ref="C924:G924"/>
    <mergeCell ref="C925:G925"/>
    <mergeCell ref="C926:G926"/>
    <mergeCell ref="C927:G927"/>
    <mergeCell ref="C928:G928"/>
    <mergeCell ref="C917:G917"/>
    <mergeCell ref="C918:G918"/>
    <mergeCell ref="C919:G919"/>
    <mergeCell ref="C920:G920"/>
    <mergeCell ref="C921:G921"/>
    <mergeCell ref="C922:G922"/>
    <mergeCell ref="C947:G947"/>
    <mergeCell ref="C948:G948"/>
    <mergeCell ref="C949:G949"/>
    <mergeCell ref="C950:G950"/>
    <mergeCell ref="C951:P951"/>
    <mergeCell ref="C952:G952"/>
    <mergeCell ref="C941:G941"/>
    <mergeCell ref="C942:G942"/>
    <mergeCell ref="C943:G943"/>
    <mergeCell ref="C944:G944"/>
    <mergeCell ref="C945:G945"/>
    <mergeCell ref="C946:G946"/>
    <mergeCell ref="C935:G935"/>
    <mergeCell ref="C936:G936"/>
    <mergeCell ref="C937:G937"/>
    <mergeCell ref="C938:G938"/>
    <mergeCell ref="C939:G939"/>
    <mergeCell ref="C940:G940"/>
    <mergeCell ref="C965:G965"/>
    <mergeCell ref="C966:G966"/>
    <mergeCell ref="C967:G967"/>
    <mergeCell ref="C968:G968"/>
    <mergeCell ref="C969:G969"/>
    <mergeCell ref="C970:G970"/>
    <mergeCell ref="C959:G959"/>
    <mergeCell ref="C960:G960"/>
    <mergeCell ref="A961:P961"/>
    <mergeCell ref="C962:G962"/>
    <mergeCell ref="C963:G963"/>
    <mergeCell ref="C964:G964"/>
    <mergeCell ref="C953:G953"/>
    <mergeCell ref="C954:G954"/>
    <mergeCell ref="C955:G955"/>
    <mergeCell ref="C956:G956"/>
    <mergeCell ref="C957:G957"/>
    <mergeCell ref="C958:G958"/>
    <mergeCell ref="C983:G983"/>
    <mergeCell ref="C984:G984"/>
    <mergeCell ref="C985:G985"/>
    <mergeCell ref="C986:G986"/>
    <mergeCell ref="C987:G987"/>
    <mergeCell ref="C988:G988"/>
    <mergeCell ref="C977:G977"/>
    <mergeCell ref="C978:G978"/>
    <mergeCell ref="C979:G979"/>
    <mergeCell ref="C980:G980"/>
    <mergeCell ref="C981:P981"/>
    <mergeCell ref="C982:G982"/>
    <mergeCell ref="C971:G971"/>
    <mergeCell ref="C972:G972"/>
    <mergeCell ref="C973:G973"/>
    <mergeCell ref="C974:G974"/>
    <mergeCell ref="C975:G975"/>
    <mergeCell ref="C976:G976"/>
    <mergeCell ref="C1002:O1002"/>
    <mergeCell ref="C1003:O1003"/>
    <mergeCell ref="C1004:O1004"/>
    <mergeCell ref="C1005:O1005"/>
    <mergeCell ref="C1006:O1006"/>
    <mergeCell ref="C1007:O1007"/>
    <mergeCell ref="C996:O996"/>
    <mergeCell ref="C997:O997"/>
    <mergeCell ref="C998:O998"/>
    <mergeCell ref="C999:O999"/>
    <mergeCell ref="C1000:O1000"/>
    <mergeCell ref="C1001:O1001"/>
    <mergeCell ref="C989:G989"/>
    <mergeCell ref="C990:G990"/>
    <mergeCell ref="C992:O992"/>
    <mergeCell ref="C993:O993"/>
    <mergeCell ref="C994:O994"/>
    <mergeCell ref="C995:O995"/>
    <mergeCell ref="C1020:G1020"/>
    <mergeCell ref="C1021:G1021"/>
    <mergeCell ref="C1022:G1022"/>
    <mergeCell ref="A1023:P1023"/>
    <mergeCell ref="C1024:G1024"/>
    <mergeCell ref="C1025:P1025"/>
    <mergeCell ref="C1014:J1014"/>
    <mergeCell ref="A1015:P1015"/>
    <mergeCell ref="A1016:P1016"/>
    <mergeCell ref="C1017:G1017"/>
    <mergeCell ref="C1018:G1018"/>
    <mergeCell ref="C1019:G1019"/>
    <mergeCell ref="C1008:O1008"/>
    <mergeCell ref="C1009:O1009"/>
    <mergeCell ref="C1010:O1010"/>
    <mergeCell ref="C1011:O1011"/>
    <mergeCell ref="C1012:O1012"/>
    <mergeCell ref="C1013:J1013"/>
    <mergeCell ref="C1039:O1039"/>
    <mergeCell ref="C1040:O1040"/>
    <mergeCell ref="C1041:O1041"/>
    <mergeCell ref="C1042:O1042"/>
    <mergeCell ref="C1043:O1043"/>
    <mergeCell ref="C1044:O1044"/>
    <mergeCell ref="C1032:G1032"/>
    <mergeCell ref="C1033:G1033"/>
    <mergeCell ref="C1034:G1034"/>
    <mergeCell ref="C1035:G1035"/>
    <mergeCell ref="C1037:O1037"/>
    <mergeCell ref="C1038:O1038"/>
    <mergeCell ref="C1026:G1026"/>
    <mergeCell ref="C1027:G1027"/>
    <mergeCell ref="C1028:G1028"/>
    <mergeCell ref="C1029:G1029"/>
    <mergeCell ref="C1030:G1030"/>
    <mergeCell ref="A1031:P1031"/>
    <mergeCell ref="C1057:O1057"/>
    <mergeCell ref="C1058:J1058"/>
    <mergeCell ref="C1059:J1059"/>
    <mergeCell ref="A1060:P1060"/>
    <mergeCell ref="C1061:G1061"/>
    <mergeCell ref="C1062:G1062"/>
    <mergeCell ref="C1051:O1051"/>
    <mergeCell ref="C1052:O1052"/>
    <mergeCell ref="C1053:O1053"/>
    <mergeCell ref="C1054:O1054"/>
    <mergeCell ref="C1055:O1055"/>
    <mergeCell ref="C1056:O1056"/>
    <mergeCell ref="C1045:O1045"/>
    <mergeCell ref="C1046:O1046"/>
    <mergeCell ref="C1047:O1047"/>
    <mergeCell ref="C1048:O1048"/>
    <mergeCell ref="C1049:O1049"/>
    <mergeCell ref="C1050:O1050"/>
    <mergeCell ref="C1075:G1075"/>
    <mergeCell ref="C1076:G1076"/>
    <mergeCell ref="C1077:G1077"/>
    <mergeCell ref="C1078:P1078"/>
    <mergeCell ref="C1079:G1079"/>
    <mergeCell ref="C1080:G1080"/>
    <mergeCell ref="C1069:G1069"/>
    <mergeCell ref="C1070:G1070"/>
    <mergeCell ref="C1071:G1071"/>
    <mergeCell ref="C1072:G1072"/>
    <mergeCell ref="C1073:G1073"/>
    <mergeCell ref="C1074:G1074"/>
    <mergeCell ref="C1063:G1063"/>
    <mergeCell ref="C1064:G1064"/>
    <mergeCell ref="C1065:G1065"/>
    <mergeCell ref="C1066:G1066"/>
    <mergeCell ref="C1067:G1067"/>
    <mergeCell ref="C1068:G1068"/>
    <mergeCell ref="C1093:G1093"/>
    <mergeCell ref="A1094:P1094"/>
    <mergeCell ref="C1095:G1095"/>
    <mergeCell ref="C1096:G1096"/>
    <mergeCell ref="C1097:G1097"/>
    <mergeCell ref="C1098:G1098"/>
    <mergeCell ref="C1087:G1087"/>
    <mergeCell ref="C1088:G1088"/>
    <mergeCell ref="C1089:G1089"/>
    <mergeCell ref="C1090:G1090"/>
    <mergeCell ref="C1091:G1091"/>
    <mergeCell ref="C1092:G1092"/>
    <mergeCell ref="C1081:G1081"/>
    <mergeCell ref="C1082:G1082"/>
    <mergeCell ref="C1083:G1083"/>
    <mergeCell ref="C1084:G1084"/>
    <mergeCell ref="C1085:G1085"/>
    <mergeCell ref="C1086:G1086"/>
    <mergeCell ref="C1111:G1111"/>
    <mergeCell ref="C1112:G1112"/>
    <mergeCell ref="C1113:G1113"/>
    <mergeCell ref="C1114:P1114"/>
    <mergeCell ref="C1115:G1115"/>
    <mergeCell ref="C1116:G1116"/>
    <mergeCell ref="C1105:G1105"/>
    <mergeCell ref="C1106:G1106"/>
    <mergeCell ref="C1107:G1107"/>
    <mergeCell ref="C1108:G1108"/>
    <mergeCell ref="C1109:G1109"/>
    <mergeCell ref="C1110:G1110"/>
    <mergeCell ref="C1099:G1099"/>
    <mergeCell ref="C1100:G1100"/>
    <mergeCell ref="C1101:G1101"/>
    <mergeCell ref="C1102:G1102"/>
    <mergeCell ref="C1103:G1103"/>
    <mergeCell ref="C1104:G1104"/>
    <mergeCell ref="C1129:G1129"/>
    <mergeCell ref="C1130:G1130"/>
    <mergeCell ref="C1131:G1131"/>
    <mergeCell ref="C1132:G1132"/>
    <mergeCell ref="C1133:G1133"/>
    <mergeCell ref="C1134:G1134"/>
    <mergeCell ref="C1123:G1123"/>
    <mergeCell ref="A1124:P1124"/>
    <mergeCell ref="C1125:G1125"/>
    <mergeCell ref="C1126:G1126"/>
    <mergeCell ref="C1127:G1127"/>
    <mergeCell ref="C1128:G1128"/>
    <mergeCell ref="C1117:G1117"/>
    <mergeCell ref="C1118:G1118"/>
    <mergeCell ref="C1119:G1119"/>
    <mergeCell ref="C1120:G1120"/>
    <mergeCell ref="C1121:G1121"/>
    <mergeCell ref="C1122:G1122"/>
    <mergeCell ref="C1147:G1147"/>
    <mergeCell ref="C1148:G1148"/>
    <mergeCell ref="C1149:G1149"/>
    <mergeCell ref="C1150:G1150"/>
    <mergeCell ref="C1151:G1151"/>
    <mergeCell ref="C1152:G1152"/>
    <mergeCell ref="C1141:G1141"/>
    <mergeCell ref="C1142:G1142"/>
    <mergeCell ref="C1143:G1143"/>
    <mergeCell ref="C1144:P1144"/>
    <mergeCell ref="C1145:G1145"/>
    <mergeCell ref="C1146:G1146"/>
    <mergeCell ref="C1135:G1135"/>
    <mergeCell ref="C1136:G1136"/>
    <mergeCell ref="C1137:G1137"/>
    <mergeCell ref="C1138:G1138"/>
    <mergeCell ref="C1139:G1139"/>
    <mergeCell ref="C1140:G1140"/>
    <mergeCell ref="C1166:O1166"/>
    <mergeCell ref="C1167:O1167"/>
    <mergeCell ref="C1168:O1168"/>
    <mergeCell ref="C1169:O1169"/>
    <mergeCell ref="C1170:O1170"/>
    <mergeCell ref="C1171:O1171"/>
    <mergeCell ref="C1160:O1160"/>
    <mergeCell ref="C1161:O1161"/>
    <mergeCell ref="C1162:O1162"/>
    <mergeCell ref="C1163:O1163"/>
    <mergeCell ref="C1164:O1164"/>
    <mergeCell ref="C1165:O1165"/>
    <mergeCell ref="C1153:G1153"/>
    <mergeCell ref="C1155:O1155"/>
    <mergeCell ref="C1156:O1156"/>
    <mergeCell ref="C1157:O1157"/>
    <mergeCell ref="C1158:O1158"/>
    <mergeCell ref="C1159:O1159"/>
    <mergeCell ref="C1184:G1184"/>
    <mergeCell ref="C1185:G1185"/>
    <mergeCell ref="A1186:P1186"/>
    <mergeCell ref="C1187:G1187"/>
    <mergeCell ref="C1188:P1188"/>
    <mergeCell ref="C1189:G1189"/>
    <mergeCell ref="A1178:P1178"/>
    <mergeCell ref="A1179:P1179"/>
    <mergeCell ref="C1180:G1180"/>
    <mergeCell ref="C1181:G1181"/>
    <mergeCell ref="C1182:G1182"/>
    <mergeCell ref="C1183:G1183"/>
    <mergeCell ref="C1172:O1172"/>
    <mergeCell ref="C1173:O1173"/>
    <mergeCell ref="C1174:O1174"/>
    <mergeCell ref="C1175:O1175"/>
    <mergeCell ref="C1176:J1176"/>
    <mergeCell ref="C1177:J1177"/>
    <mergeCell ref="C1203:O1203"/>
    <mergeCell ref="C1204:O1204"/>
    <mergeCell ref="C1205:O1205"/>
    <mergeCell ref="C1206:O1206"/>
    <mergeCell ref="C1207:O1207"/>
    <mergeCell ref="C1208:O1208"/>
    <mergeCell ref="C1196:G1196"/>
    <mergeCell ref="C1197:G1197"/>
    <mergeCell ref="C1198:G1198"/>
    <mergeCell ref="C1199:G1199"/>
    <mergeCell ref="C1200:G1200"/>
    <mergeCell ref="C1202:O1202"/>
    <mergeCell ref="C1190:G1190"/>
    <mergeCell ref="C1191:G1191"/>
    <mergeCell ref="C1192:G1192"/>
    <mergeCell ref="C1193:G1193"/>
    <mergeCell ref="A1194:P1194"/>
    <mergeCell ref="C1195:G1195"/>
    <mergeCell ref="C1221:O1221"/>
    <mergeCell ref="C1222:O1222"/>
    <mergeCell ref="C1223:J1223"/>
    <mergeCell ref="C1224:J1224"/>
    <mergeCell ref="A1225:P1225"/>
    <mergeCell ref="C1226:G1226"/>
    <mergeCell ref="C1215:O1215"/>
    <mergeCell ref="C1216:O1216"/>
    <mergeCell ref="C1217:O1217"/>
    <mergeCell ref="C1218:O1218"/>
    <mergeCell ref="C1219:O1219"/>
    <mergeCell ref="C1220:O1220"/>
    <mergeCell ref="C1209:O1209"/>
    <mergeCell ref="C1210:O1210"/>
    <mergeCell ref="C1211:O1211"/>
    <mergeCell ref="C1212:O1212"/>
    <mergeCell ref="C1213:O1213"/>
    <mergeCell ref="C1214:O1214"/>
    <mergeCell ref="C1239:G1239"/>
    <mergeCell ref="C1240:G1240"/>
    <mergeCell ref="C1241:G1241"/>
    <mergeCell ref="C1242:G1242"/>
    <mergeCell ref="C1243:P1243"/>
    <mergeCell ref="C1244:G1244"/>
    <mergeCell ref="C1233:G1233"/>
    <mergeCell ref="C1234:G1234"/>
    <mergeCell ref="C1235:G1235"/>
    <mergeCell ref="C1236:G1236"/>
    <mergeCell ref="C1237:G1237"/>
    <mergeCell ref="C1238:G1238"/>
    <mergeCell ref="C1227:G1227"/>
    <mergeCell ref="C1228:G1228"/>
    <mergeCell ref="C1229:G1229"/>
    <mergeCell ref="C1230:G1230"/>
    <mergeCell ref="C1231:G1231"/>
    <mergeCell ref="C1232:G1232"/>
    <mergeCell ref="C1257:G1257"/>
    <mergeCell ref="C1258:G1258"/>
    <mergeCell ref="A1259:P1259"/>
    <mergeCell ref="C1260:G1260"/>
    <mergeCell ref="C1261:G1261"/>
    <mergeCell ref="C1262:G1262"/>
    <mergeCell ref="C1251:G1251"/>
    <mergeCell ref="C1252:G1252"/>
    <mergeCell ref="C1253:G1253"/>
    <mergeCell ref="C1254:G1254"/>
    <mergeCell ref="C1255:G1255"/>
    <mergeCell ref="C1256:G1256"/>
    <mergeCell ref="C1245:G1245"/>
    <mergeCell ref="C1246:G1246"/>
    <mergeCell ref="C1247:G1247"/>
    <mergeCell ref="C1248:G1248"/>
    <mergeCell ref="C1249:G1249"/>
    <mergeCell ref="C1250:G1250"/>
    <mergeCell ref="C1275:G1275"/>
    <mergeCell ref="C1276:G1276"/>
    <mergeCell ref="C1277:G1277"/>
    <mergeCell ref="C1278:G1278"/>
    <mergeCell ref="C1279:P1279"/>
    <mergeCell ref="C1280:G1280"/>
    <mergeCell ref="C1269:G1269"/>
    <mergeCell ref="C1270:G1270"/>
    <mergeCell ref="C1271:G1271"/>
    <mergeCell ref="C1272:G1272"/>
    <mergeCell ref="C1273:G1273"/>
    <mergeCell ref="C1274:G1274"/>
    <mergeCell ref="C1263:G1263"/>
    <mergeCell ref="C1264:G1264"/>
    <mergeCell ref="C1265:G1265"/>
    <mergeCell ref="C1266:G1266"/>
    <mergeCell ref="C1267:G1267"/>
    <mergeCell ref="C1268:G1268"/>
    <mergeCell ref="C1293:G1293"/>
    <mergeCell ref="C1294:G1294"/>
    <mergeCell ref="C1295:G1295"/>
    <mergeCell ref="C1296:G1296"/>
    <mergeCell ref="C1297:G1297"/>
    <mergeCell ref="C1298:G1298"/>
    <mergeCell ref="C1287:G1287"/>
    <mergeCell ref="C1288:G1288"/>
    <mergeCell ref="A1289:P1289"/>
    <mergeCell ref="C1290:G1290"/>
    <mergeCell ref="C1291:G1291"/>
    <mergeCell ref="C1292:G1292"/>
    <mergeCell ref="C1281:G1281"/>
    <mergeCell ref="C1282:G1282"/>
    <mergeCell ref="C1283:G1283"/>
    <mergeCell ref="C1284:G1284"/>
    <mergeCell ref="C1285:G1285"/>
    <mergeCell ref="C1286:G1286"/>
    <mergeCell ref="C1311:G1311"/>
    <mergeCell ref="C1312:G1312"/>
    <mergeCell ref="C1313:G1313"/>
    <mergeCell ref="C1314:G1314"/>
    <mergeCell ref="C1315:G1315"/>
    <mergeCell ref="C1316:G1316"/>
    <mergeCell ref="C1305:G1305"/>
    <mergeCell ref="C1306:G1306"/>
    <mergeCell ref="C1307:G1307"/>
    <mergeCell ref="C1308:G1308"/>
    <mergeCell ref="C1309:P1309"/>
    <mergeCell ref="C1310:G1310"/>
    <mergeCell ref="C1299:G1299"/>
    <mergeCell ref="C1300:G1300"/>
    <mergeCell ref="C1301:G1301"/>
    <mergeCell ref="C1302:G1302"/>
    <mergeCell ref="C1303:G1303"/>
    <mergeCell ref="C1304:G1304"/>
    <mergeCell ref="C1329:G1329"/>
    <mergeCell ref="C1330:G1330"/>
    <mergeCell ref="C1331:G1331"/>
    <mergeCell ref="C1332:G1332"/>
    <mergeCell ref="C1333:G1333"/>
    <mergeCell ref="C1334:G1334"/>
    <mergeCell ref="C1323:G1323"/>
    <mergeCell ref="C1324:G1324"/>
    <mergeCell ref="C1325:G1325"/>
    <mergeCell ref="C1326:G1326"/>
    <mergeCell ref="C1327:G1327"/>
    <mergeCell ref="C1328:G1328"/>
    <mergeCell ref="C1317:G1317"/>
    <mergeCell ref="C1318:G1318"/>
    <mergeCell ref="A1319:P1319"/>
    <mergeCell ref="C1320:G1320"/>
    <mergeCell ref="C1321:G1321"/>
    <mergeCell ref="C1322:G1322"/>
    <mergeCell ref="C1347:G1347"/>
    <mergeCell ref="C1348:G1348"/>
    <mergeCell ref="A1349:P1349"/>
    <mergeCell ref="C1350:G1350"/>
    <mergeCell ref="C1351:G1351"/>
    <mergeCell ref="C1352:G1352"/>
    <mergeCell ref="C1341:G1341"/>
    <mergeCell ref="C1342:G1342"/>
    <mergeCell ref="C1343:G1343"/>
    <mergeCell ref="C1344:G1344"/>
    <mergeCell ref="C1345:G1345"/>
    <mergeCell ref="C1346:G1346"/>
    <mergeCell ref="C1335:G1335"/>
    <mergeCell ref="C1336:G1336"/>
    <mergeCell ref="C1337:G1337"/>
    <mergeCell ref="C1338:G1338"/>
    <mergeCell ref="C1339:P1339"/>
    <mergeCell ref="C1340:G1340"/>
    <mergeCell ref="C1365:G1365"/>
    <mergeCell ref="C1366:G1366"/>
    <mergeCell ref="C1367:G1367"/>
    <mergeCell ref="C1368:G1368"/>
    <mergeCell ref="C1369:P1369"/>
    <mergeCell ref="C1370:G1370"/>
    <mergeCell ref="C1359:G1359"/>
    <mergeCell ref="C1360:G1360"/>
    <mergeCell ref="C1361:G1361"/>
    <mergeCell ref="C1362:G1362"/>
    <mergeCell ref="C1363:G1363"/>
    <mergeCell ref="C1364:G1364"/>
    <mergeCell ref="C1353:G1353"/>
    <mergeCell ref="C1354:G1354"/>
    <mergeCell ref="C1355:G1355"/>
    <mergeCell ref="C1356:G1356"/>
    <mergeCell ref="C1357:G1357"/>
    <mergeCell ref="C1358:G1358"/>
    <mergeCell ref="C1383:G1383"/>
    <mergeCell ref="C1384:G1384"/>
    <mergeCell ref="C1385:G1385"/>
    <mergeCell ref="C1386:G1386"/>
    <mergeCell ref="C1387:G1387"/>
    <mergeCell ref="C1388:G1388"/>
    <mergeCell ref="C1377:G1377"/>
    <mergeCell ref="C1378:G1378"/>
    <mergeCell ref="A1379:P1379"/>
    <mergeCell ref="C1380:G1380"/>
    <mergeCell ref="C1381:G1381"/>
    <mergeCell ref="C1382:G1382"/>
    <mergeCell ref="C1371:G1371"/>
    <mergeCell ref="C1372:G1372"/>
    <mergeCell ref="C1373:G1373"/>
    <mergeCell ref="C1374:G1374"/>
    <mergeCell ref="C1375:G1375"/>
    <mergeCell ref="C1376:G1376"/>
    <mergeCell ref="C1401:G1401"/>
    <mergeCell ref="C1402:G1402"/>
    <mergeCell ref="C1403:G1403"/>
    <mergeCell ref="C1404:G1404"/>
    <mergeCell ref="C1405:G1405"/>
    <mergeCell ref="C1406:G1406"/>
    <mergeCell ref="C1395:G1395"/>
    <mergeCell ref="C1396:G1396"/>
    <mergeCell ref="C1397:G1397"/>
    <mergeCell ref="C1398:G1398"/>
    <mergeCell ref="C1399:P1399"/>
    <mergeCell ref="C1400:G1400"/>
    <mergeCell ref="C1389:G1389"/>
    <mergeCell ref="C1390:G1390"/>
    <mergeCell ref="C1391:G1391"/>
    <mergeCell ref="C1392:G1392"/>
    <mergeCell ref="C1393:G1393"/>
    <mergeCell ref="C1394:G1394"/>
    <mergeCell ref="C1420:O1420"/>
    <mergeCell ref="C1421:O1421"/>
    <mergeCell ref="C1422:O1422"/>
    <mergeCell ref="C1423:O1423"/>
    <mergeCell ref="C1424:O1424"/>
    <mergeCell ref="C1425:O1425"/>
    <mergeCell ref="C1414:O1414"/>
    <mergeCell ref="C1415:O1415"/>
    <mergeCell ref="C1416:O1416"/>
    <mergeCell ref="C1417:O1417"/>
    <mergeCell ref="C1418:O1418"/>
    <mergeCell ref="C1419:O1419"/>
    <mergeCell ref="C1407:G1407"/>
    <mergeCell ref="C1408:G1408"/>
    <mergeCell ref="C1410:O1410"/>
    <mergeCell ref="C1411:O1411"/>
    <mergeCell ref="C1412:O1412"/>
    <mergeCell ref="C1413:O1413"/>
    <mergeCell ref="C1438:G1438"/>
    <mergeCell ref="C1439:G1439"/>
    <mergeCell ref="C1440:G1440"/>
    <mergeCell ref="A1441:P1441"/>
    <mergeCell ref="C1442:G1442"/>
    <mergeCell ref="C1443:P1443"/>
    <mergeCell ref="C1432:J1432"/>
    <mergeCell ref="A1433:P1433"/>
    <mergeCell ref="A1434:P1434"/>
    <mergeCell ref="C1435:G1435"/>
    <mergeCell ref="C1436:G1436"/>
    <mergeCell ref="C1437:G1437"/>
    <mergeCell ref="C1426:O1426"/>
    <mergeCell ref="C1427:O1427"/>
    <mergeCell ref="C1428:O1428"/>
    <mergeCell ref="C1429:O1429"/>
    <mergeCell ref="C1430:O1430"/>
    <mergeCell ref="C1431:J1431"/>
    <mergeCell ref="C1457:O1457"/>
    <mergeCell ref="C1458:O1458"/>
    <mergeCell ref="C1459:O1459"/>
    <mergeCell ref="C1460:O1460"/>
    <mergeCell ref="C1461:O1461"/>
    <mergeCell ref="C1462:O1462"/>
    <mergeCell ref="C1450:G1450"/>
    <mergeCell ref="C1451:G1451"/>
    <mergeCell ref="C1452:G1452"/>
    <mergeCell ref="C1453:G1453"/>
    <mergeCell ref="C1454:G1454"/>
    <mergeCell ref="C1455:G1455"/>
    <mergeCell ref="C1444:G1444"/>
    <mergeCell ref="C1445:G1445"/>
    <mergeCell ref="C1446:G1446"/>
    <mergeCell ref="C1447:G1447"/>
    <mergeCell ref="C1448:G1448"/>
    <mergeCell ref="A1449:P1449"/>
    <mergeCell ref="C1475:O1475"/>
    <mergeCell ref="C1476:O1476"/>
    <mergeCell ref="C1477:O1477"/>
    <mergeCell ref="C1478:J1478"/>
    <mergeCell ref="C1479:J1479"/>
    <mergeCell ref="A1480:P1480"/>
    <mergeCell ref="C1469:O1469"/>
    <mergeCell ref="C1470:O1470"/>
    <mergeCell ref="C1471:O1471"/>
    <mergeCell ref="C1472:O1472"/>
    <mergeCell ref="C1473:O1473"/>
    <mergeCell ref="C1474:O1474"/>
    <mergeCell ref="C1463:O1463"/>
    <mergeCell ref="C1464:O1464"/>
    <mergeCell ref="C1465:O1465"/>
    <mergeCell ref="C1466:O1466"/>
    <mergeCell ref="C1467:O1467"/>
    <mergeCell ref="C1468:O1468"/>
    <mergeCell ref="C1493:G1493"/>
    <mergeCell ref="C1494:G1494"/>
    <mergeCell ref="C1495:G1495"/>
    <mergeCell ref="C1496:G1496"/>
    <mergeCell ref="C1497:G1497"/>
    <mergeCell ref="C1498:P1498"/>
    <mergeCell ref="C1487:G1487"/>
    <mergeCell ref="C1488:G1488"/>
    <mergeCell ref="C1489:G1489"/>
    <mergeCell ref="C1490:G1490"/>
    <mergeCell ref="C1491:G1491"/>
    <mergeCell ref="C1492:G1492"/>
    <mergeCell ref="C1481:G1481"/>
    <mergeCell ref="C1482:G1482"/>
    <mergeCell ref="C1483:G1483"/>
    <mergeCell ref="C1484:G1484"/>
    <mergeCell ref="C1485:G1485"/>
    <mergeCell ref="C1486:G1486"/>
    <mergeCell ref="C1511:G1511"/>
    <mergeCell ref="C1512:G1512"/>
    <mergeCell ref="C1513:G1513"/>
    <mergeCell ref="A1514:P1514"/>
    <mergeCell ref="C1515:G1515"/>
    <mergeCell ref="C1516:G1516"/>
    <mergeCell ref="C1505:G1505"/>
    <mergeCell ref="C1506:G1506"/>
    <mergeCell ref="C1507:G1507"/>
    <mergeCell ref="C1508:G1508"/>
    <mergeCell ref="C1509:G1509"/>
    <mergeCell ref="C1510:G1510"/>
    <mergeCell ref="C1499:G1499"/>
    <mergeCell ref="C1500:G1500"/>
    <mergeCell ref="C1501:G1501"/>
    <mergeCell ref="C1502:G1502"/>
    <mergeCell ref="C1503:G1503"/>
    <mergeCell ref="C1504:G1504"/>
    <mergeCell ref="C1529:G1529"/>
    <mergeCell ref="C1530:G1530"/>
    <mergeCell ref="C1531:G1531"/>
    <mergeCell ref="C1532:G1532"/>
    <mergeCell ref="C1533:G1533"/>
    <mergeCell ref="C1534:P1534"/>
    <mergeCell ref="C1523:G1523"/>
    <mergeCell ref="C1524:G1524"/>
    <mergeCell ref="C1525:G1525"/>
    <mergeCell ref="C1526:G1526"/>
    <mergeCell ref="C1527:G1527"/>
    <mergeCell ref="C1528:G1528"/>
    <mergeCell ref="C1517:G1517"/>
    <mergeCell ref="C1518:G1518"/>
    <mergeCell ref="C1519:G1519"/>
    <mergeCell ref="C1520:G1520"/>
    <mergeCell ref="C1521:G1521"/>
    <mergeCell ref="C1522:G1522"/>
    <mergeCell ref="C1547:G1547"/>
    <mergeCell ref="C1548:P1548"/>
    <mergeCell ref="C1549:G1549"/>
    <mergeCell ref="C1550:G1550"/>
    <mergeCell ref="C1551:G1551"/>
    <mergeCell ref="C1552:G1552"/>
    <mergeCell ref="C1541:G1541"/>
    <mergeCell ref="C1542:G1542"/>
    <mergeCell ref="C1543:G1543"/>
    <mergeCell ref="A1544:P1544"/>
    <mergeCell ref="C1545:G1545"/>
    <mergeCell ref="C1546:G1546"/>
    <mergeCell ref="C1535:G1535"/>
    <mergeCell ref="C1536:G1536"/>
    <mergeCell ref="C1537:G1537"/>
    <mergeCell ref="C1538:G1538"/>
    <mergeCell ref="C1539:G1539"/>
    <mergeCell ref="C1540:G1540"/>
    <mergeCell ref="C1565:P1565"/>
    <mergeCell ref="C1566:G1566"/>
    <mergeCell ref="C1567:G1567"/>
    <mergeCell ref="C1568:G1568"/>
    <mergeCell ref="C1569:G1569"/>
    <mergeCell ref="C1570:G1570"/>
    <mergeCell ref="C1559:G1559"/>
    <mergeCell ref="C1560:G1560"/>
    <mergeCell ref="C1561:G1561"/>
    <mergeCell ref="C1562:G1562"/>
    <mergeCell ref="C1563:G1563"/>
    <mergeCell ref="C1564:G1564"/>
    <mergeCell ref="C1553:G1553"/>
    <mergeCell ref="C1554:G1554"/>
    <mergeCell ref="C1555:G1555"/>
    <mergeCell ref="C1556:G1556"/>
    <mergeCell ref="C1557:G1557"/>
    <mergeCell ref="C1558:G1558"/>
    <mergeCell ref="C1583:G1583"/>
    <mergeCell ref="C1584:G1584"/>
    <mergeCell ref="C1585:G1585"/>
    <mergeCell ref="C1586:G1586"/>
    <mergeCell ref="C1587:G1587"/>
    <mergeCell ref="C1588:G1588"/>
    <mergeCell ref="C1577:G1577"/>
    <mergeCell ref="C1578:G1578"/>
    <mergeCell ref="C1579:G1579"/>
    <mergeCell ref="C1580:G1580"/>
    <mergeCell ref="C1581:G1581"/>
    <mergeCell ref="C1582:G1582"/>
    <mergeCell ref="C1571:G1571"/>
    <mergeCell ref="C1572:G1572"/>
    <mergeCell ref="C1573:G1573"/>
    <mergeCell ref="C1574:G1574"/>
    <mergeCell ref="A1575:P1575"/>
    <mergeCell ref="C1576:G1576"/>
    <mergeCell ref="C1601:G1601"/>
    <mergeCell ref="C1602:G1602"/>
    <mergeCell ref="C1603:G1603"/>
    <mergeCell ref="C1604:G1604"/>
    <mergeCell ref="A1605:P1605"/>
    <mergeCell ref="C1606:G1606"/>
    <mergeCell ref="C1595:P1595"/>
    <mergeCell ref="C1596:G1596"/>
    <mergeCell ref="C1597:G1597"/>
    <mergeCell ref="C1598:G1598"/>
    <mergeCell ref="C1599:G1599"/>
    <mergeCell ref="C1600:G1600"/>
    <mergeCell ref="C1589:G1589"/>
    <mergeCell ref="C1590:G1590"/>
    <mergeCell ref="C1591:G1591"/>
    <mergeCell ref="C1592:G1592"/>
    <mergeCell ref="C1593:G1593"/>
    <mergeCell ref="C1594:G1594"/>
    <mergeCell ref="C1619:G1619"/>
    <mergeCell ref="C1620:G1620"/>
    <mergeCell ref="C1621:G1621"/>
    <mergeCell ref="C1622:G1622"/>
    <mergeCell ref="C1623:G1623"/>
    <mergeCell ref="C1624:G1624"/>
    <mergeCell ref="C1613:G1613"/>
    <mergeCell ref="C1614:G1614"/>
    <mergeCell ref="C1615:G1615"/>
    <mergeCell ref="C1616:G1616"/>
    <mergeCell ref="C1617:G1617"/>
    <mergeCell ref="C1618:G1618"/>
    <mergeCell ref="C1607:P1607"/>
    <mergeCell ref="C1608:G1608"/>
    <mergeCell ref="C1609:G1609"/>
    <mergeCell ref="C1610:P1610"/>
    <mergeCell ref="C1611:G1611"/>
    <mergeCell ref="C1612:G1612"/>
    <mergeCell ref="A1637:P1637"/>
    <mergeCell ref="C1638:G1638"/>
    <mergeCell ref="C1639:P1639"/>
    <mergeCell ref="C1640:G1640"/>
    <mergeCell ref="C1641:G1641"/>
    <mergeCell ref="C1642:P1642"/>
    <mergeCell ref="C1631:G1631"/>
    <mergeCell ref="C1632:G1632"/>
    <mergeCell ref="C1633:G1633"/>
    <mergeCell ref="C1634:G1634"/>
    <mergeCell ref="C1635:G1635"/>
    <mergeCell ref="C1636:G1636"/>
    <mergeCell ref="C1625:G1625"/>
    <mergeCell ref="C1626:G1626"/>
    <mergeCell ref="C1627:P1627"/>
    <mergeCell ref="C1628:G1628"/>
    <mergeCell ref="C1629:G1629"/>
    <mergeCell ref="C1630:G1630"/>
    <mergeCell ref="C1655:G1655"/>
    <mergeCell ref="C1656:G1656"/>
    <mergeCell ref="C1657:G1657"/>
    <mergeCell ref="C1658:G1658"/>
    <mergeCell ref="C1659:P1659"/>
    <mergeCell ref="C1660:G1660"/>
    <mergeCell ref="C1649:G1649"/>
    <mergeCell ref="C1650:G1650"/>
    <mergeCell ref="C1651:G1651"/>
    <mergeCell ref="C1652:G1652"/>
    <mergeCell ref="C1653:G1653"/>
    <mergeCell ref="C1654:G1654"/>
    <mergeCell ref="C1643:G1643"/>
    <mergeCell ref="C1644:G1644"/>
    <mergeCell ref="C1645:G1645"/>
    <mergeCell ref="C1646:G1646"/>
    <mergeCell ref="C1647:G1647"/>
    <mergeCell ref="C1648:G1648"/>
    <mergeCell ref="C1674:O1674"/>
    <mergeCell ref="C1675:O1675"/>
    <mergeCell ref="C1676:O1676"/>
    <mergeCell ref="C1677:O1677"/>
    <mergeCell ref="C1678:O1678"/>
    <mergeCell ref="C1679:O1679"/>
    <mergeCell ref="C1667:G1667"/>
    <mergeCell ref="C1668:G1668"/>
    <mergeCell ref="C1670:O1670"/>
    <mergeCell ref="C1671:O1671"/>
    <mergeCell ref="C1672:O1672"/>
    <mergeCell ref="C1673:O1673"/>
    <mergeCell ref="C1661:G1661"/>
    <mergeCell ref="C1662:G1662"/>
    <mergeCell ref="C1663:G1663"/>
    <mergeCell ref="C1664:G1664"/>
    <mergeCell ref="C1665:G1665"/>
    <mergeCell ref="C1666:G1666"/>
    <mergeCell ref="C1692:J1692"/>
    <mergeCell ref="A1693:P1693"/>
    <mergeCell ref="A1694:P1694"/>
    <mergeCell ref="C1695:G1695"/>
    <mergeCell ref="C1696:G1696"/>
    <mergeCell ref="C1697:G1697"/>
    <mergeCell ref="C1686:O1686"/>
    <mergeCell ref="C1687:O1687"/>
    <mergeCell ref="C1688:O1688"/>
    <mergeCell ref="C1689:O1689"/>
    <mergeCell ref="C1690:O1690"/>
    <mergeCell ref="C1691:J1691"/>
    <mergeCell ref="C1680:O1680"/>
    <mergeCell ref="C1681:O1681"/>
    <mergeCell ref="C1682:O1682"/>
    <mergeCell ref="C1683:O1683"/>
    <mergeCell ref="C1684:O1684"/>
    <mergeCell ref="C1685:O1685"/>
    <mergeCell ref="C1710:G1710"/>
    <mergeCell ref="C1711:G1711"/>
    <mergeCell ref="C1712:G1712"/>
    <mergeCell ref="C1713:G1713"/>
    <mergeCell ref="C1714:G1714"/>
    <mergeCell ref="C1715:G1715"/>
    <mergeCell ref="C1704:G1704"/>
    <mergeCell ref="C1705:G1705"/>
    <mergeCell ref="C1706:G1706"/>
    <mergeCell ref="C1707:G1707"/>
    <mergeCell ref="C1708:G1708"/>
    <mergeCell ref="A1709:P1709"/>
    <mergeCell ref="C1698:G1698"/>
    <mergeCell ref="C1699:G1699"/>
    <mergeCell ref="C1700:G1700"/>
    <mergeCell ref="A1701:P1701"/>
    <mergeCell ref="C1702:G1702"/>
    <mergeCell ref="C1703:P1703"/>
    <mergeCell ref="C1729:O1729"/>
    <mergeCell ref="C1730:O1730"/>
    <mergeCell ref="C1731:O1731"/>
    <mergeCell ref="C1732:O1732"/>
    <mergeCell ref="C1733:O1733"/>
    <mergeCell ref="C1734:O1734"/>
    <mergeCell ref="C1723:O1723"/>
    <mergeCell ref="C1724:O1724"/>
    <mergeCell ref="C1725:O1725"/>
    <mergeCell ref="C1726:O1726"/>
    <mergeCell ref="C1727:O1727"/>
    <mergeCell ref="C1728:O1728"/>
    <mergeCell ref="C1717:O1717"/>
    <mergeCell ref="C1718:O1718"/>
    <mergeCell ref="C1719:O1719"/>
    <mergeCell ref="C1720:O1720"/>
    <mergeCell ref="C1721:O1721"/>
    <mergeCell ref="C1722:O1722"/>
    <mergeCell ref="C1747:G1747"/>
    <mergeCell ref="C1748:G1748"/>
    <mergeCell ref="C1749:G1749"/>
    <mergeCell ref="C1750:G1750"/>
    <mergeCell ref="C1751:G1751"/>
    <mergeCell ref="C1752:G1752"/>
    <mergeCell ref="C1741:G1741"/>
    <mergeCell ref="C1742:G1742"/>
    <mergeCell ref="C1743:G1743"/>
    <mergeCell ref="C1744:G1744"/>
    <mergeCell ref="C1745:G1745"/>
    <mergeCell ref="C1746:G1746"/>
    <mergeCell ref="C1735:O1735"/>
    <mergeCell ref="C1736:O1736"/>
    <mergeCell ref="C1737:O1737"/>
    <mergeCell ref="C1738:J1738"/>
    <mergeCell ref="C1739:J1739"/>
    <mergeCell ref="A1740:P1740"/>
    <mergeCell ref="C1765:G1765"/>
    <mergeCell ref="C1766:G1766"/>
    <mergeCell ref="C1767:G1767"/>
    <mergeCell ref="C1768:G1768"/>
    <mergeCell ref="C1769:G1769"/>
    <mergeCell ref="C1770:G1770"/>
    <mergeCell ref="C1759:G1759"/>
    <mergeCell ref="C1760:G1760"/>
    <mergeCell ref="C1761:G1761"/>
    <mergeCell ref="C1762:G1762"/>
    <mergeCell ref="C1763:G1763"/>
    <mergeCell ref="C1764:G1764"/>
    <mergeCell ref="C1753:G1753"/>
    <mergeCell ref="C1754:G1754"/>
    <mergeCell ref="C1755:G1755"/>
    <mergeCell ref="C1756:G1756"/>
    <mergeCell ref="C1757:G1757"/>
    <mergeCell ref="C1758:P1758"/>
    <mergeCell ref="C1783:G1783"/>
    <mergeCell ref="C1784:G1784"/>
    <mergeCell ref="C1785:G1785"/>
    <mergeCell ref="C1786:G1786"/>
    <mergeCell ref="C1787:G1787"/>
    <mergeCell ref="C1788:G1788"/>
    <mergeCell ref="C1777:G1777"/>
    <mergeCell ref="C1778:G1778"/>
    <mergeCell ref="C1779:G1779"/>
    <mergeCell ref="C1780:G1780"/>
    <mergeCell ref="C1781:G1781"/>
    <mergeCell ref="C1782:G1782"/>
    <mergeCell ref="C1771:G1771"/>
    <mergeCell ref="C1772:G1772"/>
    <mergeCell ref="C1773:G1773"/>
    <mergeCell ref="A1774:P1774"/>
    <mergeCell ref="C1775:G1775"/>
    <mergeCell ref="C1776:G1776"/>
    <mergeCell ref="C1801:G1801"/>
    <mergeCell ref="C1802:G1802"/>
    <mergeCell ref="C1803:G1803"/>
    <mergeCell ref="A1804:P1804"/>
    <mergeCell ref="C1805:G1805"/>
    <mergeCell ref="C1806:G1806"/>
    <mergeCell ref="C1795:G1795"/>
    <mergeCell ref="C1796:G1796"/>
    <mergeCell ref="C1797:G1797"/>
    <mergeCell ref="C1798:G1798"/>
    <mergeCell ref="C1799:G1799"/>
    <mergeCell ref="C1800:G1800"/>
    <mergeCell ref="C1789:G1789"/>
    <mergeCell ref="C1790:G1790"/>
    <mergeCell ref="C1791:G1791"/>
    <mergeCell ref="C1792:G1792"/>
    <mergeCell ref="C1793:G1793"/>
    <mergeCell ref="C1794:P1794"/>
    <mergeCell ref="C1819:G1819"/>
    <mergeCell ref="C1820:G1820"/>
    <mergeCell ref="C1821:G1821"/>
    <mergeCell ref="C1822:G1822"/>
    <mergeCell ref="C1823:G1823"/>
    <mergeCell ref="C1824:G1824"/>
    <mergeCell ref="C1813:G1813"/>
    <mergeCell ref="C1814:G1814"/>
    <mergeCell ref="C1815:G1815"/>
    <mergeCell ref="C1816:G1816"/>
    <mergeCell ref="C1817:G1817"/>
    <mergeCell ref="C1818:G1818"/>
    <mergeCell ref="C1807:G1807"/>
    <mergeCell ref="C1808:G1808"/>
    <mergeCell ref="C1809:G1809"/>
    <mergeCell ref="C1810:G1810"/>
    <mergeCell ref="C1811:G1811"/>
    <mergeCell ref="C1812:G1812"/>
    <mergeCell ref="C1837:G1837"/>
    <mergeCell ref="C1838:G1838"/>
    <mergeCell ref="C1839:G1839"/>
    <mergeCell ref="C1840:G1840"/>
    <mergeCell ref="C1841:G1841"/>
    <mergeCell ref="C1842:G1842"/>
    <mergeCell ref="C1831:G1831"/>
    <mergeCell ref="C1832:G1832"/>
    <mergeCell ref="C1833:G1833"/>
    <mergeCell ref="C1834:G1834"/>
    <mergeCell ref="C1835:G1835"/>
    <mergeCell ref="A1836:P1836"/>
    <mergeCell ref="C1825:G1825"/>
    <mergeCell ref="C1826:P1826"/>
    <mergeCell ref="C1827:G1827"/>
    <mergeCell ref="C1828:G1828"/>
    <mergeCell ref="C1829:G1829"/>
    <mergeCell ref="C1830:G1830"/>
    <mergeCell ref="C1855:G1855"/>
    <mergeCell ref="C1856:P1856"/>
    <mergeCell ref="C1857:G1857"/>
    <mergeCell ref="C1858:G1858"/>
    <mergeCell ref="C1859:G1859"/>
    <mergeCell ref="C1860:G1860"/>
    <mergeCell ref="C1849:G1849"/>
    <mergeCell ref="C1850:G1850"/>
    <mergeCell ref="C1851:G1851"/>
    <mergeCell ref="C1852:G1852"/>
    <mergeCell ref="C1853:G1853"/>
    <mergeCell ref="C1854:G1854"/>
    <mergeCell ref="C1843:G1843"/>
    <mergeCell ref="C1844:G1844"/>
    <mergeCell ref="C1845:G1845"/>
    <mergeCell ref="C1846:G1846"/>
    <mergeCell ref="C1847:G1847"/>
    <mergeCell ref="C1848:G1848"/>
    <mergeCell ref="C1873:G1873"/>
    <mergeCell ref="C1874:G1874"/>
    <mergeCell ref="C1875:G1875"/>
    <mergeCell ref="C1876:G1876"/>
    <mergeCell ref="C1877:G1877"/>
    <mergeCell ref="C1878:G1878"/>
    <mergeCell ref="C1867:G1867"/>
    <mergeCell ref="C1868:G1868"/>
    <mergeCell ref="C1869:G1869"/>
    <mergeCell ref="C1870:G1870"/>
    <mergeCell ref="C1871:G1871"/>
    <mergeCell ref="C1872:G1872"/>
    <mergeCell ref="C1861:G1861"/>
    <mergeCell ref="C1862:G1862"/>
    <mergeCell ref="C1863:G1863"/>
    <mergeCell ref="C1864:G1864"/>
    <mergeCell ref="C1865:G1865"/>
    <mergeCell ref="A1866:P1866"/>
    <mergeCell ref="C1891:G1891"/>
    <mergeCell ref="C1892:G1892"/>
    <mergeCell ref="C1893:G1893"/>
    <mergeCell ref="C1894:G1894"/>
    <mergeCell ref="C1895:G1895"/>
    <mergeCell ref="A1896:P1896"/>
    <mergeCell ref="C1885:G1885"/>
    <mergeCell ref="C1886:P1886"/>
    <mergeCell ref="C1887:G1887"/>
    <mergeCell ref="C1888:G1888"/>
    <mergeCell ref="C1889:G1889"/>
    <mergeCell ref="C1890:G1890"/>
    <mergeCell ref="C1879:G1879"/>
    <mergeCell ref="C1880:G1880"/>
    <mergeCell ref="C1881:G1881"/>
    <mergeCell ref="C1882:G1882"/>
    <mergeCell ref="C1883:G1883"/>
    <mergeCell ref="C1884:G1884"/>
    <mergeCell ref="C1909:G1909"/>
    <mergeCell ref="C1910:G1910"/>
    <mergeCell ref="C1911:G1911"/>
    <mergeCell ref="C1912:G1912"/>
    <mergeCell ref="C1913:G1913"/>
    <mergeCell ref="C1914:G1914"/>
    <mergeCell ref="C1903:G1903"/>
    <mergeCell ref="C1904:G1904"/>
    <mergeCell ref="C1905:G1905"/>
    <mergeCell ref="C1906:G1906"/>
    <mergeCell ref="C1907:G1907"/>
    <mergeCell ref="C1908:G1908"/>
    <mergeCell ref="C1897:G1897"/>
    <mergeCell ref="C1898:G1898"/>
    <mergeCell ref="C1899:G1899"/>
    <mergeCell ref="C1900:G1900"/>
    <mergeCell ref="C1901:G1901"/>
    <mergeCell ref="C1902:G1902"/>
    <mergeCell ref="C1928:O1928"/>
    <mergeCell ref="C1929:O1929"/>
    <mergeCell ref="C1930:O1930"/>
    <mergeCell ref="C1931:O1931"/>
    <mergeCell ref="C1932:O1932"/>
    <mergeCell ref="C1933:O1933"/>
    <mergeCell ref="C1921:G1921"/>
    <mergeCell ref="C1922:G1922"/>
    <mergeCell ref="C1923:G1923"/>
    <mergeCell ref="C1924:G1924"/>
    <mergeCell ref="C1925:G1925"/>
    <mergeCell ref="C1927:O1927"/>
    <mergeCell ref="C1915:G1915"/>
    <mergeCell ref="C1916:P1916"/>
    <mergeCell ref="C1917:G1917"/>
    <mergeCell ref="C1918:G1918"/>
    <mergeCell ref="C1919:G1919"/>
    <mergeCell ref="C1920:G1920"/>
    <mergeCell ref="C1946:O1946"/>
    <mergeCell ref="C1947:O1947"/>
    <mergeCell ref="C1948:J1948"/>
    <mergeCell ref="C1949:J1949"/>
    <mergeCell ref="A1950:P1950"/>
    <mergeCell ref="A1951:P1951"/>
    <mergeCell ref="C1940:O1940"/>
    <mergeCell ref="C1941:O1941"/>
    <mergeCell ref="C1942:O1942"/>
    <mergeCell ref="C1943:O1943"/>
    <mergeCell ref="C1944:O1944"/>
    <mergeCell ref="C1945:O1945"/>
    <mergeCell ref="C1934:O1934"/>
    <mergeCell ref="C1935:O1935"/>
    <mergeCell ref="C1936:O1936"/>
    <mergeCell ref="C1937:O1937"/>
    <mergeCell ref="C1938:O1938"/>
    <mergeCell ref="C1939:O1939"/>
    <mergeCell ref="C1964:G1964"/>
    <mergeCell ref="C1965:G1965"/>
    <mergeCell ref="A1966:P1966"/>
    <mergeCell ref="C1967:G1967"/>
    <mergeCell ref="C1968:G1968"/>
    <mergeCell ref="C1969:G1969"/>
    <mergeCell ref="A1958:P1958"/>
    <mergeCell ref="C1959:G1959"/>
    <mergeCell ref="C1960:P1960"/>
    <mergeCell ref="C1961:G1961"/>
    <mergeCell ref="C1962:G1962"/>
    <mergeCell ref="C1963:G1963"/>
    <mergeCell ref="C1952:G1952"/>
    <mergeCell ref="C1953:G1953"/>
    <mergeCell ref="C1954:G1954"/>
    <mergeCell ref="C1955:G1955"/>
    <mergeCell ref="C1956:G1956"/>
    <mergeCell ref="C1957:G1957"/>
    <mergeCell ref="C1983:O1983"/>
    <mergeCell ref="C1984:O1984"/>
    <mergeCell ref="C1985:O1985"/>
    <mergeCell ref="C1986:O1986"/>
    <mergeCell ref="C1987:O1987"/>
    <mergeCell ref="C1988:O1988"/>
    <mergeCell ref="C1977:O1977"/>
    <mergeCell ref="C1978:O1978"/>
    <mergeCell ref="C1979:O1979"/>
    <mergeCell ref="C1980:O1980"/>
    <mergeCell ref="C1981:O1981"/>
    <mergeCell ref="C1982:O1982"/>
    <mergeCell ref="C1970:G1970"/>
    <mergeCell ref="C1972:O1972"/>
    <mergeCell ref="C1973:O1973"/>
    <mergeCell ref="C1974:O1974"/>
    <mergeCell ref="C1975:O1975"/>
    <mergeCell ref="C1976:O1976"/>
    <mergeCell ref="C2001:G2001"/>
    <mergeCell ref="C2002:G2002"/>
    <mergeCell ref="C2003:G2003"/>
    <mergeCell ref="C2004:G2004"/>
    <mergeCell ref="C2005:G2005"/>
    <mergeCell ref="C2006:G2006"/>
    <mergeCell ref="A1995:P1995"/>
    <mergeCell ref="C1996:G1996"/>
    <mergeCell ref="C1997:G1997"/>
    <mergeCell ref="C1998:G1998"/>
    <mergeCell ref="C1999:G1999"/>
    <mergeCell ref="C2000:G2000"/>
    <mergeCell ref="C1989:O1989"/>
    <mergeCell ref="C1990:O1990"/>
    <mergeCell ref="C1991:O1991"/>
    <mergeCell ref="C1992:O1992"/>
    <mergeCell ref="C1993:J1993"/>
    <mergeCell ref="C1994:J1994"/>
    <mergeCell ref="C2019:G2019"/>
    <mergeCell ref="C2020:G2020"/>
    <mergeCell ref="C2021:G2021"/>
    <mergeCell ref="C2022:G2022"/>
    <mergeCell ref="C2023:G2023"/>
    <mergeCell ref="C2024:G2024"/>
    <mergeCell ref="C2013:P2013"/>
    <mergeCell ref="C2014:G2014"/>
    <mergeCell ref="C2015:G2015"/>
    <mergeCell ref="C2016:G2016"/>
    <mergeCell ref="C2017:G2017"/>
    <mergeCell ref="C2018:G2018"/>
    <mergeCell ref="C2007:G2007"/>
    <mergeCell ref="C2008:G2008"/>
    <mergeCell ref="C2009:G2009"/>
    <mergeCell ref="C2010:G2010"/>
    <mergeCell ref="C2011:G2011"/>
    <mergeCell ref="C2012:G2012"/>
    <mergeCell ref="C2037:G2037"/>
    <mergeCell ref="C2038:G2038"/>
    <mergeCell ref="C2039:G2039"/>
    <mergeCell ref="C2040:G2040"/>
    <mergeCell ref="C2041:G2041"/>
    <mergeCell ref="C2042:G2042"/>
    <mergeCell ref="C2031:G2031"/>
    <mergeCell ref="C2032:G2032"/>
    <mergeCell ref="C2033:G2033"/>
    <mergeCell ref="C2034:G2034"/>
    <mergeCell ref="C2035:G2035"/>
    <mergeCell ref="C2036:G2036"/>
    <mergeCell ref="C2025:G2025"/>
    <mergeCell ref="C2026:G2026"/>
    <mergeCell ref="C2027:G2027"/>
    <mergeCell ref="C2028:G2028"/>
    <mergeCell ref="A2029:P2029"/>
    <mergeCell ref="C2030:G2030"/>
    <mergeCell ref="C2055:G2055"/>
    <mergeCell ref="C2056:G2056"/>
    <mergeCell ref="C2057:G2057"/>
    <mergeCell ref="C2058:G2058"/>
    <mergeCell ref="A2059:P2059"/>
    <mergeCell ref="C2060:G2060"/>
    <mergeCell ref="C2049:P2049"/>
    <mergeCell ref="C2050:G2050"/>
    <mergeCell ref="C2051:G2051"/>
    <mergeCell ref="C2052:G2052"/>
    <mergeCell ref="C2053:G2053"/>
    <mergeCell ref="C2054:G2054"/>
    <mergeCell ref="C2043:G2043"/>
    <mergeCell ref="C2044:G2044"/>
    <mergeCell ref="C2045:G2045"/>
    <mergeCell ref="C2046:G2046"/>
    <mergeCell ref="C2047:G2047"/>
    <mergeCell ref="C2048:G2048"/>
    <mergeCell ref="C2073:G2073"/>
    <mergeCell ref="C2074:G2074"/>
    <mergeCell ref="C2075:G2075"/>
    <mergeCell ref="C2076:G2076"/>
    <mergeCell ref="C2077:G2077"/>
    <mergeCell ref="C2078:G2078"/>
    <mergeCell ref="C2067:G2067"/>
    <mergeCell ref="C2068:G2068"/>
    <mergeCell ref="C2069:G2069"/>
    <mergeCell ref="C2070:G2070"/>
    <mergeCell ref="C2071:G2071"/>
    <mergeCell ref="C2072:G2072"/>
    <mergeCell ref="C2061:G2061"/>
    <mergeCell ref="C2062:G2062"/>
    <mergeCell ref="C2063:G2063"/>
    <mergeCell ref="C2064:G2064"/>
    <mergeCell ref="C2065:G2065"/>
    <mergeCell ref="C2066:G2066"/>
    <mergeCell ref="C2091:G2091"/>
    <mergeCell ref="C2092:G2092"/>
    <mergeCell ref="C2093:G2093"/>
    <mergeCell ref="C2094:G2094"/>
    <mergeCell ref="C2095:G2095"/>
    <mergeCell ref="C2096:G2096"/>
    <mergeCell ref="C2085:G2085"/>
    <mergeCell ref="C2086:G2086"/>
    <mergeCell ref="C2087:G2087"/>
    <mergeCell ref="C2088:G2088"/>
    <mergeCell ref="A2089:P2089"/>
    <mergeCell ref="C2090:G2090"/>
    <mergeCell ref="C2079:P2079"/>
    <mergeCell ref="C2080:G2080"/>
    <mergeCell ref="C2081:G2081"/>
    <mergeCell ref="C2082:G2082"/>
    <mergeCell ref="C2083:G2083"/>
    <mergeCell ref="C2084:G2084"/>
    <mergeCell ref="C2109:P2109"/>
    <mergeCell ref="C2110:G2110"/>
    <mergeCell ref="C2111:G2111"/>
    <mergeCell ref="C2112:G2112"/>
    <mergeCell ref="C2113:G2113"/>
    <mergeCell ref="C2114:G2114"/>
    <mergeCell ref="C2103:G2103"/>
    <mergeCell ref="C2104:G2104"/>
    <mergeCell ref="C2105:G2105"/>
    <mergeCell ref="C2106:G2106"/>
    <mergeCell ref="C2107:G2107"/>
    <mergeCell ref="C2108:G2108"/>
    <mergeCell ref="C2097:G2097"/>
    <mergeCell ref="C2098:G2098"/>
    <mergeCell ref="C2099:G2099"/>
    <mergeCell ref="C2100:G2100"/>
    <mergeCell ref="C2101:G2101"/>
    <mergeCell ref="C2102:G2102"/>
    <mergeCell ref="C2128:O2128"/>
    <mergeCell ref="C2129:O2129"/>
    <mergeCell ref="C2130:O2130"/>
    <mergeCell ref="C2131:O2131"/>
    <mergeCell ref="C2132:O2132"/>
    <mergeCell ref="C2133:O2133"/>
    <mergeCell ref="C2122:O2122"/>
    <mergeCell ref="C2123:O2123"/>
    <mergeCell ref="C2124:O2124"/>
    <mergeCell ref="C2125:O2125"/>
    <mergeCell ref="C2126:O2126"/>
    <mergeCell ref="C2127:O2127"/>
    <mergeCell ref="C2115:G2115"/>
    <mergeCell ref="C2116:G2116"/>
    <mergeCell ref="C2117:G2117"/>
    <mergeCell ref="C2118:G2118"/>
    <mergeCell ref="C2120:O2120"/>
    <mergeCell ref="C2121:O2121"/>
    <mergeCell ref="C2147:O2147"/>
    <mergeCell ref="C2148:O2148"/>
    <mergeCell ref="C2149:O2149"/>
    <mergeCell ref="C2150:O2150"/>
    <mergeCell ref="C2151:O2151"/>
    <mergeCell ref="C2152:O2152"/>
    <mergeCell ref="C2140:O2140"/>
    <mergeCell ref="C2141:J2141"/>
    <mergeCell ref="C2142:J2142"/>
    <mergeCell ref="C2144:O2144"/>
    <mergeCell ref="C2145:O2145"/>
    <mergeCell ref="C2146:O2146"/>
    <mergeCell ref="C2134:O2134"/>
    <mergeCell ref="C2135:O2135"/>
    <mergeCell ref="C2136:O2136"/>
    <mergeCell ref="C2137:O2137"/>
    <mergeCell ref="C2138:O2138"/>
    <mergeCell ref="C2139:O2139"/>
    <mergeCell ref="C2174:N2174"/>
    <mergeCell ref="C2165:J2165"/>
    <mergeCell ref="C2166:J2166"/>
    <mergeCell ref="C2171:H2171"/>
    <mergeCell ref="I2171:N2171"/>
    <mergeCell ref="C2172:N2172"/>
    <mergeCell ref="C2173:H2173"/>
    <mergeCell ref="I2173:N2173"/>
    <mergeCell ref="C2159:O2159"/>
    <mergeCell ref="C2160:O2160"/>
    <mergeCell ref="C2161:O2161"/>
    <mergeCell ref="C2162:O2162"/>
    <mergeCell ref="C2163:O2163"/>
    <mergeCell ref="C2164:O2164"/>
    <mergeCell ref="C2153:O2153"/>
    <mergeCell ref="C2154:O2154"/>
    <mergeCell ref="C2155:O2155"/>
    <mergeCell ref="C2156:O2156"/>
    <mergeCell ref="C2157:O2157"/>
    <mergeCell ref="C2158:O215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220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I40"/>
  <sheetViews>
    <sheetView zoomScale="115" zoomScaleNormal="115" workbookViewId="0">
      <selection activeCell="D23" sqref="D23"/>
    </sheetView>
  </sheetViews>
  <sheetFormatPr defaultRowHeight="15" x14ac:dyDescent="0.25"/>
  <cols>
    <col min="1" max="1" width="5.7109375" style="303" customWidth="1"/>
    <col min="2" max="2" width="38.85546875" style="303" customWidth="1"/>
    <col min="3" max="3" width="20" style="303" customWidth="1"/>
    <col min="4" max="4" width="45" style="303" customWidth="1"/>
    <col min="5" max="5" width="11.28515625" style="304" customWidth="1"/>
    <col min="6" max="6" width="16.28515625" style="305" customWidth="1"/>
    <col min="7" max="7" width="12.5703125" style="311" customWidth="1"/>
    <col min="8" max="16384" width="9.140625" style="311"/>
  </cols>
  <sheetData>
    <row r="1" spans="1:9" s="308" customFormat="1" ht="41.25" customHeight="1" x14ac:dyDescent="0.25">
      <c r="A1" s="303"/>
      <c r="B1" s="303"/>
      <c r="C1" s="303"/>
      <c r="D1" s="303"/>
      <c r="E1" s="304"/>
      <c r="F1" s="305"/>
      <c r="G1" s="306"/>
      <c r="H1" s="307"/>
      <c r="I1" s="307"/>
    </row>
    <row r="2" spans="1:9" s="308" customFormat="1" ht="59.25" customHeight="1" x14ac:dyDescent="0.25">
      <c r="A2" s="915" t="s">
        <v>1376</v>
      </c>
      <c r="B2" s="916"/>
      <c r="C2" s="916"/>
      <c r="D2" s="916"/>
      <c r="E2" s="916"/>
      <c r="F2" s="916"/>
      <c r="G2" s="306"/>
      <c r="H2" s="307"/>
      <c r="I2" s="307"/>
    </row>
    <row r="3" spans="1:9" ht="15.75" x14ac:dyDescent="0.25">
      <c r="G3" s="309"/>
      <c r="H3" s="309"/>
      <c r="I3" s="310"/>
    </row>
    <row r="4" spans="1:9" ht="28.5" customHeight="1" x14ac:dyDescent="0.25">
      <c r="A4" s="917" t="s">
        <v>1377</v>
      </c>
      <c r="B4" s="918"/>
      <c r="C4" s="918"/>
      <c r="D4" s="918"/>
      <c r="E4" s="918"/>
      <c r="F4" s="918"/>
      <c r="G4" s="309"/>
      <c r="H4" s="309"/>
      <c r="I4" s="310"/>
    </row>
    <row r="5" spans="1:9" ht="70.5" customHeight="1" x14ac:dyDescent="0.25">
      <c r="A5" s="919" t="s">
        <v>1378</v>
      </c>
      <c r="B5" s="920"/>
      <c r="C5" s="920"/>
      <c r="D5" s="920"/>
      <c r="E5" s="920"/>
      <c r="F5" s="920"/>
      <c r="G5" s="307"/>
      <c r="H5" s="307"/>
      <c r="I5" s="310"/>
    </row>
    <row r="6" spans="1:9" s="314" customFormat="1" x14ac:dyDescent="0.2">
      <c r="A6" s="312"/>
      <c r="B6" s="303"/>
      <c r="C6" s="303"/>
      <c r="D6" s="303"/>
      <c r="E6" s="304"/>
      <c r="F6" s="305"/>
      <c r="G6" s="313"/>
      <c r="H6" s="313"/>
      <c r="I6" s="313"/>
    </row>
    <row r="7" spans="1:9" ht="31.5" customHeight="1" x14ac:dyDescent="0.25">
      <c r="A7" s="315"/>
      <c r="B7" s="316" t="s">
        <v>1379</v>
      </c>
      <c r="C7" s="921" t="s">
        <v>345</v>
      </c>
      <c r="D7" s="922"/>
      <c r="E7" s="922"/>
      <c r="F7" s="317"/>
    </row>
    <row r="8" spans="1:9" ht="89.25" customHeight="1" x14ac:dyDescent="0.25">
      <c r="A8" s="315"/>
      <c r="B8" s="316" t="s">
        <v>1380</v>
      </c>
      <c r="C8" s="923" t="s">
        <v>1381</v>
      </c>
      <c r="D8" s="923"/>
      <c r="E8" s="923"/>
      <c r="F8" s="923"/>
      <c r="G8" s="318"/>
    </row>
    <row r="9" spans="1:9" x14ac:dyDescent="0.25">
      <c r="B9" s="319"/>
      <c r="C9" s="320"/>
      <c r="D9" s="320"/>
      <c r="E9" s="312"/>
      <c r="F9" s="321"/>
    </row>
    <row r="10" spans="1:9" x14ac:dyDescent="0.25">
      <c r="A10" s="322" t="s">
        <v>1382</v>
      </c>
      <c r="B10" s="322" t="s">
        <v>1383</v>
      </c>
      <c r="C10" s="322" t="s">
        <v>13</v>
      </c>
      <c r="D10" s="322" t="s">
        <v>1384</v>
      </c>
      <c r="E10" s="322" t="s">
        <v>1385</v>
      </c>
      <c r="F10" s="323" t="s">
        <v>1386</v>
      </c>
    </row>
    <row r="11" spans="1:9" ht="42.75" x14ac:dyDescent="0.25">
      <c r="A11" s="324">
        <v>1</v>
      </c>
      <c r="B11" s="325" t="s">
        <v>1387</v>
      </c>
      <c r="C11" s="325"/>
      <c r="D11" s="326" t="str">
        <f>CONCATENATE(F19, " дня х ", F15, " чел. х ",F20," руб/чел ",)</f>
        <v xml:space="preserve">242 дня х 274 чел. х 58,33 руб/чел </v>
      </c>
      <c r="E11" s="326" t="s">
        <v>1388</v>
      </c>
      <c r="F11" s="327">
        <f>F19*F15*F20</f>
        <v>3867745.64</v>
      </c>
    </row>
    <row r="12" spans="1:9" ht="30" x14ac:dyDescent="0.25">
      <c r="A12" s="328" t="s">
        <v>152</v>
      </c>
      <c r="B12" s="329" t="s">
        <v>1389</v>
      </c>
      <c r="C12" s="329" t="s">
        <v>1390</v>
      </c>
      <c r="D12" s="329"/>
      <c r="E12" s="329" t="s">
        <v>1391</v>
      </c>
      <c r="F12" s="330">
        <v>2</v>
      </c>
    </row>
    <row r="13" spans="1:9" ht="25.35" customHeight="1" x14ac:dyDescent="0.25">
      <c r="A13" s="328" t="s">
        <v>153</v>
      </c>
      <c r="B13" s="329" t="s">
        <v>1392</v>
      </c>
      <c r="C13" s="329" t="s">
        <v>1390</v>
      </c>
      <c r="D13" s="329"/>
      <c r="E13" s="329" t="s">
        <v>1393</v>
      </c>
      <c r="F13" s="330">
        <v>8</v>
      </c>
    </row>
    <row r="14" spans="1:9" ht="30" x14ac:dyDescent="0.25">
      <c r="A14" s="328" t="s">
        <v>281</v>
      </c>
      <c r="B14" s="329" t="s">
        <v>1394</v>
      </c>
      <c r="C14" s="329" t="s">
        <v>1390</v>
      </c>
      <c r="D14" s="329"/>
      <c r="E14" s="329" t="s">
        <v>1395</v>
      </c>
      <c r="F14" s="330">
        <v>5</v>
      </c>
    </row>
    <row r="15" spans="1:9" s="331" customFormat="1" ht="30" x14ac:dyDescent="0.25">
      <c r="A15" s="328" t="s">
        <v>285</v>
      </c>
      <c r="B15" s="329" t="s">
        <v>1396</v>
      </c>
      <c r="C15" s="329" t="s">
        <v>1397</v>
      </c>
      <c r="D15" s="329" t="s">
        <v>1398</v>
      </c>
      <c r="E15" s="329" t="s">
        <v>1399</v>
      </c>
      <c r="F15" s="330">
        <f>137*2</f>
        <v>274</v>
      </c>
    </row>
    <row r="16" spans="1:9" s="331" customFormat="1" ht="57.75" customHeight="1" x14ac:dyDescent="0.25">
      <c r="A16" s="328" t="s">
        <v>288</v>
      </c>
      <c r="B16" s="329" t="s">
        <v>1400</v>
      </c>
      <c r="C16" s="329" t="s">
        <v>1401</v>
      </c>
      <c r="D16" s="329" t="s">
        <v>1402</v>
      </c>
      <c r="E16" s="329" t="s">
        <v>1373</v>
      </c>
      <c r="F16" s="330">
        <f>ROUND(F15/F34,0)</f>
        <v>10</v>
      </c>
    </row>
    <row r="17" spans="1:6" s="331" customFormat="1" ht="15" customHeight="1" x14ac:dyDescent="0.25">
      <c r="A17" s="328" t="s">
        <v>290</v>
      </c>
      <c r="B17" s="329" t="s">
        <v>1403</v>
      </c>
      <c r="C17" s="329"/>
      <c r="D17" s="329" t="str">
        <f>CONCATENATE("30 / 7 х ",F14)</f>
        <v>30 / 7 х 5</v>
      </c>
      <c r="E17" s="329" t="s">
        <v>1395</v>
      </c>
      <c r="F17" s="330">
        <f>ROUNDUP(30/7*F14,0)</f>
        <v>22</v>
      </c>
    </row>
    <row r="18" spans="1:6" s="331" customFormat="1" ht="165" x14ac:dyDescent="0.25">
      <c r="A18" s="328" t="s">
        <v>1404</v>
      </c>
      <c r="B18" s="329" t="s">
        <v>1405</v>
      </c>
      <c r="C18" s="329" t="s">
        <v>1406</v>
      </c>
      <c r="D18" s="329"/>
      <c r="E18" s="329" t="s">
        <v>1407</v>
      </c>
      <c r="F18" s="330">
        <v>11</v>
      </c>
    </row>
    <row r="19" spans="1:6" s="331" customFormat="1" ht="15" customHeight="1" x14ac:dyDescent="0.25">
      <c r="A19" s="328" t="s">
        <v>1408</v>
      </c>
      <c r="B19" s="329" t="s">
        <v>1409</v>
      </c>
      <c r="C19" s="329"/>
      <c r="D19" s="329" t="str">
        <f>CONCATENATE(F17, "дн х ",F18," мес.")</f>
        <v>22дн х 11 мес.</v>
      </c>
      <c r="E19" s="329" t="s">
        <v>1395</v>
      </c>
      <c r="F19" s="330">
        <f>F17*F18</f>
        <v>242</v>
      </c>
    </row>
    <row r="20" spans="1:6" s="331" customFormat="1" ht="57" customHeight="1" x14ac:dyDescent="0.25">
      <c r="A20" s="907" t="s">
        <v>1410</v>
      </c>
      <c r="B20" s="329" t="s">
        <v>1411</v>
      </c>
      <c r="C20" s="329" t="s">
        <v>1412</v>
      </c>
      <c r="D20" s="329" t="s">
        <v>1413</v>
      </c>
      <c r="E20" s="329" t="s">
        <v>1414</v>
      </c>
      <c r="F20" s="332">
        <f>ROUND(((F24*D22)/F25+F33)*D23*F26/F34,2)</f>
        <v>58.33</v>
      </c>
    </row>
    <row r="21" spans="1:6" x14ac:dyDescent="0.25">
      <c r="A21" s="909"/>
      <c r="B21" s="329"/>
      <c r="C21" s="329"/>
      <c r="D21" s="329" t="str">
        <f>CONCATENATE("((",F24," х ",D22," ) / ",F25,"+","0",")"," х ",D23," х ",F26, " / ",F34)</f>
        <v>((8,4 х 2 ) / 24+0) х 1,035 х 2254,26 / 28</v>
      </c>
      <c r="E21" s="329"/>
      <c r="F21" s="332"/>
    </row>
    <row r="22" spans="1:6" ht="60" x14ac:dyDescent="0.25">
      <c r="A22" s="328" t="s">
        <v>1415</v>
      </c>
      <c r="B22" s="329" t="s">
        <v>1416</v>
      </c>
      <c r="C22" s="329"/>
      <c r="D22" s="329">
        <v>2</v>
      </c>
      <c r="E22" s="329"/>
      <c r="F22" s="332"/>
    </row>
    <row r="23" spans="1:6" ht="105" x14ac:dyDescent="0.25">
      <c r="A23" s="328" t="s">
        <v>1417</v>
      </c>
      <c r="B23" s="329" t="s">
        <v>1418</v>
      </c>
      <c r="C23" s="329"/>
      <c r="D23" s="329">
        <v>1.0349999999999999</v>
      </c>
      <c r="E23" s="329"/>
      <c r="F23" s="332"/>
    </row>
    <row r="24" spans="1:6" ht="45" x14ac:dyDescent="0.25">
      <c r="A24" s="328" t="s">
        <v>1419</v>
      </c>
      <c r="B24" s="329" t="s">
        <v>1420</v>
      </c>
      <c r="C24" s="329" t="s">
        <v>1421</v>
      </c>
      <c r="D24" s="329"/>
      <c r="E24" s="329" t="s">
        <v>1422</v>
      </c>
      <c r="F24" s="332">
        <v>8.4</v>
      </c>
    </row>
    <row r="25" spans="1:6" ht="45" x14ac:dyDescent="0.25">
      <c r="A25" s="328" t="s">
        <v>1423</v>
      </c>
      <c r="B25" s="329" t="s">
        <v>1424</v>
      </c>
      <c r="C25" s="329" t="s">
        <v>1425</v>
      </c>
      <c r="D25" s="329" t="s">
        <v>1426</v>
      </c>
      <c r="E25" s="329" t="s">
        <v>1427</v>
      </c>
      <c r="F25" s="332">
        <v>24</v>
      </c>
    </row>
    <row r="26" spans="1:6" ht="270" x14ac:dyDescent="0.25">
      <c r="A26" s="907" t="s">
        <v>1428</v>
      </c>
      <c r="B26" s="329" t="s">
        <v>1429</v>
      </c>
      <c r="C26" s="329"/>
      <c r="D26" s="329" t="str">
        <f>CONCATENATE(F28, "х",F29,"+(",F30,"+",F30,"х",F31,"+",F30,"х",F32,")")</f>
        <v>1109,41х1+(397,17+397,17х1+397,17х0,88)</v>
      </c>
      <c r="E26" s="329" t="s">
        <v>1430</v>
      </c>
      <c r="F26" s="333">
        <f>ROUND(F28+F29+F30+F30*F31+F30*F32,2)</f>
        <v>2254.2600000000002</v>
      </c>
    </row>
    <row r="27" spans="1:6" ht="26.25" customHeight="1" x14ac:dyDescent="0.25">
      <c r="A27" s="908"/>
      <c r="B27" s="329" t="s">
        <v>1431</v>
      </c>
      <c r="C27" s="329" t="s">
        <v>1432</v>
      </c>
      <c r="D27" s="329"/>
      <c r="E27" s="329" t="s">
        <v>1433</v>
      </c>
      <c r="F27" s="332"/>
    </row>
    <row r="28" spans="1:6" ht="30" x14ac:dyDescent="0.25">
      <c r="A28" s="908"/>
      <c r="B28" s="329" t="s">
        <v>1434</v>
      </c>
      <c r="C28" s="329"/>
      <c r="D28" s="329"/>
      <c r="E28" s="329" t="s">
        <v>1388</v>
      </c>
      <c r="F28" s="332">
        <f>1109.41</f>
        <v>1109.4100000000001</v>
      </c>
    </row>
    <row r="29" spans="1:6" ht="45" x14ac:dyDescent="0.25">
      <c r="A29" s="908"/>
      <c r="B29" s="329" t="s">
        <v>1435</v>
      </c>
      <c r="C29" s="329"/>
      <c r="D29" s="329" t="s">
        <v>1436</v>
      </c>
      <c r="E29" s="329"/>
      <c r="F29" s="332">
        <v>1</v>
      </c>
    </row>
    <row r="30" spans="1:6" x14ac:dyDescent="0.25">
      <c r="A30" s="908"/>
      <c r="B30" s="329" t="s">
        <v>1437</v>
      </c>
      <c r="C30" s="329" t="s">
        <v>1438</v>
      </c>
      <c r="D30" s="329" t="s">
        <v>1436</v>
      </c>
      <c r="E30" s="329" t="s">
        <v>1388</v>
      </c>
      <c r="F30" s="332">
        <v>397.17</v>
      </c>
    </row>
    <row r="31" spans="1:6" ht="30" x14ac:dyDescent="0.25">
      <c r="A31" s="908"/>
      <c r="B31" s="329" t="s">
        <v>1439</v>
      </c>
      <c r="C31" s="329" t="s">
        <v>1440</v>
      </c>
      <c r="D31" s="329" t="s">
        <v>1441</v>
      </c>
      <c r="E31" s="329" t="s">
        <v>374</v>
      </c>
      <c r="F31" s="332">
        <v>1</v>
      </c>
    </row>
    <row r="32" spans="1:6" ht="30" x14ac:dyDescent="0.25">
      <c r="A32" s="909"/>
      <c r="B32" s="329" t="s">
        <v>1442</v>
      </c>
      <c r="C32" s="329" t="s">
        <v>1440</v>
      </c>
      <c r="D32" s="329" t="s">
        <v>1443</v>
      </c>
      <c r="E32" s="329" t="s">
        <v>374</v>
      </c>
      <c r="F32" s="332">
        <v>0.88</v>
      </c>
    </row>
    <row r="33" spans="1:6" ht="60" x14ac:dyDescent="0.25">
      <c r="A33" s="328" t="s">
        <v>1444</v>
      </c>
      <c r="B33" s="329" t="s">
        <v>1445</v>
      </c>
      <c r="C33" s="329"/>
      <c r="D33" s="329" t="s">
        <v>1446</v>
      </c>
      <c r="E33" s="329" t="s">
        <v>1447</v>
      </c>
      <c r="F33" s="332"/>
    </row>
    <row r="34" spans="1:6" ht="45" x14ac:dyDescent="0.25">
      <c r="A34" s="334" t="s">
        <v>1448</v>
      </c>
      <c r="B34" s="335" t="s">
        <v>1449</v>
      </c>
      <c r="C34" s="335" t="s">
        <v>1450</v>
      </c>
      <c r="D34" s="335" t="s">
        <v>1451</v>
      </c>
      <c r="E34" s="335" t="s">
        <v>1452</v>
      </c>
      <c r="F34" s="336">
        <v>28</v>
      </c>
    </row>
    <row r="35" spans="1:6" x14ac:dyDescent="0.25">
      <c r="A35" s="337"/>
      <c r="B35" s="338"/>
      <c r="C35" s="339"/>
      <c r="D35" s="339"/>
      <c r="E35" s="340"/>
      <c r="F35" s="341"/>
    </row>
    <row r="36" spans="1:6" x14ac:dyDescent="0.25">
      <c r="A36" s="910" t="s">
        <v>1453</v>
      </c>
      <c r="B36" s="911"/>
      <c r="C36" s="911"/>
      <c r="D36" s="911"/>
      <c r="E36" s="911"/>
      <c r="F36" s="911"/>
    </row>
    <row r="37" spans="1:6" x14ac:dyDescent="0.25">
      <c r="A37" s="912" t="s">
        <v>1454</v>
      </c>
      <c r="B37" s="913"/>
      <c r="C37" s="913"/>
      <c r="D37" s="913"/>
      <c r="E37" s="913"/>
      <c r="F37" s="913"/>
    </row>
    <row r="38" spans="1:6" x14ac:dyDescent="0.25">
      <c r="A38" s="910"/>
      <c r="B38" s="911"/>
      <c r="C38" s="911"/>
      <c r="D38" s="911"/>
      <c r="E38" s="911"/>
      <c r="F38" s="911"/>
    </row>
    <row r="39" spans="1:6" x14ac:dyDescent="0.25">
      <c r="A39" s="914"/>
      <c r="B39" s="913"/>
      <c r="C39" s="913"/>
      <c r="D39" s="913"/>
      <c r="E39" s="913"/>
      <c r="F39" s="913"/>
    </row>
    <row r="40" spans="1:6" x14ac:dyDescent="0.25">
      <c r="A40" s="315"/>
      <c r="B40" s="315"/>
      <c r="C40" s="315"/>
      <c r="D40" s="315"/>
      <c r="E40" s="315"/>
      <c r="F40" s="342"/>
    </row>
  </sheetData>
  <mergeCells count="11">
    <mergeCell ref="A20:A21"/>
    <mergeCell ref="A2:F2"/>
    <mergeCell ref="A4:F4"/>
    <mergeCell ref="A5:F5"/>
    <mergeCell ref="C7:E7"/>
    <mergeCell ref="C8:F8"/>
    <mergeCell ref="A26:A32"/>
    <mergeCell ref="A36:F36"/>
    <mergeCell ref="A37:F37"/>
    <mergeCell ref="A38:F38"/>
    <mergeCell ref="A39:F39"/>
  </mergeCells>
  <pageMargins left="0.7" right="0.7" top="0.75" bottom="0.75" header="0.3" footer="0.3"/>
  <pageSetup paperSize="9" scale="5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I48"/>
  <sheetViews>
    <sheetView topLeftCell="A30" zoomScale="85" zoomScaleNormal="85" zoomScaleSheetLayoutView="100" workbookViewId="0">
      <selection activeCell="B11" sqref="B11"/>
    </sheetView>
  </sheetViews>
  <sheetFormatPr defaultRowHeight="15" x14ac:dyDescent="0.25"/>
  <cols>
    <col min="1" max="1" width="6.7109375" style="303" customWidth="1"/>
    <col min="2" max="2" width="48.42578125" style="303" customWidth="1"/>
    <col min="3" max="3" width="20" style="343" customWidth="1"/>
    <col min="4" max="4" width="29.140625" style="303" customWidth="1"/>
    <col min="5" max="5" width="11.28515625" style="304" customWidth="1"/>
    <col min="6" max="6" width="16.28515625" style="303" customWidth="1"/>
    <col min="7" max="7" width="12.7109375" style="311" bestFit="1" customWidth="1"/>
    <col min="8" max="16384" width="9.140625" style="311"/>
  </cols>
  <sheetData>
    <row r="1" spans="1:9" s="308" customFormat="1" ht="13.5" customHeight="1" x14ac:dyDescent="0.25">
      <c r="A1" s="303"/>
      <c r="B1" s="303"/>
      <c r="C1" s="343"/>
      <c r="D1" s="303"/>
      <c r="E1" s="304"/>
      <c r="F1" s="303"/>
      <c r="G1" s="306"/>
      <c r="H1" s="307"/>
      <c r="I1" s="307"/>
    </row>
    <row r="2" spans="1:9" s="308" customFormat="1" ht="39.75" customHeight="1" x14ac:dyDescent="0.25">
      <c r="A2" s="915" t="s">
        <v>1455</v>
      </c>
      <c r="B2" s="916"/>
      <c r="C2" s="916"/>
      <c r="D2" s="916"/>
      <c r="E2" s="916"/>
      <c r="F2" s="916"/>
      <c r="G2" s="306"/>
      <c r="H2" s="307"/>
      <c r="I2" s="307"/>
    </row>
    <row r="3" spans="1:9" ht="15.75" x14ac:dyDescent="0.25">
      <c r="G3" s="309"/>
      <c r="H3" s="309"/>
      <c r="I3" s="310"/>
    </row>
    <row r="4" spans="1:9" ht="32.25" customHeight="1" x14ac:dyDescent="0.25">
      <c r="A4" s="917" t="s">
        <v>1456</v>
      </c>
      <c r="B4" s="918"/>
      <c r="C4" s="918"/>
      <c r="D4" s="918"/>
      <c r="E4" s="918"/>
      <c r="F4" s="918"/>
      <c r="G4" s="309"/>
      <c r="H4" s="309"/>
      <c r="I4" s="310"/>
    </row>
    <row r="5" spans="1:9" ht="82.5" customHeight="1" x14ac:dyDescent="0.25">
      <c r="A5" s="919" t="s">
        <v>1457</v>
      </c>
      <c r="B5" s="920"/>
      <c r="C5" s="920"/>
      <c r="D5" s="920"/>
      <c r="E5" s="920"/>
      <c r="F5" s="920"/>
      <c r="G5" s="307"/>
      <c r="H5" s="307"/>
      <c r="I5" s="310"/>
    </row>
    <row r="6" spans="1:9" s="314" customFormat="1" x14ac:dyDescent="0.2">
      <c r="A6" s="312"/>
      <c r="B6" s="303"/>
      <c r="C6" s="343"/>
      <c r="D6" s="303"/>
      <c r="E6" s="304"/>
      <c r="F6" s="303"/>
      <c r="G6" s="313"/>
      <c r="H6" s="313"/>
      <c r="I6" s="313"/>
    </row>
    <row r="7" spans="1:9" ht="87.75" customHeight="1" x14ac:dyDescent="0.25">
      <c r="A7" s="315"/>
      <c r="B7" s="316" t="s">
        <v>1379</v>
      </c>
      <c r="C7" s="921" t="s">
        <v>345</v>
      </c>
      <c r="D7" s="922"/>
      <c r="E7" s="922"/>
      <c r="F7" s="344"/>
    </row>
    <row r="8" spans="1:9" ht="99" customHeight="1" x14ac:dyDescent="0.25">
      <c r="A8" s="315"/>
      <c r="B8" s="316" t="s">
        <v>1380</v>
      </c>
      <c r="C8" s="923" t="s">
        <v>1381</v>
      </c>
      <c r="D8" s="923"/>
      <c r="E8" s="923"/>
      <c r="F8" s="923"/>
    </row>
    <row r="9" spans="1:9" x14ac:dyDescent="0.25">
      <c r="B9" s="319"/>
      <c r="C9" s="345"/>
      <c r="D9" s="320"/>
      <c r="E9" s="312"/>
      <c r="F9" s="320"/>
    </row>
    <row r="10" spans="1:9" x14ac:dyDescent="0.25">
      <c r="A10" s="322" t="s">
        <v>1382</v>
      </c>
      <c r="B10" s="322" t="s">
        <v>1383</v>
      </c>
      <c r="C10" s="346" t="s">
        <v>13</v>
      </c>
      <c r="D10" s="322" t="s">
        <v>1384</v>
      </c>
      <c r="E10" s="322" t="s">
        <v>1385</v>
      </c>
      <c r="F10" s="322" t="s">
        <v>1386</v>
      </c>
    </row>
    <row r="11" spans="1:9" ht="42.75" x14ac:dyDescent="0.25">
      <c r="A11" s="347" t="s">
        <v>22</v>
      </c>
      <c r="B11" s="348" t="s">
        <v>1458</v>
      </c>
      <c r="C11" s="349"/>
      <c r="D11" s="350" t="str">
        <f>CONCATENATE(F14, " рейс х ", F15, " чел. х ",F16," руб/чел")</f>
        <v>6 рейс х 192 чел. х 566,13 руб/чел</v>
      </c>
      <c r="E11" s="351" t="s">
        <v>1388</v>
      </c>
      <c r="F11" s="352">
        <f>F14*F15*F16</f>
        <v>652181.76000000001</v>
      </c>
    </row>
    <row r="12" spans="1:9" ht="165" x14ac:dyDescent="0.25">
      <c r="A12" s="328" t="s">
        <v>152</v>
      </c>
      <c r="B12" s="329" t="s">
        <v>1405</v>
      </c>
      <c r="C12" s="329" t="s">
        <v>1406</v>
      </c>
      <c r="D12" s="353"/>
      <c r="E12" s="353" t="s">
        <v>1407</v>
      </c>
      <c r="F12" s="354">
        <v>11</v>
      </c>
    </row>
    <row r="13" spans="1:9" ht="30" x14ac:dyDescent="0.25">
      <c r="A13" s="328" t="s">
        <v>153</v>
      </c>
      <c r="B13" s="329" t="s">
        <v>1459</v>
      </c>
      <c r="C13" s="329" t="s">
        <v>1460</v>
      </c>
      <c r="D13" s="329"/>
      <c r="E13" s="329" t="s">
        <v>1407</v>
      </c>
      <c r="F13" s="329">
        <v>2</v>
      </c>
    </row>
    <row r="14" spans="1:9" ht="30" x14ac:dyDescent="0.25">
      <c r="A14" s="328" t="s">
        <v>281</v>
      </c>
      <c r="B14" s="329" t="s">
        <v>1461</v>
      </c>
      <c r="C14" s="329" t="s">
        <v>1460</v>
      </c>
      <c r="D14" s="329" t="str">
        <f>CONCATENATE(F12," мес/ ",F13," мес")</f>
        <v>11 мес/ 2 мес</v>
      </c>
      <c r="E14" s="329" t="s">
        <v>1373</v>
      </c>
      <c r="F14" s="329">
        <f>ROUNDUP(F12/F13,0)</f>
        <v>6</v>
      </c>
    </row>
    <row r="15" spans="1:9" ht="75" x14ac:dyDescent="0.25">
      <c r="A15" s="328" t="s">
        <v>285</v>
      </c>
      <c r="B15" s="329" t="s">
        <v>1462</v>
      </c>
      <c r="C15" s="329" t="s">
        <v>1463</v>
      </c>
      <c r="D15" s="329" t="s">
        <v>1464</v>
      </c>
      <c r="E15" s="329" t="s">
        <v>1399</v>
      </c>
      <c r="F15" s="329">
        <f>ROUND(137*2*0.7,0)</f>
        <v>192</v>
      </c>
    </row>
    <row r="16" spans="1:9" ht="75" customHeight="1" x14ac:dyDescent="0.25">
      <c r="A16" s="907" t="s">
        <v>288</v>
      </c>
      <c r="B16" s="329" t="s">
        <v>1465</v>
      </c>
      <c r="C16" s="329" t="s">
        <v>1412</v>
      </c>
      <c r="D16" s="329" t="s">
        <v>1413</v>
      </c>
      <c r="E16" s="329" t="s">
        <v>1414</v>
      </c>
      <c r="F16" s="329">
        <f>ROUND(((F20*D18)/F22+(F21*D18)/F23+F31)*D19*F24/F32,2)</f>
        <v>566.13</v>
      </c>
    </row>
    <row r="17" spans="1:6" ht="60" customHeight="1" x14ac:dyDescent="0.25">
      <c r="A17" s="909"/>
      <c r="B17" s="329"/>
      <c r="C17" s="329"/>
      <c r="D17" s="329" t="str">
        <f>CONCATENATE("((",F20,"х ",D18," )/",F22,"+(",F21,"х ",D18," )/",F23,"+","0",")"," х ",D19," х ",F24, " / ",F32)</f>
        <v>((84х 2 )/51+(42х 2 )/24+0) х 1,035 х 2254,26 / 28</v>
      </c>
      <c r="E17" s="329"/>
      <c r="F17" s="329"/>
    </row>
    <row r="18" spans="1:6" ht="45" customHeight="1" x14ac:dyDescent="0.25">
      <c r="A18" s="328" t="s">
        <v>290</v>
      </c>
      <c r="B18" s="329" t="s">
        <v>1466</v>
      </c>
      <c r="C18" s="329"/>
      <c r="D18" s="329">
        <v>2</v>
      </c>
      <c r="E18" s="329"/>
      <c r="F18" s="329"/>
    </row>
    <row r="19" spans="1:6" ht="90" customHeight="1" x14ac:dyDescent="0.25">
      <c r="A19" s="328" t="s">
        <v>1404</v>
      </c>
      <c r="B19" s="329" t="s">
        <v>1418</v>
      </c>
      <c r="C19" s="329"/>
      <c r="D19" s="329">
        <v>1.0349999999999999</v>
      </c>
      <c r="E19" s="329"/>
      <c r="F19" s="329"/>
    </row>
    <row r="20" spans="1:6" ht="30" x14ac:dyDescent="0.25">
      <c r="A20" s="355" t="s">
        <v>1408</v>
      </c>
      <c r="B20" s="356" t="s">
        <v>1467</v>
      </c>
      <c r="C20" s="356" t="s">
        <v>1468</v>
      </c>
      <c r="D20" s="357" t="s">
        <v>1469</v>
      </c>
      <c r="E20" s="357" t="s">
        <v>1422</v>
      </c>
      <c r="F20" s="358">
        <f>84</f>
        <v>84</v>
      </c>
    </row>
    <row r="21" spans="1:6" ht="31.5" customHeight="1" x14ac:dyDescent="0.25">
      <c r="A21" s="355" t="s">
        <v>1410</v>
      </c>
      <c r="B21" s="356" t="s">
        <v>1470</v>
      </c>
      <c r="C21" s="356" t="s">
        <v>1468</v>
      </c>
      <c r="D21" s="357" t="s">
        <v>1471</v>
      </c>
      <c r="E21" s="357" t="s">
        <v>1422</v>
      </c>
      <c r="F21" s="358">
        <v>42</v>
      </c>
    </row>
    <row r="22" spans="1:6" ht="45" x14ac:dyDescent="0.25">
      <c r="A22" s="328" t="s">
        <v>1415</v>
      </c>
      <c r="B22" s="329" t="s">
        <v>1472</v>
      </c>
      <c r="C22" s="359" t="s">
        <v>1468</v>
      </c>
      <c r="D22" s="353" t="s">
        <v>1473</v>
      </c>
      <c r="E22" s="353" t="s">
        <v>1427</v>
      </c>
      <c r="F22" s="360">
        <v>51</v>
      </c>
    </row>
    <row r="23" spans="1:6" ht="45" x14ac:dyDescent="0.25">
      <c r="A23" s="328" t="s">
        <v>1417</v>
      </c>
      <c r="B23" s="329" t="s">
        <v>1474</v>
      </c>
      <c r="C23" s="359" t="str">
        <f>C22</f>
        <v>СТ5494-580.01-ПОС; лист 24</v>
      </c>
      <c r="D23" s="353" t="s">
        <v>1475</v>
      </c>
      <c r="E23" s="353" t="s">
        <v>1427</v>
      </c>
      <c r="F23" s="360">
        <v>24</v>
      </c>
    </row>
    <row r="24" spans="1:6" ht="225" customHeight="1" x14ac:dyDescent="0.25">
      <c r="A24" s="907" t="s">
        <v>1419</v>
      </c>
      <c r="B24" s="329" t="s">
        <v>1429</v>
      </c>
      <c r="C24" s="361"/>
      <c r="D24" s="353" t="str">
        <f>CONCATENATE(F26, "х",F27,"+(",F28,"+",F28,"х",F29,"+",F28,"х",F30,")")</f>
        <v>1109,41х1+(397,17+397,17х1+397,17х0,88)</v>
      </c>
      <c r="E24" s="353" t="s">
        <v>1430</v>
      </c>
      <c r="F24" s="362">
        <f>ROUND(F26+F27+F28+F28*F29+F28*F30,2)</f>
        <v>2254.2600000000002</v>
      </c>
    </row>
    <row r="25" spans="1:6" ht="25.5" customHeight="1" x14ac:dyDescent="0.25">
      <c r="A25" s="924"/>
      <c r="B25" s="363" t="s">
        <v>1431</v>
      </c>
      <c r="C25" s="925" t="s">
        <v>1432</v>
      </c>
      <c r="D25" s="353"/>
      <c r="E25" s="353" t="s">
        <v>1433</v>
      </c>
      <c r="F25" s="360"/>
    </row>
    <row r="26" spans="1:6" ht="30" x14ac:dyDescent="0.25">
      <c r="A26" s="924"/>
      <c r="B26" s="363" t="s">
        <v>1476</v>
      </c>
      <c r="C26" s="926"/>
      <c r="D26" s="353"/>
      <c r="E26" s="353" t="s">
        <v>1388</v>
      </c>
      <c r="F26" s="360">
        <v>1109.4100000000001</v>
      </c>
    </row>
    <row r="27" spans="1:6" ht="30" x14ac:dyDescent="0.25">
      <c r="A27" s="924"/>
      <c r="B27" s="364" t="s">
        <v>1435</v>
      </c>
      <c r="C27" s="927"/>
      <c r="D27" s="365" t="s">
        <v>1436</v>
      </c>
      <c r="E27" s="357"/>
      <c r="F27" s="358">
        <v>1</v>
      </c>
    </row>
    <row r="28" spans="1:6" x14ac:dyDescent="0.25">
      <c r="A28" s="908"/>
      <c r="B28" s="366" t="s">
        <v>1437</v>
      </c>
      <c r="C28" s="367" t="s">
        <v>1438</v>
      </c>
      <c r="D28" s="365" t="s">
        <v>1436</v>
      </c>
      <c r="E28" s="357" t="s">
        <v>1388</v>
      </c>
      <c r="F28" s="358">
        <v>397.17</v>
      </c>
    </row>
    <row r="29" spans="1:6" ht="45" customHeight="1" x14ac:dyDescent="0.25">
      <c r="A29" s="908"/>
      <c r="B29" s="329" t="s">
        <v>1439</v>
      </c>
      <c r="C29" s="361" t="s">
        <v>1440</v>
      </c>
      <c r="D29" s="353" t="s">
        <v>1477</v>
      </c>
      <c r="E29" s="353" t="s">
        <v>374</v>
      </c>
      <c r="F29" s="368">
        <v>1</v>
      </c>
    </row>
    <row r="30" spans="1:6" ht="63" customHeight="1" x14ac:dyDescent="0.25">
      <c r="A30" s="909"/>
      <c r="B30" s="329" t="s">
        <v>1442</v>
      </c>
      <c r="C30" s="361" t="s">
        <v>1440</v>
      </c>
      <c r="D30" s="353" t="s">
        <v>1478</v>
      </c>
      <c r="E30" s="353" t="s">
        <v>374</v>
      </c>
      <c r="F30" s="368">
        <v>0.88</v>
      </c>
    </row>
    <row r="31" spans="1:6" ht="68.25" customHeight="1" x14ac:dyDescent="0.25">
      <c r="A31" s="328" t="s">
        <v>1423</v>
      </c>
      <c r="B31" s="329" t="s">
        <v>1445</v>
      </c>
      <c r="C31" s="329"/>
      <c r="D31" s="369" t="s">
        <v>1446</v>
      </c>
      <c r="E31" s="353" t="s">
        <v>1447</v>
      </c>
      <c r="F31" s="360"/>
    </row>
    <row r="32" spans="1:6" ht="45" x14ac:dyDescent="0.25">
      <c r="A32" s="328" t="s">
        <v>1428</v>
      </c>
      <c r="B32" s="329" t="s">
        <v>1449</v>
      </c>
      <c r="C32" s="359" t="s">
        <v>1479</v>
      </c>
      <c r="D32" s="369" t="s">
        <v>1451</v>
      </c>
      <c r="E32" s="353" t="s">
        <v>1452</v>
      </c>
      <c r="F32" s="370">
        <v>28</v>
      </c>
    </row>
    <row r="33" spans="1:7" ht="42.75" x14ac:dyDescent="0.25">
      <c r="A33" s="324">
        <v>2</v>
      </c>
      <c r="B33" s="371" t="s">
        <v>1480</v>
      </c>
      <c r="C33" s="372"/>
      <c r="D33" s="371" t="str">
        <f>CONCATENATE(F34," дн х ",F35," чел. х (",F36," руб + ",F37," руб)")</f>
        <v>330 дн х 192 чел. х (384,58 руб + 100 руб)</v>
      </c>
      <c r="E33" s="324" t="s">
        <v>1481</v>
      </c>
      <c r="F33" s="373">
        <f>F34*F35*(F36+F37)</f>
        <v>30702988.800000001</v>
      </c>
    </row>
    <row r="34" spans="1:7" ht="165" x14ac:dyDescent="0.25">
      <c r="A34" s="328" t="s">
        <v>154</v>
      </c>
      <c r="B34" s="329" t="s">
        <v>1405</v>
      </c>
      <c r="C34" s="329" t="s">
        <v>1482</v>
      </c>
      <c r="D34" s="353" t="str">
        <f>CONCATENATE(F12, " мес. х 30 дн.")</f>
        <v>11 мес. х 30 дн.</v>
      </c>
      <c r="E34" s="374" t="s">
        <v>1483</v>
      </c>
      <c r="F34" s="375">
        <f>F12*30</f>
        <v>330</v>
      </c>
    </row>
    <row r="35" spans="1:7" ht="30" x14ac:dyDescent="0.25">
      <c r="A35" s="328" t="s">
        <v>155</v>
      </c>
      <c r="B35" s="329" t="s">
        <v>1396</v>
      </c>
      <c r="C35" s="329" t="s">
        <v>1484</v>
      </c>
      <c r="D35" s="353"/>
      <c r="E35" s="353" t="s">
        <v>1399</v>
      </c>
      <c r="F35" s="376">
        <f>F15</f>
        <v>192</v>
      </c>
    </row>
    <row r="36" spans="1:7" ht="90" x14ac:dyDescent="0.25">
      <c r="A36" s="328" t="s">
        <v>156</v>
      </c>
      <c r="B36" s="377" t="s">
        <v>1485</v>
      </c>
      <c r="C36" s="378" t="s">
        <v>1486</v>
      </c>
      <c r="D36" s="379"/>
      <c r="E36" s="380" t="s">
        <v>1481</v>
      </c>
      <c r="F36" s="381">
        <v>384.58</v>
      </c>
    </row>
    <row r="37" spans="1:7" ht="45.75" customHeight="1" x14ac:dyDescent="0.25">
      <c r="A37" s="328" t="s">
        <v>157</v>
      </c>
      <c r="B37" s="382" t="s">
        <v>1487</v>
      </c>
      <c r="C37" s="383" t="s">
        <v>1488</v>
      </c>
      <c r="D37" s="382"/>
      <c r="E37" s="374" t="s">
        <v>1481</v>
      </c>
      <c r="F37" s="384">
        <v>100</v>
      </c>
    </row>
    <row r="38" spans="1:7" ht="42.75" x14ac:dyDescent="0.25">
      <c r="A38" s="385">
        <v>3</v>
      </c>
      <c r="B38" s="386" t="s">
        <v>1489</v>
      </c>
      <c r="C38" s="387"/>
      <c r="D38" s="388"/>
      <c r="E38" s="388" t="s">
        <v>1481</v>
      </c>
      <c r="F38" s="389">
        <f>F33+F11</f>
        <v>31355170.559999999</v>
      </c>
      <c r="G38" s="318"/>
    </row>
    <row r="39" spans="1:7" x14ac:dyDescent="0.25">
      <c r="A39" s="337"/>
      <c r="B39" s="338"/>
      <c r="C39" s="339"/>
      <c r="D39" s="339"/>
      <c r="E39" s="340"/>
      <c r="F39" s="337"/>
    </row>
    <row r="40" spans="1:7" x14ac:dyDescent="0.25">
      <c r="A40" s="910" t="s">
        <v>1453</v>
      </c>
      <c r="B40" s="911"/>
      <c r="C40" s="911"/>
      <c r="D40" s="911"/>
      <c r="E40" s="911"/>
      <c r="F40" s="911"/>
    </row>
    <row r="41" spans="1:7" x14ac:dyDescent="0.25">
      <c r="A41" s="912" t="s">
        <v>1454</v>
      </c>
      <c r="B41" s="913"/>
      <c r="C41" s="913"/>
      <c r="D41" s="913"/>
      <c r="E41" s="913"/>
      <c r="F41" s="913"/>
    </row>
    <row r="42" spans="1:7" x14ac:dyDescent="0.25">
      <c r="A42" s="910"/>
      <c r="B42" s="911"/>
      <c r="C42" s="911"/>
      <c r="D42" s="911"/>
      <c r="E42" s="911"/>
      <c r="F42" s="911"/>
    </row>
    <row r="43" spans="1:7" x14ac:dyDescent="0.25">
      <c r="A43" s="914"/>
      <c r="B43" s="913"/>
      <c r="C43" s="913"/>
      <c r="D43" s="913"/>
      <c r="E43" s="913"/>
      <c r="F43" s="913"/>
    </row>
    <row r="44" spans="1:7" x14ac:dyDescent="0.25">
      <c r="A44" s="315"/>
      <c r="B44" s="315"/>
      <c r="C44" s="390"/>
      <c r="D44" s="315"/>
      <c r="E44" s="315"/>
      <c r="F44" s="315"/>
    </row>
    <row r="48" spans="1:7" x14ac:dyDescent="0.25">
      <c r="D48" s="318"/>
    </row>
  </sheetData>
  <mergeCells count="12">
    <mergeCell ref="A43:F43"/>
    <mergeCell ref="A2:F2"/>
    <mergeCell ref="A4:F4"/>
    <mergeCell ref="A5:F5"/>
    <mergeCell ref="C7:E7"/>
    <mergeCell ref="C8:F8"/>
    <mergeCell ref="A16:A17"/>
    <mergeCell ref="A24:A30"/>
    <mergeCell ref="C25:C27"/>
    <mergeCell ref="A40:F40"/>
    <mergeCell ref="A41:F41"/>
    <mergeCell ref="A42:F42"/>
  </mergeCells>
  <pageMargins left="0.70866141732283472" right="0.70866141732283472" top="0.74803149606299213" bottom="0.74803149606299213" header="0.31496062992125984" footer="0.31496062992125984"/>
  <pageSetup paperSize="9" scale="1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="85" zoomScaleNormal="85" zoomScaleSheetLayoutView="85" workbookViewId="0">
      <selection activeCell="D23" sqref="D23:E23"/>
    </sheetView>
  </sheetViews>
  <sheetFormatPr defaultRowHeight="15" x14ac:dyDescent="0.25"/>
  <cols>
    <col min="1" max="1" width="10.42578125" style="331" customWidth="1"/>
    <col min="2" max="2" width="55.7109375" style="416" customWidth="1"/>
    <col min="3" max="3" width="15.42578125" style="416" customWidth="1"/>
    <col min="4" max="6" width="24.42578125" style="416" customWidth="1"/>
    <col min="7" max="7" width="22.7109375" style="331" customWidth="1"/>
    <col min="8" max="16384" width="9.140625" style="331"/>
  </cols>
  <sheetData>
    <row r="1" spans="1:16" s="308" customFormat="1" ht="56.25" customHeight="1" x14ac:dyDescent="0.25">
      <c r="A1" s="391" t="s">
        <v>1490</v>
      </c>
      <c r="B1" s="931" t="s">
        <v>1455</v>
      </c>
      <c r="C1" s="931"/>
      <c r="D1" s="931"/>
      <c r="E1" s="931"/>
      <c r="F1" s="931"/>
      <c r="G1" s="392"/>
      <c r="H1" s="307"/>
      <c r="I1" s="307"/>
      <c r="J1" s="307"/>
      <c r="K1" s="307"/>
      <c r="L1" s="306"/>
      <c r="M1" s="306"/>
      <c r="N1" s="306"/>
      <c r="O1" s="307"/>
      <c r="P1" s="307"/>
    </row>
    <row r="2" spans="1:16" s="308" customFormat="1" ht="15.75" x14ac:dyDescent="0.25">
      <c r="A2" s="391"/>
      <c r="B2" s="393"/>
      <c r="C2" s="393"/>
      <c r="D2" s="391"/>
      <c r="E2" s="391"/>
      <c r="F2" s="391"/>
      <c r="G2" s="391"/>
      <c r="H2" s="307"/>
      <c r="I2" s="307"/>
      <c r="J2" s="307"/>
      <c r="K2" s="307"/>
      <c r="L2" s="306"/>
      <c r="M2" s="306"/>
      <c r="N2" s="306"/>
      <c r="O2" s="307"/>
      <c r="P2" s="307"/>
    </row>
    <row r="3" spans="1:16" s="311" customFormat="1" ht="15.75" x14ac:dyDescent="0.25">
      <c r="A3" s="932" t="s">
        <v>1491</v>
      </c>
      <c r="B3" s="932"/>
      <c r="C3" s="932"/>
      <c r="D3" s="932"/>
      <c r="E3" s="932"/>
      <c r="F3" s="932"/>
      <c r="G3" s="394"/>
      <c r="H3" s="309"/>
      <c r="I3" s="309"/>
      <c r="J3" s="309"/>
      <c r="K3" s="309"/>
      <c r="L3" s="309"/>
      <c r="M3" s="309"/>
      <c r="N3" s="309"/>
      <c r="O3" s="309"/>
      <c r="P3" s="310"/>
    </row>
    <row r="4" spans="1:16" s="311" customFormat="1" ht="32.25" customHeight="1" x14ac:dyDescent="0.25">
      <c r="A4" s="933" t="s">
        <v>65</v>
      </c>
      <c r="B4" s="933"/>
      <c r="C4" s="933"/>
      <c r="D4" s="933"/>
      <c r="E4" s="933"/>
      <c r="F4" s="933"/>
      <c r="G4" s="395"/>
      <c r="H4" s="309"/>
      <c r="I4" s="309"/>
      <c r="J4" s="309"/>
      <c r="K4" s="309"/>
      <c r="L4" s="309"/>
      <c r="M4" s="309"/>
      <c r="N4" s="309"/>
      <c r="O4" s="309"/>
      <c r="P4" s="310"/>
    </row>
    <row r="5" spans="1:16" s="314" customFormat="1" ht="60" customHeight="1" x14ac:dyDescent="0.2">
      <c r="A5" s="396"/>
      <c r="B5" s="397" t="s">
        <v>1492</v>
      </c>
      <c r="C5" s="397"/>
      <c r="D5" s="398">
        <f>F8/1000</f>
        <v>86.77</v>
      </c>
      <c r="E5" s="399" t="s">
        <v>350</v>
      </c>
      <c r="F5" s="400"/>
      <c r="G5" s="401"/>
      <c r="H5" s="313"/>
      <c r="I5" s="313"/>
      <c r="J5" s="313"/>
      <c r="K5" s="313"/>
      <c r="L5" s="313"/>
      <c r="M5" s="313"/>
      <c r="N5" s="313"/>
      <c r="O5" s="313"/>
      <c r="P5" s="313"/>
    </row>
    <row r="6" spans="1:16" ht="185.25" customHeight="1" x14ac:dyDescent="0.25">
      <c r="A6" s="402" t="s">
        <v>188</v>
      </c>
      <c r="B6" s="402" t="s">
        <v>1493</v>
      </c>
      <c r="C6" s="402" t="s">
        <v>1494</v>
      </c>
      <c r="D6" s="402" t="s">
        <v>1495</v>
      </c>
      <c r="E6" s="402" t="s">
        <v>1496</v>
      </c>
      <c r="F6" s="402" t="s">
        <v>1497</v>
      </c>
    </row>
    <row r="7" spans="1:16" x14ac:dyDescent="0.25">
      <c r="A7" s="402">
        <v>1</v>
      </c>
      <c r="B7" s="402">
        <f>A7+1</f>
        <v>2</v>
      </c>
      <c r="C7" s="402">
        <f>B7+1</f>
        <v>3</v>
      </c>
      <c r="D7" s="402">
        <f>C7+1</f>
        <v>4</v>
      </c>
      <c r="E7" s="402">
        <f>D7+1</f>
        <v>5</v>
      </c>
      <c r="F7" s="402">
        <f>E7+1</f>
        <v>6</v>
      </c>
    </row>
    <row r="8" spans="1:16" x14ac:dyDescent="0.25">
      <c r="A8" s="403">
        <v>1</v>
      </c>
      <c r="B8" s="404"/>
      <c r="C8" s="405">
        <f>C9</f>
        <v>11138.24</v>
      </c>
      <c r="D8" s="406"/>
      <c r="E8" s="406"/>
      <c r="F8" s="407">
        <f>F9</f>
        <v>86766.89</v>
      </c>
    </row>
    <row r="9" spans="1:16" x14ac:dyDescent="0.25">
      <c r="A9" s="408" t="s">
        <v>152</v>
      </c>
      <c r="B9" s="409" t="s">
        <v>1498</v>
      </c>
      <c r="C9" s="410">
        <v>11138.24</v>
      </c>
      <c r="D9" s="411">
        <f>$E$11</f>
        <v>7.6</v>
      </c>
      <c r="E9" s="412">
        <f>$E$12</f>
        <v>15.39</v>
      </c>
      <c r="F9" s="411">
        <f>ROUND(C9*(E9-D9),2)</f>
        <v>86766.89</v>
      </c>
    </row>
    <row r="10" spans="1:16" ht="21.75" customHeight="1" x14ac:dyDescent="0.25">
      <c r="A10" s="934" t="s">
        <v>1499</v>
      </c>
      <c r="B10" s="934"/>
      <c r="C10" s="934"/>
      <c r="D10" s="934"/>
      <c r="E10" s="934"/>
      <c r="F10" s="934"/>
    </row>
    <row r="11" spans="1:16" ht="19.5" customHeight="1" x14ac:dyDescent="0.25">
      <c r="A11" s="935" t="s">
        <v>1500</v>
      </c>
      <c r="B11" s="935"/>
      <c r="C11" s="935"/>
      <c r="D11" s="935"/>
      <c r="E11" s="413">
        <v>7.6</v>
      </c>
      <c r="F11" s="414" t="s">
        <v>1501</v>
      </c>
    </row>
    <row r="12" spans="1:16" ht="19.5" customHeight="1" x14ac:dyDescent="0.25">
      <c r="A12" s="935" t="s">
        <v>1502</v>
      </c>
      <c r="B12" s="935"/>
      <c r="C12" s="935"/>
      <c r="D12" s="935"/>
      <c r="E12" s="415">
        <f>ROUND((E14*E15+E16*(1+E17/100+E18/100))/E13,2)</f>
        <v>15.39</v>
      </c>
      <c r="F12" s="414" t="s">
        <v>1501</v>
      </c>
    </row>
    <row r="13" spans="1:16" ht="33" customHeight="1" x14ac:dyDescent="0.25">
      <c r="A13" s="930" t="s">
        <v>1503</v>
      </c>
      <c r="B13" s="930"/>
      <c r="C13" s="930"/>
      <c r="D13" s="930"/>
      <c r="E13" s="416">
        <f>20*9</f>
        <v>180</v>
      </c>
      <c r="F13" s="417" t="s">
        <v>1504</v>
      </c>
    </row>
    <row r="14" spans="1:16" ht="20.25" customHeight="1" x14ac:dyDescent="0.25">
      <c r="A14" s="930" t="s">
        <v>1505</v>
      </c>
      <c r="B14" s="930"/>
      <c r="C14" s="930"/>
      <c r="D14" s="930"/>
      <c r="E14" s="416">
        <f>E16+E17+E18</f>
        <v>812.14</v>
      </c>
      <c r="F14" s="417" t="s">
        <v>1506</v>
      </c>
    </row>
    <row r="15" spans="1:16" ht="19.5" customHeight="1" x14ac:dyDescent="0.25">
      <c r="A15" s="930" t="s">
        <v>1507</v>
      </c>
      <c r="B15" s="930"/>
      <c r="C15" s="930"/>
      <c r="D15" s="930"/>
      <c r="E15" s="416">
        <v>1</v>
      </c>
      <c r="F15" s="417"/>
    </row>
    <row r="16" spans="1:16" ht="19.5" customHeight="1" x14ac:dyDescent="0.25">
      <c r="A16" s="930" t="s">
        <v>1508</v>
      </c>
      <c r="B16" s="930"/>
      <c r="C16" s="930"/>
      <c r="D16" s="930"/>
      <c r="E16" s="418">
        <v>345.59</v>
      </c>
      <c r="F16" s="417" t="s">
        <v>1506</v>
      </c>
    </row>
    <row r="17" spans="1:6" ht="61.5" customHeight="1" x14ac:dyDescent="0.25">
      <c r="A17" s="930" t="s">
        <v>1509</v>
      </c>
      <c r="B17" s="930"/>
      <c r="C17" s="930"/>
      <c r="D17" s="930"/>
      <c r="E17" s="419">
        <f>E16*78%</f>
        <v>269.56</v>
      </c>
      <c r="F17" s="417" t="s">
        <v>374</v>
      </c>
    </row>
    <row r="18" spans="1:6" ht="63.75" customHeight="1" x14ac:dyDescent="0.25">
      <c r="A18" s="930" t="s">
        <v>1510</v>
      </c>
      <c r="B18" s="930"/>
      <c r="C18" s="930"/>
      <c r="D18" s="930"/>
      <c r="E18" s="416">
        <f>ROUND(E16*57%,2)</f>
        <v>196.99</v>
      </c>
      <c r="F18" s="417" t="s">
        <v>374</v>
      </c>
    </row>
    <row r="19" spans="1:6" x14ac:dyDescent="0.25">
      <c r="A19" s="420"/>
      <c r="B19" s="420"/>
      <c r="C19" s="417"/>
      <c r="D19" s="417"/>
      <c r="E19" s="417"/>
      <c r="F19" s="417"/>
    </row>
    <row r="20" spans="1:6" ht="15" customHeight="1" x14ac:dyDescent="0.25">
      <c r="A20" s="420" t="s">
        <v>570</v>
      </c>
      <c r="B20" s="929" t="s">
        <v>1511</v>
      </c>
      <c r="C20" s="929"/>
      <c r="D20" s="929" t="s">
        <v>1512</v>
      </c>
      <c r="E20" s="929"/>
      <c r="F20" s="416" t="s">
        <v>1513</v>
      </c>
    </row>
    <row r="21" spans="1:6" ht="15" customHeight="1" x14ac:dyDescent="0.25">
      <c r="A21" s="420"/>
      <c r="B21" s="928" t="s">
        <v>1514</v>
      </c>
      <c r="C21" s="928"/>
      <c r="D21" s="928" t="s">
        <v>1515</v>
      </c>
      <c r="E21" s="928"/>
      <c r="F21" s="421" t="s">
        <v>1516</v>
      </c>
    </row>
    <row r="22" spans="1:6" x14ac:dyDescent="0.25">
      <c r="A22" s="420"/>
      <c r="B22" s="420"/>
      <c r="D22" s="422"/>
      <c r="F22" s="422"/>
    </row>
    <row r="23" spans="1:6" ht="15" customHeight="1" x14ac:dyDescent="0.25">
      <c r="A23" s="420"/>
      <c r="B23" s="929"/>
      <c r="C23" s="929"/>
      <c r="D23" s="929"/>
      <c r="E23" s="929"/>
    </row>
    <row r="24" spans="1:6" ht="15" customHeight="1" x14ac:dyDescent="0.25">
      <c r="B24" s="928"/>
      <c r="C24" s="928"/>
      <c r="D24" s="928"/>
      <c r="E24" s="928"/>
      <c r="F24" s="421"/>
    </row>
    <row r="25" spans="1:6" x14ac:dyDescent="0.25">
      <c r="B25" s="420"/>
      <c r="C25" s="422"/>
      <c r="D25" s="422"/>
      <c r="E25" s="422"/>
      <c r="F25" s="422"/>
    </row>
  </sheetData>
  <mergeCells count="20">
    <mergeCell ref="A18:D18"/>
    <mergeCell ref="B1:F1"/>
    <mergeCell ref="A3:F3"/>
    <mergeCell ref="A4:F4"/>
    <mergeCell ref="A10:F10"/>
    <mergeCell ref="A11:D11"/>
    <mergeCell ref="A12:D12"/>
    <mergeCell ref="A13:D13"/>
    <mergeCell ref="A14:D14"/>
    <mergeCell ref="A15:D15"/>
    <mergeCell ref="A16:D16"/>
    <mergeCell ref="A17:D17"/>
    <mergeCell ref="B24:C24"/>
    <mergeCell ref="D24:E24"/>
    <mergeCell ref="B20:C20"/>
    <mergeCell ref="D20:E20"/>
    <mergeCell ref="B21:C21"/>
    <mergeCell ref="D21:E21"/>
    <mergeCell ref="B23:C23"/>
    <mergeCell ref="D23:E23"/>
  </mergeCells>
  <pageMargins left="0.7" right="0.7" top="0.75" bottom="0.75" header="0.3" footer="0.3"/>
  <pageSetup paperSize="9" scale="8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1" sqref="O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7" sqref="O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9" workbookViewId="0">
      <selection activeCell="N61" sqref="N6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107"/>
  <sheetViews>
    <sheetView topLeftCell="A42" workbookViewId="0">
      <selection activeCell="A18" sqref="A18:P18"/>
    </sheetView>
  </sheetViews>
  <sheetFormatPr defaultColWidth="9.140625" defaultRowHeight="11.25" customHeight="1" x14ac:dyDescent="0.2"/>
  <cols>
    <col min="1" max="1" width="9.7109375" style="291" customWidth="1"/>
    <col min="2" max="2" width="20.7109375" style="291" customWidth="1"/>
    <col min="3" max="3" width="10.7109375" style="291" customWidth="1"/>
    <col min="4" max="4" width="12.85546875" style="291" customWidth="1"/>
    <col min="5" max="5" width="10.42578125" style="291" customWidth="1"/>
    <col min="6" max="6" width="11.7109375" style="291" customWidth="1"/>
    <col min="7" max="7" width="6.140625" style="291" customWidth="1"/>
    <col min="8" max="8" width="9.28515625" style="291" customWidth="1"/>
    <col min="9" max="9" width="10.7109375" style="291" customWidth="1"/>
    <col min="10" max="10" width="12.42578125" style="291" customWidth="1"/>
    <col min="11" max="11" width="13.28515625" style="291" customWidth="1"/>
    <col min="12" max="12" width="17" style="291" customWidth="1"/>
    <col min="13" max="13" width="11.5703125" style="291" customWidth="1"/>
    <col min="14" max="14" width="17" style="291" customWidth="1"/>
    <col min="15" max="15" width="12.85546875" style="291" customWidth="1"/>
    <col min="16" max="16" width="17" style="291" customWidth="1"/>
    <col min="17" max="17" width="75.28515625" style="178" hidden="1" customWidth="1"/>
    <col min="18" max="18" width="126.5703125" style="178" hidden="1" customWidth="1"/>
    <col min="19" max="27" width="9.140625" style="291"/>
    <col min="28" max="33" width="76.140625" style="244" hidden="1" customWidth="1"/>
    <col min="34" max="43" width="127.28515625" style="295" hidden="1" customWidth="1"/>
    <col min="44" max="49" width="76.140625" style="244" hidden="1" customWidth="1"/>
    <col min="50" max="59" width="127.28515625" style="295" hidden="1" customWidth="1"/>
    <col min="60" max="65" width="76.140625" style="244" hidden="1" customWidth="1"/>
    <col min="66" max="75" width="127.28515625" style="295" hidden="1" customWidth="1"/>
    <col min="76" max="81" width="76.140625" style="244" hidden="1" customWidth="1"/>
    <col min="82" max="91" width="127.28515625" style="295" hidden="1" customWidth="1"/>
    <col min="92" max="97" width="76.140625" style="244" hidden="1" customWidth="1"/>
    <col min="98" max="107" width="127.28515625" style="295" hidden="1" customWidth="1"/>
    <col min="108" max="113" width="76.140625" style="244" hidden="1" customWidth="1"/>
    <col min="114" max="123" width="127.28515625" style="295" hidden="1" customWidth="1"/>
    <col min="124" max="129" width="76.140625" style="244" hidden="1" customWidth="1"/>
    <col min="130" max="139" width="127.28515625" style="295" hidden="1" customWidth="1"/>
    <col min="140" max="187" width="203.42578125" style="296" hidden="1" customWidth="1"/>
    <col min="188" max="192" width="66.42578125" style="295" hidden="1" customWidth="1"/>
    <col min="193" max="196" width="45.7109375" style="297" hidden="1" customWidth="1"/>
    <col min="197" max="197" width="203.42578125" style="213" hidden="1" customWidth="1"/>
    <col min="198" max="203" width="51.85546875" style="244" hidden="1" customWidth="1"/>
    <col min="204" max="209" width="156" style="259" hidden="1" customWidth="1"/>
    <col min="210" max="215" width="61.140625" style="259" hidden="1" customWidth="1"/>
    <col min="216" max="221" width="82" style="282" hidden="1" customWidth="1"/>
    <col min="222" max="227" width="61.140625" style="259" hidden="1" customWidth="1"/>
    <col min="228" max="233" width="82" style="282" hidden="1" customWidth="1"/>
    <col min="234" max="16384" width="9.140625" style="291"/>
  </cols>
  <sheetData>
    <row r="1" spans="1:171" s="171" customFormat="1" ht="15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70" t="s">
        <v>319</v>
      </c>
    </row>
    <row r="2" spans="1:171" s="171" customFormat="1" ht="11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P2" s="170" t="s">
        <v>320</v>
      </c>
    </row>
    <row r="3" spans="1:171" s="171" customFormat="1" ht="15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P3" s="170"/>
    </row>
    <row r="4" spans="1:171" s="171" customFormat="1" ht="12.75" customHeight="1" x14ac:dyDescent="0.25">
      <c r="A4" s="880" t="s">
        <v>321</v>
      </c>
      <c r="B4" s="880"/>
      <c r="C4" s="880"/>
      <c r="D4" s="880"/>
      <c r="E4" s="880"/>
      <c r="F4" s="880"/>
      <c r="G4" s="906" t="s">
        <v>322</v>
      </c>
      <c r="H4" s="906"/>
      <c r="I4" s="906"/>
      <c r="J4" s="906"/>
      <c r="K4" s="906"/>
      <c r="L4" s="906"/>
      <c r="M4" s="906"/>
      <c r="N4" s="906"/>
      <c r="O4" s="906"/>
      <c r="P4" s="906"/>
    </row>
    <row r="5" spans="1:171" s="171" customFormat="1" ht="57" x14ac:dyDescent="0.25">
      <c r="A5" s="880" t="s">
        <v>323</v>
      </c>
      <c r="B5" s="880"/>
      <c r="C5" s="880"/>
      <c r="D5" s="880"/>
      <c r="E5" s="880"/>
      <c r="F5" s="880"/>
      <c r="G5" s="904" t="s">
        <v>324</v>
      </c>
      <c r="H5" s="904"/>
      <c r="I5" s="904"/>
      <c r="J5" s="904"/>
      <c r="K5" s="904"/>
      <c r="L5" s="904"/>
      <c r="M5" s="904"/>
      <c r="N5" s="904"/>
      <c r="O5" s="904"/>
      <c r="P5" s="904"/>
      <c r="AB5" s="173" t="s">
        <v>323</v>
      </c>
      <c r="AC5" s="173" t="s">
        <v>4</v>
      </c>
      <c r="AD5" s="173" t="s">
        <v>4</v>
      </c>
      <c r="AE5" s="173" t="s">
        <v>4</v>
      </c>
      <c r="AF5" s="173" t="s">
        <v>4</v>
      </c>
      <c r="AG5" s="173" t="s">
        <v>4</v>
      </c>
      <c r="AH5" s="174" t="s">
        <v>324</v>
      </c>
      <c r="AI5" s="174" t="s">
        <v>4</v>
      </c>
      <c r="AJ5" s="174" t="s">
        <v>4</v>
      </c>
      <c r="AK5" s="174" t="s">
        <v>4</v>
      </c>
      <c r="AL5" s="174" t="s">
        <v>4</v>
      </c>
      <c r="AM5" s="174" t="s">
        <v>4</v>
      </c>
      <c r="AN5" s="174" t="s">
        <v>4</v>
      </c>
      <c r="AO5" s="174" t="s">
        <v>4</v>
      </c>
      <c r="AP5" s="174" t="s">
        <v>4</v>
      </c>
      <c r="AQ5" s="174" t="s">
        <v>4</v>
      </c>
    </row>
    <row r="6" spans="1:171" s="171" customFormat="1" ht="90.75" x14ac:dyDescent="0.25">
      <c r="A6" s="880" t="s">
        <v>325</v>
      </c>
      <c r="B6" s="880"/>
      <c r="C6" s="880"/>
      <c r="D6" s="880"/>
      <c r="E6" s="880"/>
      <c r="F6" s="880"/>
      <c r="G6" s="904" t="s">
        <v>326</v>
      </c>
      <c r="H6" s="904"/>
      <c r="I6" s="904"/>
      <c r="J6" s="904"/>
      <c r="K6" s="904"/>
      <c r="L6" s="904"/>
      <c r="M6" s="904"/>
      <c r="N6" s="904"/>
      <c r="O6" s="904"/>
      <c r="P6" s="904"/>
      <c r="AR6" s="173" t="s">
        <v>325</v>
      </c>
      <c r="AS6" s="173" t="s">
        <v>4</v>
      </c>
      <c r="AT6" s="173" t="s">
        <v>4</v>
      </c>
      <c r="AU6" s="173" t="s">
        <v>4</v>
      </c>
      <c r="AV6" s="173" t="s">
        <v>4</v>
      </c>
      <c r="AW6" s="173" t="s">
        <v>4</v>
      </c>
      <c r="AX6" s="174" t="s">
        <v>326</v>
      </c>
      <c r="AY6" s="174" t="s">
        <v>4</v>
      </c>
      <c r="AZ6" s="174" t="s">
        <v>4</v>
      </c>
      <c r="BA6" s="174" t="s">
        <v>4</v>
      </c>
      <c r="BB6" s="174" t="s">
        <v>4</v>
      </c>
      <c r="BC6" s="174" t="s">
        <v>4</v>
      </c>
      <c r="BD6" s="174" t="s">
        <v>4</v>
      </c>
      <c r="BE6" s="174" t="s">
        <v>4</v>
      </c>
      <c r="BF6" s="174" t="s">
        <v>4</v>
      </c>
      <c r="BG6" s="174" t="s">
        <v>4</v>
      </c>
    </row>
    <row r="7" spans="1:171" s="171" customFormat="1" ht="67.5" x14ac:dyDescent="0.25">
      <c r="A7" s="905" t="s">
        <v>327</v>
      </c>
      <c r="B7" s="905"/>
      <c r="C7" s="905"/>
      <c r="D7" s="905"/>
      <c r="E7" s="905"/>
      <c r="F7" s="905"/>
      <c r="G7" s="904" t="s">
        <v>328</v>
      </c>
      <c r="H7" s="904"/>
      <c r="I7" s="904"/>
      <c r="J7" s="904"/>
      <c r="K7" s="904"/>
      <c r="L7" s="904"/>
      <c r="M7" s="904"/>
      <c r="N7" s="904"/>
      <c r="O7" s="904"/>
      <c r="P7" s="904"/>
      <c r="Q7" s="175" t="s">
        <v>329</v>
      </c>
      <c r="R7" s="176" t="s">
        <v>328</v>
      </c>
      <c r="S7" s="177"/>
      <c r="T7" s="177"/>
      <c r="U7" s="177"/>
      <c r="V7" s="177"/>
      <c r="W7" s="177"/>
      <c r="X7" s="177"/>
      <c r="Y7" s="177"/>
      <c r="Z7" s="177"/>
      <c r="AA7" s="177"/>
      <c r="BH7" s="173" t="s">
        <v>327</v>
      </c>
      <c r="BI7" s="173" t="s">
        <v>4</v>
      </c>
      <c r="BJ7" s="173" t="s">
        <v>4</v>
      </c>
      <c r="BK7" s="173" t="s">
        <v>4</v>
      </c>
      <c r="BL7" s="173" t="s">
        <v>4</v>
      </c>
      <c r="BM7" s="173" t="s">
        <v>4</v>
      </c>
      <c r="BN7" s="174" t="s">
        <v>328</v>
      </c>
      <c r="BO7" s="174" t="s">
        <v>4</v>
      </c>
      <c r="BP7" s="174" t="s">
        <v>4</v>
      </c>
      <c r="BQ7" s="174" t="s">
        <v>4</v>
      </c>
      <c r="BR7" s="174" t="s">
        <v>4</v>
      </c>
      <c r="BS7" s="174" t="s">
        <v>4</v>
      </c>
      <c r="BT7" s="174" t="s">
        <v>4</v>
      </c>
      <c r="BU7" s="174" t="s">
        <v>4</v>
      </c>
      <c r="BV7" s="174" t="s">
        <v>4</v>
      </c>
      <c r="BW7" s="174" t="s">
        <v>4</v>
      </c>
    </row>
    <row r="8" spans="1:171" s="171" customFormat="1" ht="33.75" x14ac:dyDescent="0.25">
      <c r="A8" s="880" t="s">
        <v>330</v>
      </c>
      <c r="B8" s="880"/>
      <c r="C8" s="880"/>
      <c r="D8" s="880"/>
      <c r="E8" s="880"/>
      <c r="F8" s="880"/>
      <c r="G8" s="904" t="s">
        <v>331</v>
      </c>
      <c r="H8" s="904"/>
      <c r="I8" s="904"/>
      <c r="J8" s="904"/>
      <c r="K8" s="904"/>
      <c r="L8" s="904"/>
      <c r="M8" s="904"/>
      <c r="N8" s="904"/>
      <c r="O8" s="904"/>
      <c r="P8" s="904"/>
      <c r="Q8" s="175" t="s">
        <v>330</v>
      </c>
      <c r="R8" s="176" t="s">
        <v>331</v>
      </c>
      <c r="S8" s="177"/>
      <c r="T8" s="177"/>
      <c r="U8" s="177"/>
      <c r="V8" s="177"/>
      <c r="W8" s="177"/>
      <c r="X8" s="177"/>
      <c r="Y8" s="177"/>
      <c r="Z8" s="177"/>
      <c r="AA8" s="177"/>
      <c r="BX8" s="173" t="s">
        <v>330</v>
      </c>
      <c r="BY8" s="173" t="s">
        <v>4</v>
      </c>
      <c r="BZ8" s="173" t="s">
        <v>4</v>
      </c>
      <c r="CA8" s="173" t="s">
        <v>4</v>
      </c>
      <c r="CB8" s="173" t="s">
        <v>4</v>
      </c>
      <c r="CC8" s="173" t="s">
        <v>4</v>
      </c>
      <c r="CD8" s="174" t="s">
        <v>331</v>
      </c>
      <c r="CE8" s="174" t="s">
        <v>4</v>
      </c>
      <c r="CF8" s="174" t="s">
        <v>4</v>
      </c>
      <c r="CG8" s="174" t="s">
        <v>4</v>
      </c>
      <c r="CH8" s="174" t="s">
        <v>4</v>
      </c>
      <c r="CI8" s="174" t="s">
        <v>4</v>
      </c>
      <c r="CJ8" s="174" t="s">
        <v>4</v>
      </c>
      <c r="CK8" s="174" t="s">
        <v>4</v>
      </c>
      <c r="CL8" s="174" t="s">
        <v>4</v>
      </c>
      <c r="CM8" s="174" t="s">
        <v>4</v>
      </c>
    </row>
    <row r="9" spans="1:171" s="171" customFormat="1" ht="15" x14ac:dyDescent="0.25">
      <c r="A9" s="880" t="s">
        <v>332</v>
      </c>
      <c r="B9" s="880"/>
      <c r="C9" s="880"/>
      <c r="D9" s="880"/>
      <c r="E9" s="880"/>
      <c r="F9" s="880"/>
      <c r="G9" s="904"/>
      <c r="H9" s="904"/>
      <c r="I9" s="904"/>
      <c r="J9" s="904"/>
      <c r="K9" s="904"/>
      <c r="L9" s="904"/>
      <c r="M9" s="904"/>
      <c r="N9" s="904"/>
      <c r="O9" s="904"/>
      <c r="P9" s="904"/>
      <c r="CN9" s="173" t="s">
        <v>332</v>
      </c>
      <c r="CO9" s="173" t="s">
        <v>4</v>
      </c>
      <c r="CP9" s="173" t="s">
        <v>4</v>
      </c>
      <c r="CQ9" s="173" t="s">
        <v>4</v>
      </c>
      <c r="CR9" s="173" t="s">
        <v>4</v>
      </c>
      <c r="CS9" s="173" t="s">
        <v>4</v>
      </c>
      <c r="CT9" s="174" t="s">
        <v>4</v>
      </c>
      <c r="CU9" s="174" t="s">
        <v>4</v>
      </c>
      <c r="CV9" s="174" t="s">
        <v>4</v>
      </c>
      <c r="CW9" s="174" t="s">
        <v>4</v>
      </c>
      <c r="CX9" s="174" t="s">
        <v>4</v>
      </c>
      <c r="CY9" s="174" t="s">
        <v>4</v>
      </c>
      <c r="CZ9" s="174" t="s">
        <v>4</v>
      </c>
      <c r="DA9" s="174" t="s">
        <v>4</v>
      </c>
      <c r="DB9" s="174" t="s">
        <v>4</v>
      </c>
      <c r="DC9" s="174" t="s">
        <v>4</v>
      </c>
    </row>
    <row r="10" spans="1:171" s="171" customFormat="1" ht="15" x14ac:dyDescent="0.25">
      <c r="A10" s="880" t="s">
        <v>333</v>
      </c>
      <c r="B10" s="880"/>
      <c r="C10" s="880"/>
      <c r="D10" s="880"/>
      <c r="E10" s="880"/>
      <c r="F10" s="880"/>
      <c r="G10" s="904" t="s">
        <v>334</v>
      </c>
      <c r="H10" s="904"/>
      <c r="I10" s="904"/>
      <c r="J10" s="904"/>
      <c r="K10" s="904"/>
      <c r="L10" s="904"/>
      <c r="M10" s="904"/>
      <c r="N10" s="904"/>
      <c r="O10" s="904"/>
      <c r="P10" s="904"/>
      <c r="R10" s="178" t="s">
        <v>334</v>
      </c>
      <c r="DD10" s="173" t="s">
        <v>333</v>
      </c>
      <c r="DE10" s="173" t="s">
        <v>4</v>
      </c>
      <c r="DF10" s="173" t="s">
        <v>4</v>
      </c>
      <c r="DG10" s="173" t="s">
        <v>4</v>
      </c>
      <c r="DH10" s="173" t="s">
        <v>4</v>
      </c>
      <c r="DI10" s="173" t="s">
        <v>4</v>
      </c>
      <c r="DJ10" s="174" t="s">
        <v>334</v>
      </c>
      <c r="DK10" s="174" t="s">
        <v>4</v>
      </c>
      <c r="DL10" s="174" t="s">
        <v>4</v>
      </c>
      <c r="DM10" s="174" t="s">
        <v>4</v>
      </c>
      <c r="DN10" s="174" t="s">
        <v>4</v>
      </c>
      <c r="DO10" s="174" t="s">
        <v>4</v>
      </c>
      <c r="DP10" s="174" t="s">
        <v>4</v>
      </c>
      <c r="DQ10" s="174" t="s">
        <v>4</v>
      </c>
      <c r="DR10" s="174" t="s">
        <v>4</v>
      </c>
      <c r="DS10" s="174" t="s">
        <v>4</v>
      </c>
    </row>
    <row r="11" spans="1:171" s="171" customFormat="1" ht="15" x14ac:dyDescent="0.25">
      <c r="A11" s="880" t="s">
        <v>335</v>
      </c>
      <c r="B11" s="880"/>
      <c r="C11" s="880"/>
      <c r="D11" s="880"/>
      <c r="E11" s="880"/>
      <c r="F11" s="880"/>
      <c r="G11" s="904" t="s">
        <v>336</v>
      </c>
      <c r="H11" s="904"/>
      <c r="I11" s="904"/>
      <c r="J11" s="904"/>
      <c r="K11" s="904"/>
      <c r="L11" s="904"/>
      <c r="M11" s="904"/>
      <c r="N11" s="904"/>
      <c r="O11" s="904"/>
      <c r="P11" s="904"/>
      <c r="R11" s="178" t="s">
        <v>336</v>
      </c>
      <c r="DT11" s="173" t="s">
        <v>335</v>
      </c>
      <c r="DU11" s="173" t="s">
        <v>4</v>
      </c>
      <c r="DV11" s="173" t="s">
        <v>4</v>
      </c>
      <c r="DW11" s="173" t="s">
        <v>4</v>
      </c>
      <c r="DX11" s="173" t="s">
        <v>4</v>
      </c>
      <c r="DY11" s="173" t="s">
        <v>4</v>
      </c>
      <c r="DZ11" s="174" t="s">
        <v>336</v>
      </c>
      <c r="EA11" s="174" t="s">
        <v>4</v>
      </c>
      <c r="EB11" s="174" t="s">
        <v>4</v>
      </c>
      <c r="EC11" s="174" t="s">
        <v>4</v>
      </c>
      <c r="ED11" s="174" t="s">
        <v>4</v>
      </c>
      <c r="EE11" s="174" t="s">
        <v>4</v>
      </c>
      <c r="EF11" s="174" t="s">
        <v>4</v>
      </c>
      <c r="EG11" s="174" t="s">
        <v>4</v>
      </c>
      <c r="EH11" s="174" t="s">
        <v>4</v>
      </c>
      <c r="EI11" s="174" t="s">
        <v>4</v>
      </c>
    </row>
    <row r="12" spans="1:171" s="171" customFormat="1" ht="6" customHeight="1" x14ac:dyDescent="0.25">
      <c r="A12" s="179"/>
      <c r="B12" s="172"/>
      <c r="C12" s="172"/>
      <c r="D12" s="172"/>
      <c r="E12" s="172"/>
      <c r="F12" s="180"/>
      <c r="G12" s="181"/>
      <c r="H12" s="181"/>
      <c r="I12" s="181"/>
      <c r="J12" s="181"/>
      <c r="K12" s="181"/>
      <c r="L12" s="181"/>
      <c r="M12" s="181"/>
      <c r="N12" s="181"/>
      <c r="O12" s="181"/>
      <c r="P12" s="181"/>
    </row>
    <row r="13" spans="1:171" s="171" customFormat="1" ht="15" x14ac:dyDescent="0.25">
      <c r="A13" s="900" t="s">
        <v>9</v>
      </c>
      <c r="B13" s="900"/>
      <c r="C13" s="900"/>
      <c r="D13" s="900"/>
      <c r="E13" s="900"/>
      <c r="F13" s="900"/>
      <c r="G13" s="900"/>
      <c r="H13" s="900"/>
      <c r="I13" s="900"/>
      <c r="J13" s="900"/>
      <c r="K13" s="900"/>
      <c r="L13" s="900"/>
      <c r="M13" s="900"/>
      <c r="N13" s="900"/>
      <c r="O13" s="900"/>
      <c r="P13" s="900"/>
      <c r="EJ13" s="182" t="s">
        <v>9</v>
      </c>
      <c r="EK13" s="182" t="s">
        <v>4</v>
      </c>
      <c r="EL13" s="182" t="s">
        <v>4</v>
      </c>
      <c r="EM13" s="182" t="s">
        <v>4</v>
      </c>
      <c r="EN13" s="182" t="s">
        <v>4</v>
      </c>
      <c r="EO13" s="182" t="s">
        <v>4</v>
      </c>
      <c r="EP13" s="182" t="s">
        <v>4</v>
      </c>
      <c r="EQ13" s="182" t="s">
        <v>4</v>
      </c>
      <c r="ER13" s="182" t="s">
        <v>4</v>
      </c>
      <c r="ES13" s="182" t="s">
        <v>4</v>
      </c>
      <c r="ET13" s="182" t="s">
        <v>4</v>
      </c>
      <c r="EU13" s="182" t="s">
        <v>4</v>
      </c>
      <c r="EV13" s="182" t="s">
        <v>4</v>
      </c>
      <c r="EW13" s="182" t="s">
        <v>4</v>
      </c>
      <c r="EX13" s="182" t="s">
        <v>4</v>
      </c>
      <c r="EY13" s="182" t="s">
        <v>4</v>
      </c>
    </row>
    <row r="14" spans="1:171" s="171" customFormat="1" ht="15" customHeight="1" x14ac:dyDescent="0.25">
      <c r="A14" s="901" t="s">
        <v>10</v>
      </c>
      <c r="B14" s="901"/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</row>
    <row r="15" spans="1:171" s="171" customFormat="1" ht="6" customHeight="1" x14ac:dyDescent="0.25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</row>
    <row r="16" spans="1:171" s="171" customFormat="1" ht="15" x14ac:dyDescent="0.25">
      <c r="A16" s="900" t="s">
        <v>41</v>
      </c>
      <c r="B16" s="900"/>
      <c r="C16" s="900"/>
      <c r="D16" s="900"/>
      <c r="E16" s="900"/>
      <c r="F16" s="900"/>
      <c r="G16" s="900"/>
      <c r="H16" s="900"/>
      <c r="I16" s="900"/>
      <c r="J16" s="900"/>
      <c r="K16" s="900"/>
      <c r="L16" s="900"/>
      <c r="M16" s="900"/>
      <c r="N16" s="900"/>
      <c r="O16" s="900"/>
      <c r="P16" s="900"/>
      <c r="EZ16" s="182" t="s">
        <v>41</v>
      </c>
      <c r="FA16" s="182" t="s">
        <v>4</v>
      </c>
      <c r="FB16" s="182" t="s">
        <v>4</v>
      </c>
      <c r="FC16" s="182" t="s">
        <v>4</v>
      </c>
      <c r="FD16" s="182" t="s">
        <v>4</v>
      </c>
      <c r="FE16" s="182" t="s">
        <v>4</v>
      </c>
      <c r="FF16" s="182" t="s">
        <v>4</v>
      </c>
      <c r="FG16" s="182" t="s">
        <v>4</v>
      </c>
      <c r="FH16" s="182" t="s">
        <v>4</v>
      </c>
      <c r="FI16" s="182" t="s">
        <v>4</v>
      </c>
      <c r="FJ16" s="182" t="s">
        <v>4</v>
      </c>
      <c r="FK16" s="182" t="s">
        <v>4</v>
      </c>
      <c r="FL16" s="182" t="s">
        <v>4</v>
      </c>
      <c r="FM16" s="182" t="s">
        <v>4</v>
      </c>
      <c r="FN16" s="182" t="s">
        <v>4</v>
      </c>
      <c r="FO16" s="182" t="s">
        <v>4</v>
      </c>
    </row>
    <row r="17" spans="1:196" s="171" customFormat="1" ht="15" x14ac:dyDescent="0.25">
      <c r="A17" s="901" t="s">
        <v>338</v>
      </c>
      <c r="B17" s="901"/>
      <c r="C17" s="901"/>
      <c r="D17" s="901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</row>
    <row r="18" spans="1:196" s="171" customFormat="1" ht="17.25" customHeight="1" x14ac:dyDescent="0.25">
      <c r="A18" s="902" t="s">
        <v>1359</v>
      </c>
      <c r="B18" s="902"/>
      <c r="C18" s="902"/>
      <c r="D18" s="902"/>
      <c r="E18" s="902"/>
      <c r="F18" s="902"/>
      <c r="G18" s="902"/>
      <c r="H18" s="902"/>
      <c r="I18" s="902"/>
      <c r="J18" s="902"/>
      <c r="K18" s="902"/>
      <c r="L18" s="902"/>
      <c r="M18" s="902"/>
      <c r="N18" s="902"/>
      <c r="O18" s="902"/>
      <c r="P18" s="902"/>
    </row>
    <row r="19" spans="1:196" s="171" customFormat="1" ht="8.2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</row>
    <row r="20" spans="1:196" s="171" customFormat="1" ht="15" x14ac:dyDescent="0.25">
      <c r="A20" s="900" t="s">
        <v>77</v>
      </c>
      <c r="B20" s="900"/>
      <c r="C20" s="900"/>
      <c r="D20" s="900"/>
      <c r="E20" s="900"/>
      <c r="F20" s="900"/>
      <c r="G20" s="900"/>
      <c r="H20" s="900"/>
      <c r="I20" s="900"/>
      <c r="J20" s="900"/>
      <c r="K20" s="900"/>
      <c r="L20" s="900"/>
      <c r="M20" s="900"/>
      <c r="N20" s="900"/>
      <c r="O20" s="900"/>
      <c r="P20" s="900"/>
      <c r="FP20" s="182" t="s">
        <v>77</v>
      </c>
      <c r="FQ20" s="182" t="s">
        <v>4</v>
      </c>
      <c r="FR20" s="182" t="s">
        <v>4</v>
      </c>
      <c r="FS20" s="182" t="s">
        <v>4</v>
      </c>
      <c r="FT20" s="182" t="s">
        <v>4</v>
      </c>
      <c r="FU20" s="182" t="s">
        <v>4</v>
      </c>
      <c r="FV20" s="182" t="s">
        <v>4</v>
      </c>
      <c r="FW20" s="182" t="s">
        <v>4</v>
      </c>
      <c r="FX20" s="182" t="s">
        <v>4</v>
      </c>
      <c r="FY20" s="182" t="s">
        <v>4</v>
      </c>
      <c r="FZ20" s="182" t="s">
        <v>4</v>
      </c>
      <c r="GA20" s="182" t="s">
        <v>4</v>
      </c>
      <c r="GB20" s="182" t="s">
        <v>4</v>
      </c>
      <c r="GC20" s="182" t="s">
        <v>4</v>
      </c>
      <c r="GD20" s="182" t="s">
        <v>4</v>
      </c>
      <c r="GE20" s="182" t="s">
        <v>4</v>
      </c>
    </row>
    <row r="21" spans="1:196" s="171" customFormat="1" ht="11.25" customHeight="1" x14ac:dyDescent="0.25">
      <c r="A21" s="901" t="s">
        <v>340</v>
      </c>
      <c r="B21" s="901"/>
      <c r="C21" s="901"/>
      <c r="D21" s="901"/>
      <c r="E21" s="901"/>
      <c r="F21" s="901"/>
      <c r="G21" s="901"/>
      <c r="H21" s="901"/>
      <c r="I21" s="901"/>
      <c r="J21" s="901"/>
      <c r="K21" s="901"/>
      <c r="L21" s="901"/>
      <c r="M21" s="901"/>
      <c r="N21" s="901"/>
      <c r="O21" s="901"/>
      <c r="P21" s="901"/>
    </row>
    <row r="22" spans="1:196" s="171" customFormat="1" ht="12" customHeight="1" x14ac:dyDescent="0.25">
      <c r="A22" s="172" t="s">
        <v>341</v>
      </c>
      <c r="B22" s="185" t="s">
        <v>342</v>
      </c>
      <c r="C22" s="169" t="s">
        <v>343</v>
      </c>
      <c r="D22" s="169"/>
      <c r="E22" s="169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</row>
    <row r="23" spans="1:196" s="171" customFormat="1" ht="15" x14ac:dyDescent="0.25">
      <c r="A23" s="172" t="s">
        <v>344</v>
      </c>
      <c r="B23" s="903" t="s">
        <v>599</v>
      </c>
      <c r="C23" s="903"/>
      <c r="D23" s="903"/>
      <c r="E23" s="903"/>
      <c r="F23" s="903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GF23" s="174" t="s">
        <v>599</v>
      </c>
      <c r="GG23" s="174" t="s">
        <v>4</v>
      </c>
      <c r="GH23" s="174" t="s">
        <v>4</v>
      </c>
      <c r="GI23" s="174" t="s">
        <v>4</v>
      </c>
      <c r="GJ23" s="174" t="s">
        <v>4</v>
      </c>
    </row>
    <row r="24" spans="1:196" s="171" customFormat="1" ht="10.5" customHeight="1" x14ac:dyDescent="0.25">
      <c r="A24" s="172"/>
      <c r="B24" s="894" t="s">
        <v>346</v>
      </c>
      <c r="C24" s="894"/>
      <c r="D24" s="894"/>
      <c r="E24" s="894"/>
      <c r="F24" s="894"/>
      <c r="G24" s="187"/>
      <c r="H24" s="187"/>
      <c r="I24" s="187"/>
      <c r="J24" s="187"/>
      <c r="K24" s="187"/>
      <c r="L24" s="187"/>
      <c r="M24" s="187"/>
      <c r="N24" s="187"/>
      <c r="O24" s="188"/>
      <c r="P24" s="187"/>
    </row>
    <row r="25" spans="1:196" s="171" customFormat="1" ht="9.75" customHeight="1" x14ac:dyDescent="0.25">
      <c r="A25" s="172"/>
      <c r="B25" s="172"/>
      <c r="C25" s="172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7"/>
      <c r="P25" s="187"/>
    </row>
    <row r="26" spans="1:196" s="171" customFormat="1" ht="15" x14ac:dyDescent="0.25">
      <c r="A26" s="190" t="s">
        <v>347</v>
      </c>
      <c r="B26" s="191"/>
      <c r="C26" s="895" t="s">
        <v>348</v>
      </c>
      <c r="D26" s="895"/>
      <c r="E26" s="895"/>
      <c r="F26" s="895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K26" s="177" t="s">
        <v>348</v>
      </c>
      <c r="GL26" s="177" t="s">
        <v>4</v>
      </c>
      <c r="GM26" s="177" t="s">
        <v>4</v>
      </c>
      <c r="GN26" s="177" t="s">
        <v>4</v>
      </c>
    </row>
    <row r="27" spans="1:196" s="171" customFormat="1" ht="9.75" customHeight="1" x14ac:dyDescent="0.25">
      <c r="A27" s="172"/>
      <c r="B27" s="191"/>
      <c r="C27" s="192"/>
      <c r="D27" s="193"/>
      <c r="E27" s="193"/>
      <c r="F27" s="193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196" s="171" customFormat="1" ht="12" customHeight="1" x14ac:dyDescent="0.25">
      <c r="A28" s="190" t="s">
        <v>349</v>
      </c>
      <c r="B28" s="191"/>
      <c r="C28" s="195"/>
      <c r="D28" s="196">
        <v>10.050000000000001</v>
      </c>
      <c r="E28" s="197" t="s">
        <v>350</v>
      </c>
      <c r="G28" s="191"/>
      <c r="H28" s="191"/>
      <c r="I28" s="191"/>
      <c r="J28" s="191"/>
      <c r="K28" s="191"/>
      <c r="L28" s="191"/>
      <c r="M28" s="191"/>
      <c r="N28" s="198"/>
      <c r="O28" s="198"/>
      <c r="P28" s="191"/>
    </row>
    <row r="29" spans="1:196" s="171" customFormat="1" ht="12" customHeight="1" x14ac:dyDescent="0.25">
      <c r="A29" s="172"/>
      <c r="B29" s="199" t="s">
        <v>124</v>
      </c>
      <c r="C29" s="200"/>
      <c r="D29" s="201"/>
      <c r="E29" s="197"/>
      <c r="G29" s="191"/>
    </row>
    <row r="30" spans="1:196" s="171" customFormat="1" ht="12" customHeight="1" x14ac:dyDescent="0.25">
      <c r="A30" s="172"/>
      <c r="B30" s="202" t="s">
        <v>351</v>
      </c>
      <c r="C30" s="195"/>
      <c r="D30" s="196">
        <v>0</v>
      </c>
      <c r="E30" s="197" t="s">
        <v>350</v>
      </c>
      <c r="I30" s="191"/>
      <c r="K30" s="191" t="s">
        <v>352</v>
      </c>
      <c r="L30" s="191"/>
      <c r="M30" s="191"/>
      <c r="N30" s="203"/>
      <c r="O30" s="196">
        <v>0</v>
      </c>
      <c r="P30" s="197" t="s">
        <v>350</v>
      </c>
    </row>
    <row r="31" spans="1:196" s="171" customFormat="1" ht="12" customHeight="1" x14ac:dyDescent="0.25">
      <c r="A31" s="172"/>
      <c r="B31" s="202" t="s">
        <v>17</v>
      </c>
      <c r="C31" s="204"/>
      <c r="D31" s="205">
        <v>0</v>
      </c>
      <c r="E31" s="197" t="s">
        <v>350</v>
      </c>
      <c r="I31" s="191"/>
      <c r="K31" s="191" t="s">
        <v>353</v>
      </c>
      <c r="L31" s="191"/>
      <c r="M31" s="191"/>
      <c r="N31" s="203"/>
      <c r="O31" s="196">
        <v>0</v>
      </c>
      <c r="P31" s="197" t="s">
        <v>350</v>
      </c>
    </row>
    <row r="32" spans="1:196" s="171" customFormat="1" ht="12" customHeight="1" x14ac:dyDescent="0.25">
      <c r="A32" s="172"/>
      <c r="B32" s="202" t="s">
        <v>18</v>
      </c>
      <c r="C32" s="204"/>
      <c r="D32" s="205">
        <v>0</v>
      </c>
      <c r="E32" s="197" t="s">
        <v>350</v>
      </c>
      <c r="I32" s="191"/>
      <c r="K32" s="191" t="s">
        <v>354</v>
      </c>
      <c r="L32" s="191"/>
      <c r="M32" s="191"/>
      <c r="N32" s="206"/>
      <c r="O32" s="205"/>
      <c r="P32" s="207" t="s">
        <v>355</v>
      </c>
    </row>
    <row r="33" spans="1:205" s="171" customFormat="1" ht="12" customHeight="1" x14ac:dyDescent="0.25">
      <c r="A33" s="172"/>
      <c r="B33" s="202" t="s">
        <v>19</v>
      </c>
      <c r="C33" s="204"/>
      <c r="D33" s="196">
        <v>10.050000000000001</v>
      </c>
      <c r="E33" s="197" t="s">
        <v>350</v>
      </c>
      <c r="I33" s="191"/>
      <c r="K33" s="191" t="s">
        <v>356</v>
      </c>
      <c r="L33" s="191"/>
      <c r="M33" s="191"/>
      <c r="N33" s="206"/>
      <c r="O33" s="205"/>
      <c r="P33" s="207" t="s">
        <v>355</v>
      </c>
    </row>
    <row r="34" spans="1:205" s="171" customFormat="1" ht="9.75" customHeight="1" x14ac:dyDescent="0.25">
      <c r="A34" s="172"/>
      <c r="B34" s="191"/>
      <c r="D34" s="208"/>
      <c r="E34" s="197"/>
      <c r="H34" s="191"/>
      <c r="I34" s="191"/>
      <c r="J34" s="191"/>
      <c r="K34" s="191"/>
      <c r="L34" s="191"/>
      <c r="M34" s="191"/>
      <c r="N34" s="194"/>
      <c r="O34" s="194"/>
      <c r="P34" s="191"/>
    </row>
    <row r="35" spans="1:205" s="171" customFormat="1" ht="11.25" customHeight="1" x14ac:dyDescent="0.25">
      <c r="A35" s="896" t="s">
        <v>12</v>
      </c>
      <c r="B35" s="884" t="s">
        <v>13</v>
      </c>
      <c r="C35" s="885" t="s">
        <v>258</v>
      </c>
      <c r="D35" s="886"/>
      <c r="E35" s="886"/>
      <c r="F35" s="886"/>
      <c r="G35" s="887"/>
      <c r="H35" s="884" t="s">
        <v>147</v>
      </c>
      <c r="I35" s="884" t="s">
        <v>357</v>
      </c>
      <c r="J35" s="884"/>
      <c r="K35" s="884"/>
      <c r="L35" s="885" t="s">
        <v>192</v>
      </c>
      <c r="M35" s="886"/>
      <c r="N35" s="886"/>
      <c r="O35" s="886"/>
      <c r="P35" s="887"/>
    </row>
    <row r="36" spans="1:205" s="171" customFormat="1" ht="11.25" customHeight="1" x14ac:dyDescent="0.25">
      <c r="A36" s="896"/>
      <c r="B36" s="884"/>
      <c r="C36" s="897"/>
      <c r="D36" s="898"/>
      <c r="E36" s="898"/>
      <c r="F36" s="898"/>
      <c r="G36" s="899"/>
      <c r="H36" s="884"/>
      <c r="I36" s="884"/>
      <c r="J36" s="884"/>
      <c r="K36" s="884"/>
      <c r="L36" s="888"/>
      <c r="M36" s="889"/>
      <c r="N36" s="889"/>
      <c r="O36" s="889"/>
      <c r="P36" s="890"/>
    </row>
    <row r="37" spans="1:205" s="171" customFormat="1" ht="54" customHeight="1" x14ac:dyDescent="0.25">
      <c r="A37" s="896"/>
      <c r="B37" s="884"/>
      <c r="C37" s="888"/>
      <c r="D37" s="889"/>
      <c r="E37" s="889"/>
      <c r="F37" s="889"/>
      <c r="G37" s="890"/>
      <c r="H37" s="884"/>
      <c r="I37" s="209" t="s">
        <v>358</v>
      </c>
      <c r="J37" s="209" t="s">
        <v>359</v>
      </c>
      <c r="K37" s="209" t="s">
        <v>360</v>
      </c>
      <c r="L37" s="209" t="s">
        <v>361</v>
      </c>
      <c r="M37" s="209" t="s">
        <v>362</v>
      </c>
      <c r="N37" s="209" t="s">
        <v>363</v>
      </c>
      <c r="O37" s="209" t="s">
        <v>359</v>
      </c>
      <c r="P37" s="209" t="s">
        <v>364</v>
      </c>
    </row>
    <row r="38" spans="1:205" s="171" customFormat="1" ht="13.5" customHeight="1" x14ac:dyDescent="0.25">
      <c r="A38" s="210">
        <v>1</v>
      </c>
      <c r="B38" s="211">
        <v>2</v>
      </c>
      <c r="C38" s="891">
        <v>3</v>
      </c>
      <c r="D38" s="892"/>
      <c r="E38" s="892"/>
      <c r="F38" s="892"/>
      <c r="G38" s="893"/>
      <c r="H38" s="211">
        <v>4</v>
      </c>
      <c r="I38" s="211">
        <v>5</v>
      </c>
      <c r="J38" s="211">
        <v>6</v>
      </c>
      <c r="K38" s="211">
        <v>7</v>
      </c>
      <c r="L38" s="211">
        <v>8</v>
      </c>
      <c r="M38" s="211">
        <v>9</v>
      </c>
      <c r="N38" s="211">
        <v>10</v>
      </c>
      <c r="O38" s="211">
        <v>11</v>
      </c>
      <c r="P38" s="211">
        <v>12</v>
      </c>
    </row>
    <row r="39" spans="1:205" s="171" customFormat="1" ht="15" x14ac:dyDescent="0.25">
      <c r="A39" s="881" t="s">
        <v>1360</v>
      </c>
      <c r="B39" s="882"/>
      <c r="C39" s="882"/>
      <c r="D39" s="882"/>
      <c r="E39" s="882"/>
      <c r="F39" s="882"/>
      <c r="G39" s="882"/>
      <c r="H39" s="882"/>
      <c r="I39" s="882"/>
      <c r="J39" s="882"/>
      <c r="K39" s="882"/>
      <c r="L39" s="882"/>
      <c r="M39" s="882"/>
      <c r="N39" s="882"/>
      <c r="O39" s="882"/>
      <c r="P39" s="883"/>
      <c r="GO39" s="212" t="s">
        <v>1360</v>
      </c>
    </row>
    <row r="40" spans="1:205" s="171" customFormat="1" ht="33.75" x14ac:dyDescent="0.25">
      <c r="A40" s="214" t="s">
        <v>22</v>
      </c>
      <c r="B40" s="215" t="s">
        <v>1361</v>
      </c>
      <c r="C40" s="873" t="s">
        <v>1362</v>
      </c>
      <c r="D40" s="873"/>
      <c r="E40" s="873"/>
      <c r="F40" s="873"/>
      <c r="G40" s="873"/>
      <c r="H40" s="216" t="s">
        <v>386</v>
      </c>
      <c r="I40" s="217">
        <v>9.0719999999999992</v>
      </c>
      <c r="J40" s="218">
        <v>1</v>
      </c>
      <c r="K40" s="241">
        <v>9.0719999999999992</v>
      </c>
      <c r="L40" s="220"/>
      <c r="M40" s="217"/>
      <c r="N40" s="240">
        <v>1108.02</v>
      </c>
      <c r="O40" s="217"/>
      <c r="P40" s="227">
        <v>10051.959999999999</v>
      </c>
      <c r="GO40" s="212"/>
      <c r="GP40" s="223" t="s">
        <v>1362</v>
      </c>
      <c r="GQ40" s="223" t="s">
        <v>4</v>
      </c>
      <c r="GR40" s="223" t="s">
        <v>4</v>
      </c>
      <c r="GS40" s="223" t="s">
        <v>4</v>
      </c>
      <c r="GT40" s="223" t="s">
        <v>4</v>
      </c>
    </row>
    <row r="41" spans="1:205" s="171" customFormat="1" ht="15" x14ac:dyDescent="0.25">
      <c r="A41" s="236"/>
      <c r="B41" s="237"/>
      <c r="C41" s="874" t="s">
        <v>377</v>
      </c>
      <c r="D41" s="874"/>
      <c r="E41" s="874"/>
      <c r="F41" s="874"/>
      <c r="G41" s="874"/>
      <c r="H41" s="216"/>
      <c r="I41" s="217"/>
      <c r="J41" s="217"/>
      <c r="K41" s="217"/>
      <c r="L41" s="220"/>
      <c r="M41" s="217"/>
      <c r="N41" s="220"/>
      <c r="O41" s="217"/>
      <c r="P41" s="227">
        <v>10051.959999999999</v>
      </c>
      <c r="GO41" s="212"/>
      <c r="GP41" s="223"/>
      <c r="GQ41" s="223"/>
      <c r="GR41" s="223"/>
      <c r="GS41" s="223"/>
      <c r="GT41" s="223"/>
      <c r="GU41" s="223" t="s">
        <v>377</v>
      </c>
    </row>
    <row r="42" spans="1:205" s="171" customFormat="1" ht="1.5" customHeight="1" x14ac:dyDescent="0.25">
      <c r="A42" s="246"/>
      <c r="B42" s="247"/>
      <c r="C42" s="247"/>
      <c r="D42" s="247"/>
      <c r="E42" s="247"/>
      <c r="F42" s="248"/>
      <c r="G42" s="248"/>
      <c r="H42" s="248"/>
      <c r="I42" s="248"/>
      <c r="J42" s="249"/>
      <c r="K42" s="248"/>
      <c r="L42" s="249"/>
      <c r="M42" s="250"/>
      <c r="N42" s="249"/>
      <c r="O42" s="251"/>
      <c r="P42" s="252"/>
      <c r="Q42" s="253"/>
      <c r="R42" s="254"/>
      <c r="GO42" s="212"/>
      <c r="GP42" s="223"/>
      <c r="GQ42" s="223"/>
      <c r="GR42" s="223"/>
      <c r="GS42" s="223"/>
      <c r="GT42" s="223"/>
      <c r="GU42" s="223"/>
    </row>
    <row r="43" spans="1:205" s="171" customFormat="1" ht="15" x14ac:dyDescent="0.25">
      <c r="A43" s="224"/>
      <c r="B43" s="255"/>
      <c r="C43" s="872" t="s">
        <v>1363</v>
      </c>
      <c r="D43" s="872"/>
      <c r="E43" s="872"/>
      <c r="F43" s="872"/>
      <c r="G43" s="872"/>
      <c r="H43" s="872"/>
      <c r="I43" s="872"/>
      <c r="J43" s="872"/>
      <c r="K43" s="872"/>
      <c r="L43" s="872"/>
      <c r="M43" s="872"/>
      <c r="N43" s="872"/>
      <c r="O43" s="872"/>
      <c r="P43" s="256"/>
      <c r="Q43" s="253"/>
      <c r="R43" s="254"/>
      <c r="GO43" s="212"/>
      <c r="GP43" s="223"/>
      <c r="GQ43" s="223"/>
      <c r="GR43" s="223"/>
      <c r="GS43" s="223"/>
      <c r="GT43" s="223"/>
      <c r="GU43" s="223"/>
      <c r="GV43" s="257" t="s">
        <v>1363</v>
      </c>
    </row>
    <row r="44" spans="1:205" s="171" customFormat="1" ht="15" x14ac:dyDescent="0.25">
      <c r="A44" s="224"/>
      <c r="B44" s="225"/>
      <c r="C44" s="871" t="s">
        <v>400</v>
      </c>
      <c r="D44" s="871"/>
      <c r="E44" s="871"/>
      <c r="F44" s="871"/>
      <c r="G44" s="871"/>
      <c r="H44" s="871"/>
      <c r="I44" s="871"/>
      <c r="J44" s="871"/>
      <c r="K44" s="871"/>
      <c r="L44" s="871"/>
      <c r="M44" s="871"/>
      <c r="N44" s="871"/>
      <c r="O44" s="871"/>
      <c r="P44" s="258">
        <v>10051.959999999999</v>
      </c>
      <c r="Q44" s="253"/>
      <c r="R44" s="254"/>
      <c r="GO44" s="212"/>
      <c r="GP44" s="223"/>
      <c r="GQ44" s="223"/>
      <c r="GR44" s="223"/>
      <c r="GS44" s="223"/>
      <c r="GT44" s="223"/>
      <c r="GU44" s="223"/>
      <c r="GV44" s="257"/>
      <c r="GW44" s="259" t="s">
        <v>400</v>
      </c>
    </row>
    <row r="45" spans="1:205" s="171" customFormat="1" ht="15" x14ac:dyDescent="0.25">
      <c r="A45" s="224"/>
      <c r="B45" s="225"/>
      <c r="C45" s="871" t="s">
        <v>401</v>
      </c>
      <c r="D45" s="871"/>
      <c r="E45" s="871"/>
      <c r="F45" s="871"/>
      <c r="G45" s="871"/>
      <c r="H45" s="871"/>
      <c r="I45" s="871"/>
      <c r="J45" s="871"/>
      <c r="K45" s="871"/>
      <c r="L45" s="871"/>
      <c r="M45" s="871"/>
      <c r="N45" s="871"/>
      <c r="O45" s="871"/>
      <c r="P45" s="260"/>
      <c r="Q45" s="253"/>
      <c r="R45" s="254"/>
      <c r="GO45" s="212"/>
      <c r="GP45" s="223"/>
      <c r="GQ45" s="223"/>
      <c r="GR45" s="223"/>
      <c r="GS45" s="223"/>
      <c r="GT45" s="223"/>
      <c r="GU45" s="223"/>
      <c r="GV45" s="257"/>
      <c r="GW45" s="259" t="s">
        <v>401</v>
      </c>
    </row>
    <row r="46" spans="1:205" s="171" customFormat="1" ht="15" x14ac:dyDescent="0.25">
      <c r="A46" s="224"/>
      <c r="B46" s="225"/>
      <c r="C46" s="871" t="s">
        <v>616</v>
      </c>
      <c r="D46" s="871"/>
      <c r="E46" s="871"/>
      <c r="F46" s="871"/>
      <c r="G46" s="871"/>
      <c r="H46" s="871"/>
      <c r="I46" s="871"/>
      <c r="J46" s="871"/>
      <c r="K46" s="871"/>
      <c r="L46" s="871"/>
      <c r="M46" s="871"/>
      <c r="N46" s="871"/>
      <c r="O46" s="871"/>
      <c r="P46" s="258">
        <v>10051.959999999999</v>
      </c>
      <c r="Q46" s="253"/>
      <c r="R46" s="254"/>
      <c r="GO46" s="212"/>
      <c r="GP46" s="223"/>
      <c r="GQ46" s="223"/>
      <c r="GR46" s="223"/>
      <c r="GS46" s="223"/>
      <c r="GT46" s="223"/>
      <c r="GU46" s="223"/>
      <c r="GV46" s="257"/>
      <c r="GW46" s="259" t="s">
        <v>616</v>
      </c>
    </row>
    <row r="47" spans="1:205" s="171" customFormat="1" ht="15" x14ac:dyDescent="0.25">
      <c r="A47" s="224"/>
      <c r="B47" s="225"/>
      <c r="C47" s="871" t="s">
        <v>1364</v>
      </c>
      <c r="D47" s="871"/>
      <c r="E47" s="871"/>
      <c r="F47" s="871"/>
      <c r="G47" s="871"/>
      <c r="H47" s="871"/>
      <c r="I47" s="871"/>
      <c r="J47" s="871"/>
      <c r="K47" s="871"/>
      <c r="L47" s="871"/>
      <c r="M47" s="871"/>
      <c r="N47" s="871"/>
      <c r="O47" s="871"/>
      <c r="P47" s="258">
        <v>10051.959999999999</v>
      </c>
      <c r="Q47" s="253"/>
      <c r="R47" s="254"/>
      <c r="GO47" s="212"/>
      <c r="GP47" s="223"/>
      <c r="GQ47" s="223"/>
      <c r="GR47" s="223"/>
      <c r="GS47" s="223"/>
      <c r="GT47" s="223"/>
      <c r="GU47" s="223"/>
      <c r="GV47" s="257"/>
      <c r="GW47" s="259" t="s">
        <v>1364</v>
      </c>
    </row>
    <row r="48" spans="1:205" s="171" customFormat="1" ht="15" x14ac:dyDescent="0.25">
      <c r="A48" s="224"/>
      <c r="B48" s="225"/>
      <c r="C48" s="871" t="s">
        <v>1365</v>
      </c>
      <c r="D48" s="871"/>
      <c r="E48" s="871"/>
      <c r="F48" s="871"/>
      <c r="G48" s="871"/>
      <c r="H48" s="871"/>
      <c r="I48" s="871"/>
      <c r="J48" s="871"/>
      <c r="K48" s="871"/>
      <c r="L48" s="871"/>
      <c r="M48" s="871"/>
      <c r="N48" s="871"/>
      <c r="O48" s="871"/>
      <c r="P48" s="258">
        <v>10051.959999999999</v>
      </c>
      <c r="Q48" s="253"/>
      <c r="R48" s="254"/>
      <c r="GO48" s="212"/>
      <c r="GP48" s="223"/>
      <c r="GQ48" s="223"/>
      <c r="GR48" s="223"/>
      <c r="GS48" s="223"/>
      <c r="GT48" s="223"/>
      <c r="GU48" s="223"/>
      <c r="GV48" s="257"/>
      <c r="GW48" s="259" t="s">
        <v>1365</v>
      </c>
    </row>
    <row r="49" spans="1:209" s="171" customFormat="1" ht="15" x14ac:dyDescent="0.25">
      <c r="A49" s="224"/>
      <c r="B49" s="225"/>
      <c r="C49" s="871" t="s">
        <v>408</v>
      </c>
      <c r="D49" s="871"/>
      <c r="E49" s="871"/>
      <c r="F49" s="871"/>
      <c r="G49" s="871"/>
      <c r="H49" s="871"/>
      <c r="I49" s="871"/>
      <c r="J49" s="871"/>
      <c r="K49" s="871"/>
      <c r="L49" s="871"/>
      <c r="M49" s="871"/>
      <c r="N49" s="871"/>
      <c r="O49" s="871"/>
      <c r="P49" s="260"/>
      <c r="Q49" s="253"/>
      <c r="R49" s="254"/>
      <c r="GO49" s="212"/>
      <c r="GP49" s="223"/>
      <c r="GQ49" s="223"/>
      <c r="GR49" s="223"/>
      <c r="GS49" s="223"/>
      <c r="GT49" s="223"/>
      <c r="GU49" s="223"/>
      <c r="GV49" s="257"/>
      <c r="GW49" s="259" t="s">
        <v>408</v>
      </c>
    </row>
    <row r="50" spans="1:209" s="171" customFormat="1" ht="15" x14ac:dyDescent="0.25">
      <c r="A50" s="224"/>
      <c r="B50" s="225"/>
      <c r="C50" s="871" t="s">
        <v>1366</v>
      </c>
      <c r="D50" s="871"/>
      <c r="E50" s="871"/>
      <c r="F50" s="871"/>
      <c r="G50" s="871"/>
      <c r="H50" s="871"/>
      <c r="I50" s="871"/>
      <c r="J50" s="871"/>
      <c r="K50" s="871"/>
      <c r="L50" s="871"/>
      <c r="M50" s="871"/>
      <c r="N50" s="871"/>
      <c r="O50" s="871"/>
      <c r="P50" s="258">
        <v>10051.959999999999</v>
      </c>
      <c r="Q50" s="253"/>
      <c r="R50" s="254"/>
      <c r="GO50" s="212"/>
      <c r="GP50" s="223"/>
      <c r="GQ50" s="223"/>
      <c r="GR50" s="223"/>
      <c r="GS50" s="223"/>
      <c r="GT50" s="223"/>
      <c r="GU50" s="223"/>
      <c r="GV50" s="257"/>
      <c r="GW50" s="259" t="s">
        <v>1366</v>
      </c>
    </row>
    <row r="51" spans="1:209" s="171" customFormat="1" ht="15" x14ac:dyDescent="0.25">
      <c r="A51" s="224"/>
      <c r="B51" s="255"/>
      <c r="C51" s="872" t="s">
        <v>1367</v>
      </c>
      <c r="D51" s="872"/>
      <c r="E51" s="872"/>
      <c r="F51" s="872"/>
      <c r="G51" s="872"/>
      <c r="H51" s="872"/>
      <c r="I51" s="872"/>
      <c r="J51" s="872"/>
      <c r="K51" s="872"/>
      <c r="L51" s="872"/>
      <c r="M51" s="872"/>
      <c r="N51" s="872"/>
      <c r="O51" s="872"/>
      <c r="P51" s="261">
        <v>10051.959999999999</v>
      </c>
      <c r="Q51" s="253"/>
      <c r="R51" s="254"/>
      <c r="GO51" s="212"/>
      <c r="GP51" s="223"/>
      <c r="GQ51" s="223"/>
      <c r="GR51" s="223"/>
      <c r="GS51" s="223"/>
      <c r="GT51" s="223"/>
      <c r="GU51" s="223"/>
      <c r="GV51" s="257"/>
      <c r="GX51" s="257" t="s">
        <v>1367</v>
      </c>
    </row>
    <row r="52" spans="1:209" s="171" customFormat="1" ht="15" x14ac:dyDescent="0.25">
      <c r="A52" s="224"/>
      <c r="B52" s="225"/>
      <c r="C52" s="871" t="s">
        <v>419</v>
      </c>
      <c r="D52" s="871"/>
      <c r="E52" s="871"/>
      <c r="F52" s="871"/>
      <c r="G52" s="871"/>
      <c r="H52" s="871"/>
      <c r="I52" s="871"/>
      <c r="J52" s="871"/>
      <c r="K52" s="871"/>
      <c r="L52" s="871"/>
      <c r="M52" s="871"/>
      <c r="N52" s="871"/>
      <c r="O52" s="871"/>
      <c r="P52" s="260"/>
      <c r="Q52" s="253"/>
      <c r="R52" s="254"/>
      <c r="GO52" s="212"/>
      <c r="GP52" s="223"/>
      <c r="GQ52" s="223"/>
      <c r="GR52" s="223"/>
      <c r="GS52" s="223"/>
      <c r="GT52" s="223"/>
      <c r="GU52" s="223"/>
      <c r="GV52" s="257"/>
      <c r="GW52" s="259" t="s">
        <v>419</v>
      </c>
      <c r="GX52" s="257"/>
    </row>
    <row r="53" spans="1:209" s="171" customFormat="1" ht="15" x14ac:dyDescent="0.25">
      <c r="A53" s="224"/>
      <c r="B53" s="225"/>
      <c r="C53" s="871" t="s">
        <v>620</v>
      </c>
      <c r="D53" s="871"/>
      <c r="E53" s="871"/>
      <c r="F53" s="871"/>
      <c r="G53" s="871"/>
      <c r="H53" s="871"/>
      <c r="I53" s="871"/>
      <c r="J53" s="871"/>
      <c r="K53" s="871"/>
      <c r="L53" s="871"/>
      <c r="M53" s="871"/>
      <c r="N53" s="871"/>
      <c r="O53" s="871"/>
      <c r="P53" s="258">
        <v>10051.959999999999</v>
      </c>
      <c r="Q53" s="253"/>
      <c r="R53" s="254"/>
      <c r="GO53" s="212"/>
      <c r="GP53" s="223"/>
      <c r="GQ53" s="223"/>
      <c r="GR53" s="223"/>
      <c r="GS53" s="223"/>
      <c r="GT53" s="223"/>
      <c r="GU53" s="223"/>
      <c r="GV53" s="257"/>
      <c r="GW53" s="259" t="s">
        <v>620</v>
      </c>
      <c r="GX53" s="257"/>
    </row>
    <row r="54" spans="1:209" s="171" customFormat="1" ht="1.5" customHeight="1" x14ac:dyDescent="0.25">
      <c r="A54" s="266"/>
      <c r="B54" s="267"/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195"/>
      <c r="O54" s="268"/>
      <c r="P54" s="269"/>
      <c r="Q54" s="253"/>
      <c r="R54" s="254"/>
    </row>
    <row r="55" spans="1:209" s="171" customFormat="1" ht="15" x14ac:dyDescent="0.25">
      <c r="A55" s="224"/>
      <c r="B55" s="255"/>
      <c r="C55" s="872" t="s">
        <v>565</v>
      </c>
      <c r="D55" s="872"/>
      <c r="E55" s="872"/>
      <c r="F55" s="872"/>
      <c r="G55" s="872"/>
      <c r="H55" s="872"/>
      <c r="I55" s="872"/>
      <c r="J55" s="872"/>
      <c r="K55" s="872"/>
      <c r="L55" s="872"/>
      <c r="M55" s="872"/>
      <c r="N55" s="872"/>
      <c r="O55" s="872"/>
      <c r="P55" s="256"/>
      <c r="Q55" s="253"/>
      <c r="R55" s="254"/>
      <c r="GY55" s="257" t="s">
        <v>565</v>
      </c>
    </row>
    <row r="56" spans="1:209" s="171" customFormat="1" ht="15" x14ac:dyDescent="0.25">
      <c r="A56" s="224"/>
      <c r="B56" s="225"/>
      <c r="C56" s="871" t="s">
        <v>400</v>
      </c>
      <c r="D56" s="871"/>
      <c r="E56" s="871"/>
      <c r="F56" s="871"/>
      <c r="G56" s="871"/>
      <c r="H56" s="871"/>
      <c r="I56" s="871"/>
      <c r="J56" s="871"/>
      <c r="K56" s="871"/>
      <c r="L56" s="871"/>
      <c r="M56" s="871"/>
      <c r="N56" s="871"/>
      <c r="O56" s="871"/>
      <c r="P56" s="258">
        <v>10051.959999999999</v>
      </c>
      <c r="Q56" s="270"/>
      <c r="R56" s="271"/>
      <c r="GY56" s="257"/>
      <c r="GZ56" s="259" t="s">
        <v>400</v>
      </c>
    </row>
    <row r="57" spans="1:209" s="171" customFormat="1" ht="15" x14ac:dyDescent="0.25">
      <c r="A57" s="224"/>
      <c r="B57" s="225"/>
      <c r="C57" s="871" t="s">
        <v>401</v>
      </c>
      <c r="D57" s="871"/>
      <c r="E57" s="871"/>
      <c r="F57" s="871"/>
      <c r="G57" s="871"/>
      <c r="H57" s="871"/>
      <c r="I57" s="871"/>
      <c r="J57" s="871"/>
      <c r="K57" s="871"/>
      <c r="L57" s="871"/>
      <c r="M57" s="871"/>
      <c r="N57" s="871"/>
      <c r="O57" s="871"/>
      <c r="P57" s="260"/>
      <c r="Q57" s="270"/>
      <c r="R57" s="271"/>
      <c r="GY57" s="257"/>
      <c r="GZ57" s="259" t="s">
        <v>401</v>
      </c>
    </row>
    <row r="58" spans="1:209" s="171" customFormat="1" ht="15" x14ac:dyDescent="0.25">
      <c r="A58" s="224"/>
      <c r="B58" s="225"/>
      <c r="C58" s="871" t="s">
        <v>616</v>
      </c>
      <c r="D58" s="871"/>
      <c r="E58" s="871"/>
      <c r="F58" s="871"/>
      <c r="G58" s="871"/>
      <c r="H58" s="871"/>
      <c r="I58" s="871"/>
      <c r="J58" s="871"/>
      <c r="K58" s="871"/>
      <c r="L58" s="871"/>
      <c r="M58" s="871"/>
      <c r="N58" s="871"/>
      <c r="O58" s="871"/>
      <c r="P58" s="258">
        <v>10051.959999999999</v>
      </c>
      <c r="Q58" s="270"/>
      <c r="R58" s="271"/>
      <c r="GY58" s="257"/>
      <c r="GZ58" s="259" t="s">
        <v>616</v>
      </c>
    </row>
    <row r="59" spans="1:209" s="171" customFormat="1" ht="15" x14ac:dyDescent="0.25">
      <c r="A59" s="224"/>
      <c r="B59" s="225"/>
      <c r="C59" s="871" t="s">
        <v>1364</v>
      </c>
      <c r="D59" s="871"/>
      <c r="E59" s="871"/>
      <c r="F59" s="871"/>
      <c r="G59" s="871"/>
      <c r="H59" s="871"/>
      <c r="I59" s="871"/>
      <c r="J59" s="871"/>
      <c r="K59" s="871"/>
      <c r="L59" s="871"/>
      <c r="M59" s="871"/>
      <c r="N59" s="871"/>
      <c r="O59" s="871"/>
      <c r="P59" s="258">
        <v>10051.959999999999</v>
      </c>
      <c r="Q59" s="270"/>
      <c r="R59" s="271"/>
      <c r="GY59" s="257"/>
      <c r="GZ59" s="259" t="s">
        <v>1364</v>
      </c>
    </row>
    <row r="60" spans="1:209" s="171" customFormat="1" ht="15" x14ac:dyDescent="0.25">
      <c r="A60" s="224"/>
      <c r="B60" s="225"/>
      <c r="C60" s="871" t="s">
        <v>1365</v>
      </c>
      <c r="D60" s="871"/>
      <c r="E60" s="871"/>
      <c r="F60" s="871"/>
      <c r="G60" s="871"/>
      <c r="H60" s="871"/>
      <c r="I60" s="871"/>
      <c r="J60" s="871"/>
      <c r="K60" s="871"/>
      <c r="L60" s="871"/>
      <c r="M60" s="871"/>
      <c r="N60" s="871"/>
      <c r="O60" s="871"/>
      <c r="P60" s="258">
        <v>10051.959999999999</v>
      </c>
      <c r="Q60" s="270"/>
      <c r="R60" s="271"/>
      <c r="GY60" s="257"/>
      <c r="GZ60" s="259" t="s">
        <v>1365</v>
      </c>
    </row>
    <row r="61" spans="1:209" s="171" customFormat="1" ht="15" x14ac:dyDescent="0.25">
      <c r="A61" s="224"/>
      <c r="B61" s="225"/>
      <c r="C61" s="871" t="s">
        <v>408</v>
      </c>
      <c r="D61" s="871"/>
      <c r="E61" s="871"/>
      <c r="F61" s="871"/>
      <c r="G61" s="871"/>
      <c r="H61" s="871"/>
      <c r="I61" s="871"/>
      <c r="J61" s="871"/>
      <c r="K61" s="871"/>
      <c r="L61" s="871"/>
      <c r="M61" s="871"/>
      <c r="N61" s="871"/>
      <c r="O61" s="871"/>
      <c r="P61" s="260"/>
      <c r="Q61" s="270"/>
      <c r="R61" s="271"/>
      <c r="GY61" s="257"/>
      <c r="GZ61" s="259" t="s">
        <v>408</v>
      </c>
    </row>
    <row r="62" spans="1:209" s="171" customFormat="1" ht="15" x14ac:dyDescent="0.25">
      <c r="A62" s="224"/>
      <c r="B62" s="225"/>
      <c r="C62" s="871" t="s">
        <v>1366</v>
      </c>
      <c r="D62" s="871"/>
      <c r="E62" s="871"/>
      <c r="F62" s="871"/>
      <c r="G62" s="871"/>
      <c r="H62" s="871"/>
      <c r="I62" s="871"/>
      <c r="J62" s="871"/>
      <c r="K62" s="871"/>
      <c r="L62" s="871"/>
      <c r="M62" s="871"/>
      <c r="N62" s="871"/>
      <c r="O62" s="871"/>
      <c r="P62" s="258">
        <v>10051.959999999999</v>
      </c>
      <c r="Q62" s="270"/>
      <c r="R62" s="271"/>
      <c r="GY62" s="257"/>
      <c r="GZ62" s="259" t="s">
        <v>1366</v>
      </c>
    </row>
    <row r="63" spans="1:209" s="171" customFormat="1" ht="15" x14ac:dyDescent="0.25">
      <c r="A63" s="224"/>
      <c r="B63" s="255"/>
      <c r="C63" s="872" t="s">
        <v>566</v>
      </c>
      <c r="D63" s="872"/>
      <c r="E63" s="872"/>
      <c r="F63" s="872"/>
      <c r="G63" s="872"/>
      <c r="H63" s="872"/>
      <c r="I63" s="872"/>
      <c r="J63" s="872"/>
      <c r="K63" s="872"/>
      <c r="L63" s="872"/>
      <c r="M63" s="872"/>
      <c r="N63" s="872"/>
      <c r="O63" s="872"/>
      <c r="P63" s="261">
        <v>10051.959999999999</v>
      </c>
      <c r="Q63" s="270"/>
      <c r="R63" s="272"/>
      <c r="GY63" s="257"/>
      <c r="HA63" s="257" t="s">
        <v>566</v>
      </c>
    </row>
    <row r="64" spans="1:209" s="171" customFormat="1" ht="15" x14ac:dyDescent="0.25">
      <c r="A64" s="224"/>
      <c r="B64" s="225"/>
      <c r="C64" s="871" t="s">
        <v>419</v>
      </c>
      <c r="D64" s="871"/>
      <c r="E64" s="871"/>
      <c r="F64" s="871"/>
      <c r="G64" s="871"/>
      <c r="H64" s="871"/>
      <c r="I64" s="871"/>
      <c r="J64" s="871"/>
      <c r="K64" s="871"/>
      <c r="L64" s="871"/>
      <c r="M64" s="871"/>
      <c r="N64" s="871"/>
      <c r="O64" s="871"/>
      <c r="P64" s="260"/>
      <c r="Q64" s="270"/>
      <c r="R64" s="271"/>
      <c r="GY64" s="257"/>
      <c r="GZ64" s="259" t="s">
        <v>419</v>
      </c>
      <c r="HA64" s="257"/>
    </row>
    <row r="65" spans="1:233" s="171" customFormat="1" ht="15" x14ac:dyDescent="0.25">
      <c r="A65" s="224"/>
      <c r="B65" s="225"/>
      <c r="C65" s="871" t="s">
        <v>620</v>
      </c>
      <c r="D65" s="871"/>
      <c r="E65" s="871"/>
      <c r="F65" s="871"/>
      <c r="G65" s="871"/>
      <c r="H65" s="871"/>
      <c r="I65" s="871"/>
      <c r="J65" s="871"/>
      <c r="K65" s="871"/>
      <c r="L65" s="871"/>
      <c r="M65" s="871"/>
      <c r="N65" s="871"/>
      <c r="O65" s="871"/>
      <c r="P65" s="258">
        <v>10051.959999999999</v>
      </c>
      <c r="Q65" s="270"/>
      <c r="R65" s="271"/>
      <c r="GY65" s="257"/>
      <c r="GZ65" s="259" t="s">
        <v>620</v>
      </c>
      <c r="HA65" s="257"/>
    </row>
    <row r="66" spans="1:233" s="279" customFormat="1" ht="1.5" customHeight="1" x14ac:dyDescent="0.2">
      <c r="A66" s="266"/>
      <c r="B66" s="249"/>
      <c r="C66" s="247"/>
      <c r="D66" s="247"/>
      <c r="E66" s="247"/>
      <c r="F66" s="247"/>
      <c r="G66" s="247"/>
      <c r="H66" s="247"/>
      <c r="I66" s="247"/>
      <c r="J66" s="247"/>
      <c r="K66" s="247"/>
      <c r="L66" s="273"/>
      <c r="M66" s="274"/>
      <c r="N66" s="275"/>
      <c r="O66" s="276"/>
      <c r="P66" s="277"/>
      <c r="Q66" s="278"/>
      <c r="R66" s="278"/>
      <c r="AB66" s="244"/>
      <c r="AC66" s="244"/>
      <c r="AD66" s="244"/>
      <c r="AE66" s="244"/>
      <c r="AF66" s="244"/>
      <c r="AG66" s="244"/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44"/>
      <c r="AS66" s="244"/>
      <c r="AT66" s="244"/>
      <c r="AU66" s="244"/>
      <c r="AV66" s="244"/>
      <c r="AW66" s="244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44"/>
      <c r="BI66" s="244"/>
      <c r="BJ66" s="244"/>
      <c r="BK66" s="244"/>
      <c r="BL66" s="244"/>
      <c r="BM66" s="244"/>
      <c r="BN66" s="213"/>
      <c r="BO66" s="213"/>
      <c r="BP66" s="213"/>
      <c r="BQ66" s="213"/>
      <c r="BR66" s="213"/>
      <c r="BS66" s="213"/>
      <c r="BT66" s="213"/>
      <c r="BU66" s="213"/>
      <c r="BV66" s="213"/>
      <c r="BW66" s="213"/>
      <c r="BX66" s="244"/>
      <c r="BY66" s="244"/>
      <c r="BZ66" s="244"/>
      <c r="CA66" s="244"/>
      <c r="CB66" s="244"/>
      <c r="CC66" s="244"/>
      <c r="CD66" s="213"/>
      <c r="CE66" s="213"/>
      <c r="CF66" s="213"/>
      <c r="CG66" s="213"/>
      <c r="CH66" s="213"/>
      <c r="CI66" s="213"/>
      <c r="CJ66" s="213"/>
      <c r="CK66" s="213"/>
      <c r="CL66" s="213"/>
      <c r="CM66" s="213"/>
      <c r="CN66" s="244"/>
      <c r="CO66" s="244"/>
      <c r="CP66" s="244"/>
      <c r="CQ66" s="244"/>
      <c r="CR66" s="244"/>
      <c r="CS66" s="244"/>
      <c r="CT66" s="213"/>
      <c r="CU66" s="213"/>
      <c r="CV66" s="213"/>
      <c r="CW66" s="213"/>
      <c r="CX66" s="213"/>
      <c r="CY66" s="213"/>
      <c r="CZ66" s="213"/>
      <c r="DA66" s="213"/>
      <c r="DB66" s="213"/>
      <c r="DC66" s="213"/>
      <c r="DD66" s="244"/>
      <c r="DE66" s="244"/>
      <c r="DF66" s="244"/>
      <c r="DG66" s="244"/>
      <c r="DH66" s="244"/>
      <c r="DI66" s="244"/>
      <c r="DJ66" s="213"/>
      <c r="DK66" s="213"/>
      <c r="DL66" s="213"/>
      <c r="DM66" s="213"/>
      <c r="DN66" s="213"/>
      <c r="DO66" s="213"/>
      <c r="DP66" s="213"/>
      <c r="DQ66" s="213"/>
      <c r="DR66" s="213"/>
      <c r="DS66" s="213"/>
      <c r="DT66" s="244"/>
      <c r="DU66" s="244"/>
      <c r="DV66" s="244"/>
      <c r="DW66" s="244"/>
      <c r="DX66" s="244"/>
      <c r="DY66" s="244"/>
      <c r="DZ66" s="213"/>
      <c r="EA66" s="213"/>
      <c r="EB66" s="213"/>
      <c r="EC66" s="213"/>
      <c r="ED66" s="213"/>
      <c r="EE66" s="213"/>
      <c r="EF66" s="213"/>
      <c r="EG66" s="213"/>
      <c r="EH66" s="213"/>
      <c r="EI66" s="213"/>
      <c r="EJ66" s="280"/>
      <c r="EK66" s="280"/>
      <c r="EL66" s="280"/>
      <c r="EM66" s="280"/>
      <c r="EN66" s="280"/>
      <c r="EO66" s="280"/>
      <c r="EP66" s="280"/>
      <c r="EQ66" s="280"/>
      <c r="ER66" s="280"/>
      <c r="ES66" s="280"/>
      <c r="ET66" s="280"/>
      <c r="EU66" s="280"/>
      <c r="EV66" s="280"/>
      <c r="EW66" s="280"/>
      <c r="EX66" s="280"/>
      <c r="EY66" s="280"/>
      <c r="EZ66" s="280"/>
      <c r="FA66" s="280"/>
      <c r="FB66" s="280"/>
      <c r="FC66" s="280"/>
      <c r="FD66" s="280"/>
      <c r="FE66" s="280"/>
      <c r="FF66" s="280"/>
      <c r="FG66" s="280"/>
      <c r="FH66" s="280"/>
      <c r="FI66" s="280"/>
      <c r="FJ66" s="280"/>
      <c r="FK66" s="280"/>
      <c r="FL66" s="280"/>
      <c r="FM66" s="280"/>
      <c r="FN66" s="280"/>
      <c r="FO66" s="280"/>
      <c r="FP66" s="280"/>
      <c r="FQ66" s="280"/>
      <c r="FR66" s="280"/>
      <c r="FS66" s="280"/>
      <c r="FT66" s="280"/>
      <c r="FU66" s="280"/>
      <c r="FV66" s="280"/>
      <c r="FW66" s="280"/>
      <c r="FX66" s="280"/>
      <c r="FY66" s="280"/>
      <c r="FZ66" s="280"/>
      <c r="GA66" s="280"/>
      <c r="GB66" s="280"/>
      <c r="GC66" s="280"/>
      <c r="GD66" s="280"/>
      <c r="GE66" s="280"/>
      <c r="GF66" s="213"/>
      <c r="GG66" s="213"/>
      <c r="GH66" s="213"/>
      <c r="GI66" s="213"/>
      <c r="GJ66" s="213"/>
      <c r="GK66" s="281"/>
      <c r="GL66" s="281"/>
      <c r="GM66" s="281"/>
      <c r="GN66" s="281"/>
      <c r="GO66" s="213"/>
      <c r="GP66" s="244"/>
      <c r="GQ66" s="244"/>
      <c r="GR66" s="244"/>
      <c r="GS66" s="244"/>
      <c r="GT66" s="244"/>
      <c r="GU66" s="244"/>
      <c r="GV66" s="259"/>
      <c r="GW66" s="259"/>
      <c r="GX66" s="259"/>
      <c r="GY66" s="259"/>
      <c r="GZ66" s="259"/>
      <c r="HA66" s="259"/>
      <c r="HB66" s="259"/>
      <c r="HC66" s="259"/>
      <c r="HD66" s="259"/>
      <c r="HE66" s="259"/>
      <c r="HF66" s="259"/>
      <c r="HG66" s="259"/>
      <c r="HH66" s="282"/>
      <c r="HI66" s="282"/>
      <c r="HJ66" s="282"/>
      <c r="HK66" s="282"/>
      <c r="HL66" s="282"/>
      <c r="HM66" s="282"/>
      <c r="HN66" s="259"/>
      <c r="HO66" s="259"/>
      <c r="HP66" s="259"/>
      <c r="HQ66" s="259"/>
      <c r="HR66" s="259"/>
      <c r="HS66" s="259"/>
      <c r="HT66" s="282"/>
      <c r="HU66" s="282"/>
      <c r="HV66" s="282"/>
      <c r="HW66" s="282"/>
      <c r="HX66" s="282"/>
      <c r="HY66" s="282"/>
    </row>
    <row r="67" spans="1:233" s="279" customFormat="1" ht="14.25" customHeight="1" x14ac:dyDescent="0.2">
      <c r="A67" s="169"/>
      <c r="B67" s="283"/>
      <c r="C67" s="223"/>
      <c r="D67" s="223"/>
      <c r="E67" s="223"/>
      <c r="F67" s="223"/>
      <c r="G67" s="223"/>
      <c r="H67" s="223"/>
      <c r="I67" s="223"/>
      <c r="J67" s="223"/>
      <c r="K67" s="223"/>
      <c r="L67" s="284"/>
      <c r="M67" s="285"/>
      <c r="N67" s="286"/>
      <c r="O67" s="169"/>
      <c r="P67" s="169"/>
      <c r="Q67" s="278"/>
      <c r="R67" s="278"/>
      <c r="AB67" s="244"/>
      <c r="AC67" s="244"/>
      <c r="AD67" s="244"/>
      <c r="AE67" s="244"/>
      <c r="AF67" s="244"/>
      <c r="AG67" s="244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44"/>
      <c r="AS67" s="244"/>
      <c r="AT67" s="244"/>
      <c r="AU67" s="244"/>
      <c r="AV67" s="244"/>
      <c r="AW67" s="244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44"/>
      <c r="BI67" s="244"/>
      <c r="BJ67" s="244"/>
      <c r="BK67" s="244"/>
      <c r="BL67" s="244"/>
      <c r="BM67" s="244"/>
      <c r="BN67" s="213"/>
      <c r="BO67" s="213"/>
      <c r="BP67" s="213"/>
      <c r="BQ67" s="213"/>
      <c r="BR67" s="213"/>
      <c r="BS67" s="213"/>
      <c r="BT67" s="213"/>
      <c r="BU67" s="213"/>
      <c r="BV67" s="213"/>
      <c r="BW67" s="213"/>
      <c r="BX67" s="244"/>
      <c r="BY67" s="244"/>
      <c r="BZ67" s="244"/>
      <c r="CA67" s="244"/>
      <c r="CB67" s="244"/>
      <c r="CC67" s="244"/>
      <c r="CD67" s="213"/>
      <c r="CE67" s="213"/>
      <c r="CF67" s="213"/>
      <c r="CG67" s="213"/>
      <c r="CH67" s="213"/>
      <c r="CI67" s="213"/>
      <c r="CJ67" s="213"/>
      <c r="CK67" s="213"/>
      <c r="CL67" s="213"/>
      <c r="CM67" s="213"/>
      <c r="CN67" s="244"/>
      <c r="CO67" s="244"/>
      <c r="CP67" s="244"/>
      <c r="CQ67" s="244"/>
      <c r="CR67" s="244"/>
      <c r="CS67" s="244"/>
      <c r="CT67" s="213"/>
      <c r="CU67" s="213"/>
      <c r="CV67" s="213"/>
      <c r="CW67" s="213"/>
      <c r="CX67" s="213"/>
      <c r="CY67" s="213"/>
      <c r="CZ67" s="213"/>
      <c r="DA67" s="213"/>
      <c r="DB67" s="213"/>
      <c r="DC67" s="213"/>
      <c r="DD67" s="244"/>
      <c r="DE67" s="244"/>
      <c r="DF67" s="244"/>
      <c r="DG67" s="244"/>
      <c r="DH67" s="244"/>
      <c r="DI67" s="244"/>
      <c r="DJ67" s="213"/>
      <c r="DK67" s="213"/>
      <c r="DL67" s="213"/>
      <c r="DM67" s="213"/>
      <c r="DN67" s="213"/>
      <c r="DO67" s="213"/>
      <c r="DP67" s="213"/>
      <c r="DQ67" s="213"/>
      <c r="DR67" s="213"/>
      <c r="DS67" s="213"/>
      <c r="DT67" s="244"/>
      <c r="DU67" s="244"/>
      <c r="DV67" s="244"/>
      <c r="DW67" s="244"/>
      <c r="DX67" s="244"/>
      <c r="DY67" s="244"/>
      <c r="DZ67" s="213"/>
      <c r="EA67" s="213"/>
      <c r="EB67" s="213"/>
      <c r="EC67" s="213"/>
      <c r="ED67" s="213"/>
      <c r="EE67" s="213"/>
      <c r="EF67" s="213"/>
      <c r="EG67" s="213"/>
      <c r="EH67" s="213"/>
      <c r="EI67" s="213"/>
      <c r="EJ67" s="280"/>
      <c r="EK67" s="280"/>
      <c r="EL67" s="280"/>
      <c r="EM67" s="280"/>
      <c r="EN67" s="280"/>
      <c r="EO67" s="280"/>
      <c r="EP67" s="280"/>
      <c r="EQ67" s="280"/>
      <c r="ER67" s="280"/>
      <c r="ES67" s="280"/>
      <c r="ET67" s="280"/>
      <c r="EU67" s="280"/>
      <c r="EV67" s="280"/>
      <c r="EW67" s="280"/>
      <c r="EX67" s="280"/>
      <c r="EY67" s="280"/>
      <c r="EZ67" s="280"/>
      <c r="FA67" s="280"/>
      <c r="FB67" s="280"/>
      <c r="FC67" s="280"/>
      <c r="FD67" s="280"/>
      <c r="FE67" s="280"/>
      <c r="FF67" s="280"/>
      <c r="FG67" s="280"/>
      <c r="FH67" s="280"/>
      <c r="FI67" s="280"/>
      <c r="FJ67" s="280"/>
      <c r="FK67" s="280"/>
      <c r="FL67" s="280"/>
      <c r="FM67" s="280"/>
      <c r="FN67" s="280"/>
      <c r="FO67" s="280"/>
      <c r="FP67" s="280"/>
      <c r="FQ67" s="280"/>
      <c r="FR67" s="280"/>
      <c r="FS67" s="280"/>
      <c r="FT67" s="280"/>
      <c r="FU67" s="280"/>
      <c r="FV67" s="280"/>
      <c r="FW67" s="280"/>
      <c r="FX67" s="280"/>
      <c r="FY67" s="280"/>
      <c r="FZ67" s="280"/>
      <c r="GA67" s="280"/>
      <c r="GB67" s="280"/>
      <c r="GC67" s="280"/>
      <c r="GD67" s="280"/>
      <c r="GE67" s="280"/>
      <c r="GF67" s="213"/>
      <c r="GG67" s="213"/>
      <c r="GH67" s="213"/>
      <c r="GI67" s="213"/>
      <c r="GJ67" s="213"/>
      <c r="GK67" s="281"/>
      <c r="GL67" s="281"/>
      <c r="GM67" s="281"/>
      <c r="GN67" s="281"/>
      <c r="GO67" s="213"/>
      <c r="GP67" s="244"/>
      <c r="GQ67" s="244"/>
      <c r="GR67" s="244"/>
      <c r="GS67" s="244"/>
      <c r="GT67" s="244"/>
      <c r="GU67" s="244"/>
      <c r="GV67" s="259"/>
      <c r="GW67" s="259"/>
      <c r="GX67" s="259"/>
      <c r="GY67" s="259"/>
      <c r="GZ67" s="259"/>
      <c r="HA67" s="259"/>
      <c r="HB67" s="259"/>
      <c r="HC67" s="259"/>
      <c r="HD67" s="259"/>
      <c r="HE67" s="259"/>
      <c r="HF67" s="259"/>
      <c r="HG67" s="259"/>
      <c r="HH67" s="282"/>
      <c r="HI67" s="282"/>
      <c r="HJ67" s="282"/>
      <c r="HK67" s="282"/>
      <c r="HL67" s="282"/>
      <c r="HM67" s="282"/>
      <c r="HN67" s="259"/>
      <c r="HO67" s="259"/>
      <c r="HP67" s="259"/>
      <c r="HQ67" s="259"/>
      <c r="HR67" s="259"/>
      <c r="HS67" s="259"/>
      <c r="HT67" s="282"/>
      <c r="HU67" s="282"/>
      <c r="HV67" s="282"/>
      <c r="HW67" s="282"/>
      <c r="HX67" s="282"/>
      <c r="HY67" s="282"/>
    </row>
    <row r="68" spans="1:233" s="191" customFormat="1" ht="26.25" customHeight="1" x14ac:dyDescent="0.25">
      <c r="A68" s="171"/>
      <c r="B68" s="287" t="s">
        <v>569</v>
      </c>
      <c r="C68" s="288"/>
      <c r="D68" s="171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3"/>
      <c r="AC68" s="173"/>
      <c r="AD68" s="173"/>
      <c r="AE68" s="173"/>
      <c r="AF68" s="173"/>
      <c r="AG68" s="173"/>
      <c r="AH68" s="174"/>
      <c r="AI68" s="174"/>
      <c r="AJ68" s="174"/>
      <c r="AK68" s="174"/>
      <c r="AL68" s="174"/>
      <c r="AM68" s="174"/>
      <c r="AN68" s="174"/>
      <c r="AO68" s="174"/>
      <c r="AP68" s="174"/>
      <c r="AQ68" s="174"/>
      <c r="AR68" s="173"/>
      <c r="AS68" s="173"/>
      <c r="AT68" s="173"/>
      <c r="AU68" s="173"/>
      <c r="AV68" s="173"/>
      <c r="AW68" s="173"/>
      <c r="AX68" s="174"/>
      <c r="AY68" s="174"/>
      <c r="AZ68" s="174"/>
      <c r="BA68" s="174"/>
      <c r="BB68" s="174"/>
      <c r="BC68" s="174"/>
      <c r="BD68" s="174"/>
      <c r="BE68" s="174"/>
      <c r="BF68" s="174"/>
      <c r="BG68" s="174"/>
      <c r="BH68" s="173"/>
      <c r="BI68" s="173"/>
      <c r="BJ68" s="173"/>
      <c r="BK68" s="173"/>
      <c r="BL68" s="173"/>
      <c r="BM68" s="173"/>
      <c r="BN68" s="174"/>
      <c r="BO68" s="174"/>
      <c r="BP68" s="174"/>
      <c r="BQ68" s="174"/>
      <c r="BR68" s="174"/>
      <c r="BS68" s="174"/>
      <c r="BT68" s="174"/>
      <c r="BU68" s="174"/>
      <c r="BV68" s="174"/>
      <c r="BW68" s="174"/>
      <c r="BX68" s="173"/>
      <c r="BY68" s="173"/>
      <c r="BZ68" s="173"/>
      <c r="CA68" s="173"/>
      <c r="CB68" s="173"/>
      <c r="CC68" s="173"/>
      <c r="CD68" s="174"/>
      <c r="CE68" s="174"/>
      <c r="CF68" s="174"/>
      <c r="CG68" s="174"/>
      <c r="CH68" s="174"/>
      <c r="CI68" s="174"/>
      <c r="CJ68" s="174"/>
      <c r="CK68" s="174"/>
      <c r="CL68" s="174"/>
      <c r="CM68" s="174"/>
      <c r="CN68" s="173"/>
      <c r="CO68" s="173"/>
      <c r="CP68" s="173"/>
      <c r="CQ68" s="173"/>
      <c r="CR68" s="173"/>
      <c r="CS68" s="173"/>
      <c r="CT68" s="174"/>
      <c r="CU68" s="174"/>
      <c r="CV68" s="174"/>
      <c r="CW68" s="174"/>
      <c r="CX68" s="174"/>
      <c r="CY68" s="174"/>
      <c r="CZ68" s="174"/>
      <c r="DA68" s="174"/>
      <c r="DB68" s="174"/>
      <c r="DC68" s="174"/>
      <c r="DD68" s="173"/>
      <c r="DE68" s="173"/>
      <c r="DF68" s="173"/>
      <c r="DG68" s="173"/>
      <c r="DH68" s="173"/>
      <c r="DI68" s="173"/>
      <c r="DJ68" s="174"/>
      <c r="DK68" s="174"/>
      <c r="DL68" s="174"/>
      <c r="DM68" s="174"/>
      <c r="DN68" s="174"/>
      <c r="DO68" s="174"/>
      <c r="DP68" s="174"/>
      <c r="DQ68" s="174"/>
      <c r="DR68" s="174"/>
      <c r="DS68" s="174"/>
      <c r="DT68" s="173"/>
      <c r="DU68" s="173"/>
      <c r="DV68" s="173"/>
      <c r="DW68" s="173"/>
      <c r="DX68" s="173"/>
      <c r="DY68" s="173"/>
      <c r="DZ68" s="174"/>
      <c r="EA68" s="174"/>
      <c r="EB68" s="174"/>
      <c r="EC68" s="174"/>
      <c r="ED68" s="174"/>
      <c r="EE68" s="174"/>
      <c r="EF68" s="174"/>
      <c r="EG68" s="174"/>
      <c r="EH68" s="174"/>
      <c r="EI68" s="174"/>
      <c r="EJ68" s="182"/>
      <c r="EK68" s="182"/>
      <c r="EL68" s="182"/>
      <c r="EM68" s="182"/>
      <c r="EN68" s="182"/>
      <c r="EO68" s="182"/>
      <c r="EP68" s="182"/>
      <c r="EQ68" s="182"/>
      <c r="ER68" s="182"/>
      <c r="ES68" s="182"/>
      <c r="ET68" s="182"/>
      <c r="EU68" s="182"/>
      <c r="EV68" s="182"/>
      <c r="EW68" s="182"/>
      <c r="EX68" s="182"/>
      <c r="EY68" s="182"/>
      <c r="EZ68" s="182"/>
      <c r="FA68" s="182"/>
      <c r="FB68" s="182"/>
      <c r="FC68" s="182"/>
      <c r="FD68" s="182"/>
      <c r="FE68" s="182"/>
      <c r="FF68" s="182"/>
      <c r="FG68" s="182"/>
      <c r="FH68" s="182"/>
      <c r="FI68" s="182"/>
      <c r="FJ68" s="182"/>
      <c r="FK68" s="182"/>
      <c r="FL68" s="182"/>
      <c r="FM68" s="182"/>
      <c r="FN68" s="182"/>
      <c r="FO68" s="182"/>
      <c r="FP68" s="182"/>
      <c r="FQ68" s="182"/>
      <c r="FR68" s="182"/>
      <c r="FS68" s="182"/>
      <c r="FT68" s="182"/>
      <c r="FU68" s="182"/>
      <c r="FV68" s="182"/>
      <c r="FW68" s="182"/>
      <c r="FX68" s="182"/>
      <c r="FY68" s="182"/>
      <c r="FZ68" s="182"/>
      <c r="GA68" s="182"/>
      <c r="GB68" s="182"/>
      <c r="GC68" s="182"/>
      <c r="GD68" s="182"/>
      <c r="GE68" s="182"/>
      <c r="GF68" s="174"/>
      <c r="GG68" s="174"/>
      <c r="GH68" s="174"/>
      <c r="GI68" s="174"/>
      <c r="GJ68" s="174"/>
      <c r="GK68" s="177"/>
      <c r="GL68" s="177"/>
      <c r="GM68" s="177"/>
      <c r="GN68" s="177"/>
      <c r="GO68" s="289"/>
      <c r="GP68" s="173"/>
      <c r="GQ68" s="173"/>
      <c r="GR68" s="173"/>
      <c r="GS68" s="173"/>
      <c r="GT68" s="173"/>
      <c r="GU68" s="173"/>
      <c r="GV68" s="290"/>
      <c r="GW68" s="290"/>
      <c r="GX68" s="290"/>
      <c r="GY68" s="290"/>
      <c r="GZ68" s="290"/>
      <c r="HA68" s="290"/>
      <c r="HB68" s="290"/>
      <c r="HC68" s="290"/>
      <c r="HD68" s="290"/>
      <c r="HE68" s="290"/>
      <c r="HF68" s="290"/>
      <c r="HG68" s="290"/>
      <c r="HH68" s="233"/>
      <c r="HI68" s="233"/>
      <c r="HJ68" s="233"/>
      <c r="HK68" s="233"/>
      <c r="HL68" s="233"/>
      <c r="HM68" s="233"/>
      <c r="HN68" s="290"/>
      <c r="HO68" s="290"/>
      <c r="HP68" s="290"/>
      <c r="HQ68" s="290"/>
      <c r="HR68" s="290"/>
      <c r="HS68" s="290"/>
      <c r="HT68" s="233"/>
      <c r="HU68" s="233"/>
      <c r="HV68" s="233"/>
      <c r="HW68" s="233"/>
      <c r="HX68" s="233"/>
      <c r="HY68" s="233"/>
    </row>
    <row r="69" spans="1:233" s="191" customFormat="1" ht="12" customHeight="1" x14ac:dyDescent="0.25">
      <c r="A69" s="169"/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291"/>
      <c r="P69" s="291"/>
      <c r="Q69" s="178"/>
      <c r="R69" s="178"/>
      <c r="S69" s="171"/>
      <c r="T69" s="171"/>
      <c r="U69" s="171"/>
      <c r="V69" s="171"/>
      <c r="W69" s="171"/>
      <c r="X69" s="171"/>
      <c r="Y69" s="171"/>
      <c r="Z69" s="171"/>
      <c r="AA69" s="171"/>
      <c r="AB69" s="173"/>
      <c r="AC69" s="173"/>
      <c r="AD69" s="173"/>
      <c r="AE69" s="173"/>
      <c r="AF69" s="173"/>
      <c r="AG69" s="173"/>
      <c r="AH69" s="174"/>
      <c r="AI69" s="174"/>
      <c r="AJ69" s="174"/>
      <c r="AK69" s="174"/>
      <c r="AL69" s="174"/>
      <c r="AM69" s="174"/>
      <c r="AN69" s="174"/>
      <c r="AO69" s="174"/>
      <c r="AP69" s="174"/>
      <c r="AQ69" s="174"/>
      <c r="AR69" s="173"/>
      <c r="AS69" s="173"/>
      <c r="AT69" s="173"/>
      <c r="AU69" s="173"/>
      <c r="AV69" s="173"/>
      <c r="AW69" s="173"/>
      <c r="AX69" s="174"/>
      <c r="AY69" s="174"/>
      <c r="AZ69" s="174"/>
      <c r="BA69" s="174"/>
      <c r="BB69" s="174"/>
      <c r="BC69" s="174"/>
      <c r="BD69" s="174"/>
      <c r="BE69" s="174"/>
      <c r="BF69" s="174"/>
      <c r="BG69" s="174"/>
      <c r="BH69" s="173"/>
      <c r="BI69" s="173"/>
      <c r="BJ69" s="173"/>
      <c r="BK69" s="173"/>
      <c r="BL69" s="173"/>
      <c r="BM69" s="173"/>
      <c r="BN69" s="174"/>
      <c r="BO69" s="174"/>
      <c r="BP69" s="174"/>
      <c r="BQ69" s="174"/>
      <c r="BR69" s="174"/>
      <c r="BS69" s="174"/>
      <c r="BT69" s="174"/>
      <c r="BU69" s="174"/>
      <c r="BV69" s="174"/>
      <c r="BW69" s="174"/>
      <c r="BX69" s="173"/>
      <c r="BY69" s="173"/>
      <c r="BZ69" s="173"/>
      <c r="CA69" s="173"/>
      <c r="CB69" s="173"/>
      <c r="CC69" s="173"/>
      <c r="CD69" s="174"/>
      <c r="CE69" s="174"/>
      <c r="CF69" s="174"/>
      <c r="CG69" s="174"/>
      <c r="CH69" s="174"/>
      <c r="CI69" s="174"/>
      <c r="CJ69" s="174"/>
      <c r="CK69" s="174"/>
      <c r="CL69" s="174"/>
      <c r="CM69" s="174"/>
      <c r="CN69" s="173"/>
      <c r="CO69" s="173"/>
      <c r="CP69" s="173"/>
      <c r="CQ69" s="173"/>
      <c r="CR69" s="173"/>
      <c r="CS69" s="173"/>
      <c r="CT69" s="174"/>
      <c r="CU69" s="174"/>
      <c r="CV69" s="174"/>
      <c r="CW69" s="174"/>
      <c r="CX69" s="174"/>
      <c r="CY69" s="174"/>
      <c r="CZ69" s="174"/>
      <c r="DA69" s="174"/>
      <c r="DB69" s="174"/>
      <c r="DC69" s="174"/>
      <c r="DD69" s="173"/>
      <c r="DE69" s="173"/>
      <c r="DF69" s="173"/>
      <c r="DG69" s="173"/>
      <c r="DH69" s="173"/>
      <c r="DI69" s="173"/>
      <c r="DJ69" s="174"/>
      <c r="DK69" s="174"/>
      <c r="DL69" s="174"/>
      <c r="DM69" s="174"/>
      <c r="DN69" s="174"/>
      <c r="DO69" s="174"/>
      <c r="DP69" s="174"/>
      <c r="DQ69" s="174"/>
      <c r="DR69" s="174"/>
      <c r="DS69" s="174"/>
      <c r="DT69" s="173"/>
      <c r="DU69" s="173"/>
      <c r="DV69" s="173"/>
      <c r="DW69" s="173"/>
      <c r="DX69" s="173"/>
      <c r="DY69" s="173"/>
      <c r="DZ69" s="174"/>
      <c r="EA69" s="174"/>
      <c r="EB69" s="174"/>
      <c r="EC69" s="174"/>
      <c r="ED69" s="174"/>
      <c r="EE69" s="174"/>
      <c r="EF69" s="174"/>
      <c r="EG69" s="174"/>
      <c r="EH69" s="174"/>
      <c r="EI69" s="174"/>
      <c r="EJ69" s="182"/>
      <c r="EK69" s="182"/>
      <c r="EL69" s="182"/>
      <c r="EM69" s="182"/>
      <c r="EN69" s="182"/>
      <c r="EO69" s="182"/>
      <c r="EP69" s="182"/>
      <c r="EQ69" s="182"/>
      <c r="ER69" s="182"/>
      <c r="ES69" s="182"/>
      <c r="ET69" s="182"/>
      <c r="EU69" s="182"/>
      <c r="EV69" s="182"/>
      <c r="EW69" s="182"/>
      <c r="EX69" s="182"/>
      <c r="EY69" s="182"/>
      <c r="EZ69" s="182"/>
      <c r="FA69" s="182"/>
      <c r="FB69" s="182"/>
      <c r="FC69" s="182"/>
      <c r="FD69" s="182"/>
      <c r="FE69" s="182"/>
      <c r="FF69" s="182"/>
      <c r="FG69" s="182"/>
      <c r="FH69" s="182"/>
      <c r="FI69" s="182"/>
      <c r="FJ69" s="182"/>
      <c r="FK69" s="182"/>
      <c r="FL69" s="182"/>
      <c r="FM69" s="182"/>
      <c r="FN69" s="182"/>
      <c r="FO69" s="182"/>
      <c r="FP69" s="182"/>
      <c r="FQ69" s="182"/>
      <c r="FR69" s="182"/>
      <c r="FS69" s="182"/>
      <c r="FT69" s="182"/>
      <c r="FU69" s="182"/>
      <c r="FV69" s="182"/>
      <c r="FW69" s="182"/>
      <c r="FX69" s="182"/>
      <c r="FY69" s="182"/>
      <c r="FZ69" s="182"/>
      <c r="GA69" s="182"/>
      <c r="GB69" s="182"/>
      <c r="GC69" s="182"/>
      <c r="GD69" s="182"/>
      <c r="GE69" s="182"/>
      <c r="GF69" s="174"/>
      <c r="GG69" s="174"/>
      <c r="GH69" s="174"/>
      <c r="GI69" s="174"/>
      <c r="GJ69" s="174"/>
      <c r="GK69" s="177"/>
      <c r="GL69" s="177"/>
      <c r="GM69" s="177"/>
      <c r="GN69" s="177"/>
      <c r="GO69" s="289"/>
      <c r="GP69" s="173"/>
      <c r="GQ69" s="173"/>
      <c r="GR69" s="173"/>
      <c r="GS69" s="173"/>
      <c r="GT69" s="173"/>
      <c r="GU69" s="173"/>
      <c r="GV69" s="290"/>
      <c r="GW69" s="290"/>
      <c r="GX69" s="290"/>
      <c r="GY69" s="290"/>
      <c r="GZ69" s="290"/>
      <c r="HA69" s="290"/>
      <c r="HB69" s="290"/>
      <c r="HC69" s="290"/>
      <c r="HD69" s="290"/>
      <c r="HE69" s="290"/>
      <c r="HF69" s="290"/>
      <c r="HG69" s="290"/>
      <c r="HH69" s="233"/>
      <c r="HI69" s="233"/>
      <c r="HJ69" s="233"/>
      <c r="HK69" s="233"/>
      <c r="HL69" s="233"/>
      <c r="HM69" s="233"/>
      <c r="HN69" s="290"/>
      <c r="HO69" s="290"/>
      <c r="HP69" s="290"/>
      <c r="HQ69" s="290"/>
      <c r="HR69" s="290"/>
      <c r="HS69" s="290"/>
      <c r="HT69" s="233"/>
      <c r="HU69" s="233"/>
      <c r="HV69" s="233"/>
      <c r="HW69" s="233"/>
      <c r="HX69" s="233"/>
      <c r="HY69" s="233"/>
    </row>
    <row r="70" spans="1:233" s="191" customFormat="1" ht="15" x14ac:dyDescent="0.25">
      <c r="A70" s="172"/>
      <c r="B70" s="292" t="s">
        <v>570</v>
      </c>
      <c r="C70" s="868" t="s">
        <v>571</v>
      </c>
      <c r="D70" s="868"/>
      <c r="E70" s="868"/>
      <c r="F70" s="868"/>
      <c r="G70" s="868"/>
      <c r="H70" s="868"/>
      <c r="I70" s="869" t="s">
        <v>139</v>
      </c>
      <c r="J70" s="869"/>
      <c r="K70" s="869"/>
      <c r="L70" s="869"/>
      <c r="M70" s="869"/>
      <c r="N70" s="869"/>
      <c r="O70" s="171"/>
      <c r="P70" s="171"/>
      <c r="Q70" s="178"/>
      <c r="R70" s="178"/>
      <c r="S70" s="171"/>
      <c r="T70" s="171"/>
      <c r="U70" s="171"/>
      <c r="V70" s="171"/>
      <c r="W70" s="171"/>
      <c r="X70" s="171"/>
      <c r="Y70" s="171"/>
      <c r="Z70" s="171"/>
      <c r="AA70" s="171"/>
      <c r="AB70" s="173"/>
      <c r="AC70" s="173"/>
      <c r="AD70" s="173"/>
      <c r="AE70" s="173"/>
      <c r="AF70" s="173"/>
      <c r="AG70" s="173"/>
      <c r="AH70" s="174"/>
      <c r="AI70" s="174"/>
      <c r="AJ70" s="174"/>
      <c r="AK70" s="174"/>
      <c r="AL70" s="174"/>
      <c r="AM70" s="174"/>
      <c r="AN70" s="174"/>
      <c r="AO70" s="174"/>
      <c r="AP70" s="174"/>
      <c r="AQ70" s="174"/>
      <c r="AR70" s="173"/>
      <c r="AS70" s="173"/>
      <c r="AT70" s="173"/>
      <c r="AU70" s="173"/>
      <c r="AV70" s="173"/>
      <c r="AW70" s="173"/>
      <c r="AX70" s="174"/>
      <c r="AY70" s="174"/>
      <c r="AZ70" s="174"/>
      <c r="BA70" s="174"/>
      <c r="BB70" s="174"/>
      <c r="BC70" s="174"/>
      <c r="BD70" s="174"/>
      <c r="BE70" s="174"/>
      <c r="BF70" s="174"/>
      <c r="BG70" s="174"/>
      <c r="BH70" s="173"/>
      <c r="BI70" s="173"/>
      <c r="BJ70" s="173"/>
      <c r="BK70" s="173"/>
      <c r="BL70" s="173"/>
      <c r="BM70" s="173"/>
      <c r="BN70" s="174"/>
      <c r="BO70" s="174"/>
      <c r="BP70" s="174"/>
      <c r="BQ70" s="174"/>
      <c r="BR70" s="174"/>
      <c r="BS70" s="174"/>
      <c r="BT70" s="174"/>
      <c r="BU70" s="174"/>
      <c r="BV70" s="174"/>
      <c r="BW70" s="174"/>
      <c r="BX70" s="173"/>
      <c r="BY70" s="173"/>
      <c r="BZ70" s="173"/>
      <c r="CA70" s="173"/>
      <c r="CB70" s="173"/>
      <c r="CC70" s="173"/>
      <c r="CD70" s="174"/>
      <c r="CE70" s="174"/>
      <c r="CF70" s="174"/>
      <c r="CG70" s="174"/>
      <c r="CH70" s="174"/>
      <c r="CI70" s="174"/>
      <c r="CJ70" s="174"/>
      <c r="CK70" s="174"/>
      <c r="CL70" s="174"/>
      <c r="CM70" s="174"/>
      <c r="CN70" s="173"/>
      <c r="CO70" s="173"/>
      <c r="CP70" s="173"/>
      <c r="CQ70" s="173"/>
      <c r="CR70" s="173"/>
      <c r="CS70" s="173"/>
      <c r="CT70" s="174"/>
      <c r="CU70" s="174"/>
      <c r="CV70" s="174"/>
      <c r="CW70" s="174"/>
      <c r="CX70" s="174"/>
      <c r="CY70" s="174"/>
      <c r="CZ70" s="174"/>
      <c r="DA70" s="174"/>
      <c r="DB70" s="174"/>
      <c r="DC70" s="174"/>
      <c r="DD70" s="173"/>
      <c r="DE70" s="173"/>
      <c r="DF70" s="173"/>
      <c r="DG70" s="173"/>
      <c r="DH70" s="173"/>
      <c r="DI70" s="173"/>
      <c r="DJ70" s="174"/>
      <c r="DK70" s="174"/>
      <c r="DL70" s="174"/>
      <c r="DM70" s="174"/>
      <c r="DN70" s="174"/>
      <c r="DO70" s="174"/>
      <c r="DP70" s="174"/>
      <c r="DQ70" s="174"/>
      <c r="DR70" s="174"/>
      <c r="DS70" s="174"/>
      <c r="DT70" s="173"/>
      <c r="DU70" s="173"/>
      <c r="DV70" s="173"/>
      <c r="DW70" s="173"/>
      <c r="DX70" s="173"/>
      <c r="DY70" s="173"/>
      <c r="DZ70" s="174"/>
      <c r="EA70" s="174"/>
      <c r="EB70" s="174"/>
      <c r="EC70" s="174"/>
      <c r="ED70" s="174"/>
      <c r="EE70" s="174"/>
      <c r="EF70" s="174"/>
      <c r="EG70" s="174"/>
      <c r="EH70" s="174"/>
      <c r="EI70" s="174"/>
      <c r="EJ70" s="182"/>
      <c r="EK70" s="182"/>
      <c r="EL70" s="182"/>
      <c r="EM70" s="182"/>
      <c r="EN70" s="182"/>
      <c r="EO70" s="182"/>
      <c r="EP70" s="182"/>
      <c r="EQ70" s="182"/>
      <c r="ER70" s="182"/>
      <c r="ES70" s="182"/>
      <c r="ET70" s="182"/>
      <c r="EU70" s="182"/>
      <c r="EV70" s="182"/>
      <c r="EW70" s="182"/>
      <c r="EX70" s="182"/>
      <c r="EY70" s="182"/>
      <c r="EZ70" s="182"/>
      <c r="FA70" s="182"/>
      <c r="FB70" s="182"/>
      <c r="FC70" s="182"/>
      <c r="FD70" s="182"/>
      <c r="FE70" s="182"/>
      <c r="FF70" s="182"/>
      <c r="FG70" s="182"/>
      <c r="FH70" s="182"/>
      <c r="FI70" s="182"/>
      <c r="FJ70" s="182"/>
      <c r="FK70" s="182"/>
      <c r="FL70" s="182"/>
      <c r="FM70" s="182"/>
      <c r="FN70" s="182"/>
      <c r="FO70" s="182"/>
      <c r="FP70" s="182"/>
      <c r="FQ70" s="182"/>
      <c r="FR70" s="182"/>
      <c r="FS70" s="182"/>
      <c r="FT70" s="182"/>
      <c r="FU70" s="182"/>
      <c r="FV70" s="182"/>
      <c r="FW70" s="182"/>
      <c r="FX70" s="182"/>
      <c r="FY70" s="182"/>
      <c r="FZ70" s="182"/>
      <c r="GA70" s="182"/>
      <c r="GB70" s="182"/>
      <c r="GC70" s="182"/>
      <c r="GD70" s="182"/>
      <c r="GE70" s="182"/>
      <c r="GF70" s="174"/>
      <c r="GG70" s="174"/>
      <c r="GH70" s="174"/>
      <c r="GI70" s="174"/>
      <c r="GJ70" s="174"/>
      <c r="GK70" s="177"/>
      <c r="GL70" s="177"/>
      <c r="GM70" s="177"/>
      <c r="GN70" s="177"/>
      <c r="GO70" s="289"/>
      <c r="GP70" s="173"/>
      <c r="GQ70" s="173"/>
      <c r="GR70" s="173"/>
      <c r="GS70" s="173"/>
      <c r="GT70" s="173"/>
      <c r="GU70" s="173"/>
      <c r="GV70" s="290"/>
      <c r="GW70" s="290"/>
      <c r="GX70" s="290"/>
      <c r="GY70" s="290"/>
      <c r="GZ70" s="290"/>
      <c r="HA70" s="290"/>
      <c r="HB70" s="290" t="s">
        <v>571</v>
      </c>
      <c r="HC70" s="290" t="s">
        <v>4</v>
      </c>
      <c r="HD70" s="290" t="s">
        <v>4</v>
      </c>
      <c r="HE70" s="290" t="s">
        <v>4</v>
      </c>
      <c r="HF70" s="290" t="s">
        <v>4</v>
      </c>
      <c r="HG70" s="290" t="s">
        <v>4</v>
      </c>
      <c r="HH70" s="233" t="s">
        <v>139</v>
      </c>
      <c r="HI70" s="233" t="s">
        <v>4</v>
      </c>
      <c r="HJ70" s="233" t="s">
        <v>4</v>
      </c>
      <c r="HK70" s="233" t="s">
        <v>4</v>
      </c>
      <c r="HL70" s="233" t="s">
        <v>4</v>
      </c>
      <c r="HM70" s="233" t="s">
        <v>4</v>
      </c>
      <c r="HN70" s="290"/>
      <c r="HO70" s="290"/>
      <c r="HP70" s="290"/>
      <c r="HQ70" s="290"/>
      <c r="HR70" s="290"/>
      <c r="HS70" s="290"/>
      <c r="HT70" s="233"/>
      <c r="HU70" s="233"/>
      <c r="HV70" s="233"/>
      <c r="HW70" s="233"/>
      <c r="HX70" s="233"/>
      <c r="HY70" s="233"/>
    </row>
    <row r="71" spans="1:233" s="293" customFormat="1" ht="16.5" customHeight="1" x14ac:dyDescent="0.25">
      <c r="A71" s="180"/>
      <c r="B71" s="292"/>
      <c r="C71" s="870" t="s">
        <v>142</v>
      </c>
      <c r="D71" s="870"/>
      <c r="E71" s="870"/>
      <c r="F71" s="870"/>
      <c r="G71" s="870"/>
      <c r="H71" s="870"/>
      <c r="I71" s="870"/>
      <c r="J71" s="870"/>
      <c r="K71" s="870"/>
      <c r="L71" s="870"/>
      <c r="M71" s="870"/>
      <c r="N71" s="870"/>
      <c r="Q71" s="294"/>
      <c r="R71" s="294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  <c r="BR71" s="173"/>
      <c r="BS71" s="173"/>
      <c r="BT71" s="173"/>
      <c r="BU71" s="173"/>
      <c r="BV71" s="173"/>
      <c r="BW71" s="173"/>
      <c r="BX71" s="173"/>
      <c r="BY71" s="173"/>
      <c r="BZ71" s="173"/>
      <c r="CA71" s="173"/>
      <c r="CB71" s="173"/>
      <c r="CC71" s="173"/>
      <c r="CD71" s="173"/>
      <c r="CE71" s="173"/>
      <c r="CF71" s="173"/>
      <c r="CG71" s="173"/>
      <c r="CH71" s="173"/>
      <c r="CI71" s="173"/>
      <c r="CJ71" s="173"/>
      <c r="CK71" s="173"/>
      <c r="CL71" s="173"/>
      <c r="CM71" s="173"/>
      <c r="CN71" s="173"/>
      <c r="CO71" s="173"/>
      <c r="CP71" s="173"/>
      <c r="CQ71" s="173"/>
      <c r="CR71" s="173"/>
      <c r="CS71" s="173"/>
      <c r="CT71" s="173"/>
      <c r="CU71" s="173"/>
      <c r="CV71" s="173"/>
      <c r="CW71" s="173"/>
      <c r="CX71" s="173"/>
      <c r="CY71" s="173"/>
      <c r="CZ71" s="173"/>
      <c r="DA71" s="173"/>
      <c r="DB71" s="173"/>
      <c r="DC71" s="173"/>
      <c r="DD71" s="173"/>
      <c r="DE71" s="173"/>
      <c r="DF71" s="173"/>
      <c r="DG71" s="173"/>
      <c r="DH71" s="173"/>
      <c r="DI71" s="173"/>
      <c r="DJ71" s="173"/>
      <c r="DK71" s="173"/>
      <c r="DL71" s="173"/>
      <c r="DM71" s="173"/>
      <c r="DN71" s="173"/>
      <c r="DO71" s="173"/>
      <c r="DP71" s="173"/>
      <c r="DQ71" s="173"/>
      <c r="DR71" s="173"/>
      <c r="DS71" s="173"/>
      <c r="DT71" s="173"/>
      <c r="DU71" s="173"/>
      <c r="DV71" s="173"/>
      <c r="DW71" s="173"/>
      <c r="DX71" s="173"/>
      <c r="DY71" s="173"/>
      <c r="DZ71" s="173"/>
      <c r="EA71" s="173"/>
      <c r="EB71" s="173"/>
      <c r="EC71" s="173"/>
      <c r="ED71" s="173"/>
      <c r="EE71" s="173"/>
      <c r="EF71" s="173"/>
      <c r="EG71" s="173"/>
      <c r="EH71" s="173"/>
      <c r="EI71" s="173"/>
      <c r="EJ71" s="232"/>
      <c r="EK71" s="232"/>
      <c r="EL71" s="232"/>
      <c r="EM71" s="232"/>
      <c r="EN71" s="232"/>
      <c r="EO71" s="232"/>
      <c r="EP71" s="232"/>
      <c r="EQ71" s="232"/>
      <c r="ER71" s="232"/>
      <c r="ES71" s="232"/>
      <c r="ET71" s="232"/>
      <c r="EU71" s="232"/>
      <c r="EV71" s="232"/>
      <c r="EW71" s="232"/>
      <c r="EX71" s="232"/>
      <c r="EY71" s="232"/>
      <c r="EZ71" s="232"/>
      <c r="FA71" s="232"/>
      <c r="FB71" s="232"/>
      <c r="FC71" s="232"/>
      <c r="FD71" s="232"/>
      <c r="FE71" s="232"/>
      <c r="FF71" s="232"/>
      <c r="FG71" s="232"/>
      <c r="FH71" s="232"/>
      <c r="FI71" s="232"/>
      <c r="FJ71" s="232"/>
      <c r="FK71" s="232"/>
      <c r="FL71" s="232"/>
      <c r="FM71" s="232"/>
      <c r="FN71" s="232"/>
      <c r="FO71" s="232"/>
      <c r="FP71" s="232"/>
      <c r="FQ71" s="232"/>
      <c r="FR71" s="232"/>
      <c r="FS71" s="232"/>
      <c r="FT71" s="232"/>
      <c r="FU71" s="232"/>
      <c r="FV71" s="232"/>
      <c r="FW71" s="232"/>
      <c r="FX71" s="232"/>
      <c r="FY71" s="232"/>
      <c r="FZ71" s="232"/>
      <c r="GA71" s="232"/>
      <c r="GB71" s="232"/>
      <c r="GC71" s="232"/>
      <c r="GD71" s="232"/>
      <c r="GE71" s="232"/>
      <c r="GF71" s="173"/>
      <c r="GG71" s="173"/>
      <c r="GH71" s="173"/>
      <c r="GI71" s="173"/>
      <c r="GJ71" s="173"/>
      <c r="GK71" s="290"/>
      <c r="GL71" s="290"/>
      <c r="GM71" s="290"/>
      <c r="GN71" s="290"/>
      <c r="GO71" s="289"/>
      <c r="GP71" s="173"/>
      <c r="GQ71" s="173"/>
      <c r="GR71" s="173"/>
      <c r="GS71" s="173"/>
      <c r="GT71" s="173"/>
      <c r="GU71" s="173"/>
      <c r="GV71" s="290"/>
      <c r="GW71" s="290"/>
      <c r="GX71" s="290"/>
      <c r="GY71" s="290"/>
      <c r="GZ71" s="290"/>
      <c r="HA71" s="290"/>
      <c r="HB71" s="290"/>
      <c r="HC71" s="290"/>
      <c r="HD71" s="290"/>
      <c r="HE71" s="290"/>
      <c r="HF71" s="290"/>
      <c r="HG71" s="290"/>
      <c r="HH71" s="233"/>
      <c r="HI71" s="233"/>
      <c r="HJ71" s="233"/>
      <c r="HK71" s="233"/>
      <c r="HL71" s="233"/>
      <c r="HM71" s="233"/>
      <c r="HN71" s="290"/>
      <c r="HO71" s="290"/>
      <c r="HP71" s="290"/>
      <c r="HQ71" s="290"/>
      <c r="HR71" s="290"/>
      <c r="HS71" s="290"/>
      <c r="HT71" s="233"/>
      <c r="HU71" s="233"/>
      <c r="HV71" s="233"/>
      <c r="HW71" s="233"/>
      <c r="HX71" s="233"/>
      <c r="HY71" s="233"/>
    </row>
    <row r="72" spans="1:233" s="191" customFormat="1" ht="15" x14ac:dyDescent="0.25">
      <c r="A72" s="172"/>
      <c r="B72" s="292" t="s">
        <v>572</v>
      </c>
      <c r="C72" s="868" t="s">
        <v>571</v>
      </c>
      <c r="D72" s="868"/>
      <c r="E72" s="868"/>
      <c r="F72" s="868"/>
      <c r="G72" s="868"/>
      <c r="H72" s="868"/>
      <c r="I72" s="869" t="s">
        <v>139</v>
      </c>
      <c r="J72" s="869"/>
      <c r="K72" s="869"/>
      <c r="L72" s="869"/>
      <c r="M72" s="869"/>
      <c r="N72" s="869"/>
      <c r="O72" s="171"/>
      <c r="P72" s="171"/>
      <c r="Q72" s="178"/>
      <c r="R72" s="178"/>
      <c r="S72" s="171"/>
      <c r="T72" s="171"/>
      <c r="U72" s="171"/>
      <c r="V72" s="171"/>
      <c r="W72" s="171"/>
      <c r="X72" s="171"/>
      <c r="Y72" s="171"/>
      <c r="Z72" s="171"/>
      <c r="AA72" s="171"/>
      <c r="AB72" s="173"/>
      <c r="AC72" s="173"/>
      <c r="AD72" s="173"/>
      <c r="AE72" s="173"/>
      <c r="AF72" s="173"/>
      <c r="AG72" s="173"/>
      <c r="AH72" s="174"/>
      <c r="AI72" s="174"/>
      <c r="AJ72" s="174"/>
      <c r="AK72" s="174"/>
      <c r="AL72" s="174"/>
      <c r="AM72" s="174"/>
      <c r="AN72" s="174"/>
      <c r="AO72" s="174"/>
      <c r="AP72" s="174"/>
      <c r="AQ72" s="174"/>
      <c r="AR72" s="173"/>
      <c r="AS72" s="173"/>
      <c r="AT72" s="173"/>
      <c r="AU72" s="173"/>
      <c r="AV72" s="173"/>
      <c r="AW72" s="173"/>
      <c r="AX72" s="174"/>
      <c r="AY72" s="174"/>
      <c r="AZ72" s="174"/>
      <c r="BA72" s="174"/>
      <c r="BB72" s="174"/>
      <c r="BC72" s="174"/>
      <c r="BD72" s="174"/>
      <c r="BE72" s="174"/>
      <c r="BF72" s="174"/>
      <c r="BG72" s="174"/>
      <c r="BH72" s="173"/>
      <c r="BI72" s="173"/>
      <c r="BJ72" s="173"/>
      <c r="BK72" s="173"/>
      <c r="BL72" s="173"/>
      <c r="BM72" s="173"/>
      <c r="BN72" s="174"/>
      <c r="BO72" s="174"/>
      <c r="BP72" s="174"/>
      <c r="BQ72" s="174"/>
      <c r="BR72" s="174"/>
      <c r="BS72" s="174"/>
      <c r="BT72" s="174"/>
      <c r="BU72" s="174"/>
      <c r="BV72" s="174"/>
      <c r="BW72" s="174"/>
      <c r="BX72" s="173"/>
      <c r="BY72" s="173"/>
      <c r="BZ72" s="173"/>
      <c r="CA72" s="173"/>
      <c r="CB72" s="173"/>
      <c r="CC72" s="173"/>
      <c r="CD72" s="174"/>
      <c r="CE72" s="174"/>
      <c r="CF72" s="174"/>
      <c r="CG72" s="174"/>
      <c r="CH72" s="174"/>
      <c r="CI72" s="174"/>
      <c r="CJ72" s="174"/>
      <c r="CK72" s="174"/>
      <c r="CL72" s="174"/>
      <c r="CM72" s="174"/>
      <c r="CN72" s="173"/>
      <c r="CO72" s="173"/>
      <c r="CP72" s="173"/>
      <c r="CQ72" s="173"/>
      <c r="CR72" s="173"/>
      <c r="CS72" s="173"/>
      <c r="CT72" s="174"/>
      <c r="CU72" s="174"/>
      <c r="CV72" s="174"/>
      <c r="CW72" s="174"/>
      <c r="CX72" s="174"/>
      <c r="CY72" s="174"/>
      <c r="CZ72" s="174"/>
      <c r="DA72" s="174"/>
      <c r="DB72" s="174"/>
      <c r="DC72" s="174"/>
      <c r="DD72" s="173"/>
      <c r="DE72" s="173"/>
      <c r="DF72" s="173"/>
      <c r="DG72" s="173"/>
      <c r="DH72" s="173"/>
      <c r="DI72" s="173"/>
      <c r="DJ72" s="174"/>
      <c r="DK72" s="174"/>
      <c r="DL72" s="174"/>
      <c r="DM72" s="174"/>
      <c r="DN72" s="174"/>
      <c r="DO72" s="174"/>
      <c r="DP72" s="174"/>
      <c r="DQ72" s="174"/>
      <c r="DR72" s="174"/>
      <c r="DS72" s="174"/>
      <c r="DT72" s="173"/>
      <c r="DU72" s="173"/>
      <c r="DV72" s="173"/>
      <c r="DW72" s="173"/>
      <c r="DX72" s="173"/>
      <c r="DY72" s="173"/>
      <c r="DZ72" s="174"/>
      <c r="EA72" s="174"/>
      <c r="EB72" s="174"/>
      <c r="EC72" s="174"/>
      <c r="ED72" s="174"/>
      <c r="EE72" s="174"/>
      <c r="EF72" s="174"/>
      <c r="EG72" s="174"/>
      <c r="EH72" s="174"/>
      <c r="EI72" s="174"/>
      <c r="EJ72" s="182"/>
      <c r="EK72" s="182"/>
      <c r="EL72" s="182"/>
      <c r="EM72" s="182"/>
      <c r="EN72" s="182"/>
      <c r="EO72" s="182"/>
      <c r="EP72" s="182"/>
      <c r="EQ72" s="182"/>
      <c r="ER72" s="182"/>
      <c r="ES72" s="182"/>
      <c r="ET72" s="182"/>
      <c r="EU72" s="182"/>
      <c r="EV72" s="182"/>
      <c r="EW72" s="182"/>
      <c r="EX72" s="182"/>
      <c r="EY72" s="182"/>
      <c r="EZ72" s="182"/>
      <c r="FA72" s="182"/>
      <c r="FB72" s="182"/>
      <c r="FC72" s="182"/>
      <c r="FD72" s="182"/>
      <c r="FE72" s="182"/>
      <c r="FF72" s="182"/>
      <c r="FG72" s="182"/>
      <c r="FH72" s="182"/>
      <c r="FI72" s="182"/>
      <c r="FJ72" s="182"/>
      <c r="FK72" s="182"/>
      <c r="FL72" s="182"/>
      <c r="FM72" s="182"/>
      <c r="FN72" s="182"/>
      <c r="FO72" s="182"/>
      <c r="FP72" s="182"/>
      <c r="FQ72" s="182"/>
      <c r="FR72" s="182"/>
      <c r="FS72" s="182"/>
      <c r="FT72" s="182"/>
      <c r="FU72" s="182"/>
      <c r="FV72" s="182"/>
      <c r="FW72" s="182"/>
      <c r="FX72" s="182"/>
      <c r="FY72" s="182"/>
      <c r="FZ72" s="182"/>
      <c r="GA72" s="182"/>
      <c r="GB72" s="182"/>
      <c r="GC72" s="182"/>
      <c r="GD72" s="182"/>
      <c r="GE72" s="182"/>
      <c r="GF72" s="174"/>
      <c r="GG72" s="174"/>
      <c r="GH72" s="174"/>
      <c r="GI72" s="174"/>
      <c r="GJ72" s="174"/>
      <c r="GK72" s="177"/>
      <c r="GL72" s="177"/>
      <c r="GM72" s="177"/>
      <c r="GN72" s="177"/>
      <c r="GO72" s="289"/>
      <c r="GP72" s="173"/>
      <c r="GQ72" s="173"/>
      <c r="GR72" s="173"/>
      <c r="GS72" s="173"/>
      <c r="GT72" s="173"/>
      <c r="GU72" s="173"/>
      <c r="GV72" s="290"/>
      <c r="GW72" s="290"/>
      <c r="GX72" s="290"/>
      <c r="GY72" s="290"/>
      <c r="GZ72" s="290"/>
      <c r="HA72" s="290"/>
      <c r="HB72" s="290"/>
      <c r="HC72" s="290"/>
      <c r="HD72" s="290"/>
      <c r="HE72" s="290"/>
      <c r="HF72" s="290"/>
      <c r="HG72" s="290"/>
      <c r="HH72" s="233"/>
      <c r="HI72" s="233"/>
      <c r="HJ72" s="233"/>
      <c r="HK72" s="233"/>
      <c r="HL72" s="233"/>
      <c r="HM72" s="233"/>
      <c r="HN72" s="290" t="s">
        <v>571</v>
      </c>
      <c r="HO72" s="290" t="s">
        <v>4</v>
      </c>
      <c r="HP72" s="290" t="s">
        <v>4</v>
      </c>
      <c r="HQ72" s="290" t="s">
        <v>4</v>
      </c>
      <c r="HR72" s="290" t="s">
        <v>4</v>
      </c>
      <c r="HS72" s="290" t="s">
        <v>4</v>
      </c>
      <c r="HT72" s="233" t="s">
        <v>139</v>
      </c>
      <c r="HU72" s="233" t="s">
        <v>4</v>
      </c>
      <c r="HV72" s="233" t="s">
        <v>4</v>
      </c>
      <c r="HW72" s="233" t="s">
        <v>4</v>
      </c>
      <c r="HX72" s="233" t="s">
        <v>4</v>
      </c>
      <c r="HY72" s="233" t="s">
        <v>4</v>
      </c>
    </row>
    <row r="73" spans="1:233" s="293" customFormat="1" ht="16.5" customHeight="1" x14ac:dyDescent="0.25">
      <c r="A73" s="180"/>
      <c r="C73" s="870" t="s">
        <v>142</v>
      </c>
      <c r="D73" s="870"/>
      <c r="E73" s="870"/>
      <c r="F73" s="870"/>
      <c r="G73" s="870"/>
      <c r="H73" s="870"/>
      <c r="I73" s="870"/>
      <c r="J73" s="870"/>
      <c r="K73" s="870"/>
      <c r="L73" s="870"/>
      <c r="M73" s="870"/>
      <c r="N73" s="870"/>
      <c r="Q73" s="294"/>
      <c r="R73" s="294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3"/>
      <c r="AZ73" s="173"/>
      <c r="BA73" s="173"/>
      <c r="BB73" s="173"/>
      <c r="BC73" s="173"/>
      <c r="BD73" s="173"/>
      <c r="BE73" s="173"/>
      <c r="BF73" s="173"/>
      <c r="BG73" s="173"/>
      <c r="BH73" s="173"/>
      <c r="BI73" s="173"/>
      <c r="BJ73" s="173"/>
      <c r="BK73" s="173"/>
      <c r="BL73" s="173"/>
      <c r="BM73" s="173"/>
      <c r="BN73" s="173"/>
      <c r="BO73" s="173"/>
      <c r="BP73" s="173"/>
      <c r="BQ73" s="173"/>
      <c r="BR73" s="173"/>
      <c r="BS73" s="173"/>
      <c r="BT73" s="173"/>
      <c r="BU73" s="173"/>
      <c r="BV73" s="173"/>
      <c r="BW73" s="173"/>
      <c r="BX73" s="173"/>
      <c r="BY73" s="173"/>
      <c r="BZ73" s="173"/>
      <c r="CA73" s="173"/>
      <c r="CB73" s="173"/>
      <c r="CC73" s="173"/>
      <c r="CD73" s="173"/>
      <c r="CE73" s="173"/>
      <c r="CF73" s="173"/>
      <c r="CG73" s="173"/>
      <c r="CH73" s="173"/>
      <c r="CI73" s="173"/>
      <c r="CJ73" s="173"/>
      <c r="CK73" s="173"/>
      <c r="CL73" s="173"/>
      <c r="CM73" s="173"/>
      <c r="CN73" s="173"/>
      <c r="CO73" s="173"/>
      <c r="CP73" s="173"/>
      <c r="CQ73" s="173"/>
      <c r="CR73" s="173"/>
      <c r="CS73" s="173"/>
      <c r="CT73" s="173"/>
      <c r="CU73" s="173"/>
      <c r="CV73" s="173"/>
      <c r="CW73" s="173"/>
      <c r="CX73" s="173"/>
      <c r="CY73" s="173"/>
      <c r="CZ73" s="173"/>
      <c r="DA73" s="173"/>
      <c r="DB73" s="173"/>
      <c r="DC73" s="173"/>
      <c r="DD73" s="173"/>
      <c r="DE73" s="173"/>
      <c r="DF73" s="173"/>
      <c r="DG73" s="173"/>
      <c r="DH73" s="173"/>
      <c r="DI73" s="173"/>
      <c r="DJ73" s="173"/>
      <c r="DK73" s="173"/>
      <c r="DL73" s="173"/>
      <c r="DM73" s="173"/>
      <c r="DN73" s="173"/>
      <c r="DO73" s="173"/>
      <c r="DP73" s="173"/>
      <c r="DQ73" s="173"/>
      <c r="DR73" s="173"/>
      <c r="DS73" s="173"/>
      <c r="DT73" s="173"/>
      <c r="DU73" s="173"/>
      <c r="DV73" s="173"/>
      <c r="DW73" s="173"/>
      <c r="DX73" s="173"/>
      <c r="DY73" s="173"/>
      <c r="DZ73" s="173"/>
      <c r="EA73" s="173"/>
      <c r="EB73" s="173"/>
      <c r="EC73" s="173"/>
      <c r="ED73" s="173"/>
      <c r="EE73" s="173"/>
      <c r="EF73" s="173"/>
      <c r="EG73" s="173"/>
      <c r="EH73" s="173"/>
      <c r="EI73" s="173"/>
      <c r="EJ73" s="232"/>
      <c r="EK73" s="232"/>
      <c r="EL73" s="232"/>
      <c r="EM73" s="232"/>
      <c r="EN73" s="232"/>
      <c r="EO73" s="232"/>
      <c r="EP73" s="232"/>
      <c r="EQ73" s="232"/>
      <c r="ER73" s="232"/>
      <c r="ES73" s="232"/>
      <c r="ET73" s="232"/>
      <c r="EU73" s="232"/>
      <c r="EV73" s="232"/>
      <c r="EW73" s="232"/>
      <c r="EX73" s="232"/>
      <c r="EY73" s="232"/>
      <c r="EZ73" s="232"/>
      <c r="FA73" s="232"/>
      <c r="FB73" s="232"/>
      <c r="FC73" s="232"/>
      <c r="FD73" s="232"/>
      <c r="FE73" s="232"/>
      <c r="FF73" s="232"/>
      <c r="FG73" s="232"/>
      <c r="FH73" s="232"/>
      <c r="FI73" s="232"/>
      <c r="FJ73" s="232"/>
      <c r="FK73" s="232"/>
      <c r="FL73" s="232"/>
      <c r="FM73" s="232"/>
      <c r="FN73" s="232"/>
      <c r="FO73" s="232"/>
      <c r="FP73" s="232"/>
      <c r="FQ73" s="232"/>
      <c r="FR73" s="232"/>
      <c r="FS73" s="232"/>
      <c r="FT73" s="232"/>
      <c r="FU73" s="232"/>
      <c r="FV73" s="232"/>
      <c r="FW73" s="232"/>
      <c r="FX73" s="232"/>
      <c r="FY73" s="232"/>
      <c r="FZ73" s="232"/>
      <c r="GA73" s="232"/>
      <c r="GB73" s="232"/>
      <c r="GC73" s="232"/>
      <c r="GD73" s="232"/>
      <c r="GE73" s="232"/>
      <c r="GF73" s="173"/>
      <c r="GG73" s="173"/>
      <c r="GH73" s="173"/>
      <c r="GI73" s="173"/>
      <c r="GJ73" s="173"/>
      <c r="GK73" s="290"/>
      <c r="GL73" s="290"/>
      <c r="GM73" s="290"/>
      <c r="GN73" s="290"/>
      <c r="GO73" s="289"/>
      <c r="GP73" s="173"/>
      <c r="GQ73" s="173"/>
      <c r="GR73" s="173"/>
      <c r="GS73" s="173"/>
      <c r="GT73" s="173"/>
      <c r="GU73" s="173"/>
      <c r="GV73" s="290"/>
      <c r="GW73" s="290"/>
      <c r="GX73" s="290"/>
      <c r="GY73" s="290"/>
      <c r="GZ73" s="290"/>
      <c r="HA73" s="290"/>
      <c r="HB73" s="290"/>
      <c r="HC73" s="290"/>
      <c r="HD73" s="290"/>
      <c r="HE73" s="290"/>
      <c r="HF73" s="290"/>
      <c r="HG73" s="290"/>
      <c r="HH73" s="233"/>
      <c r="HI73" s="233"/>
      <c r="HJ73" s="233"/>
      <c r="HK73" s="233"/>
      <c r="HL73" s="233"/>
      <c r="HM73" s="233"/>
      <c r="HN73" s="290"/>
      <c r="HO73" s="290"/>
      <c r="HP73" s="290"/>
      <c r="HQ73" s="290"/>
      <c r="HR73" s="290"/>
      <c r="HS73" s="290"/>
      <c r="HT73" s="233"/>
      <c r="HU73" s="233"/>
      <c r="HV73" s="233"/>
      <c r="HW73" s="233"/>
      <c r="HX73" s="233"/>
      <c r="HY73" s="233"/>
    </row>
    <row r="75" spans="1:233" s="171" customFormat="1" ht="15" x14ac:dyDescent="0.25">
      <c r="A75" s="169"/>
    </row>
    <row r="76" spans="1:233" s="171" customFormat="1" ht="15" x14ac:dyDescent="0.25">
      <c r="A76" s="169"/>
    </row>
    <row r="77" spans="1:233" s="171" customFormat="1" ht="15" x14ac:dyDescent="0.25">
      <c r="A77" s="169"/>
    </row>
    <row r="78" spans="1:233" s="171" customFormat="1" ht="15" x14ac:dyDescent="0.25">
      <c r="A78" s="169"/>
    </row>
    <row r="79" spans="1:233" s="171" customFormat="1" ht="15" x14ac:dyDescent="0.25">
      <c r="A79" s="169"/>
    </row>
    <row r="80" spans="1:233" s="171" customFormat="1" ht="15" x14ac:dyDescent="0.25">
      <c r="A80" s="169"/>
    </row>
    <row r="81" spans="1:1" s="171" customFormat="1" ht="15" x14ac:dyDescent="0.25">
      <c r="A81" s="169"/>
    </row>
    <row r="82" spans="1:1" s="171" customFormat="1" ht="15" x14ac:dyDescent="0.25">
      <c r="A82" s="169"/>
    </row>
    <row r="83" spans="1:1" s="171" customFormat="1" ht="15" x14ac:dyDescent="0.25">
      <c r="A83" s="169"/>
    </row>
    <row r="84" spans="1:1" s="171" customFormat="1" ht="15" x14ac:dyDescent="0.25">
      <c r="A84" s="169"/>
    </row>
    <row r="85" spans="1:1" s="171" customFormat="1" ht="15" x14ac:dyDescent="0.25">
      <c r="A85" s="169"/>
    </row>
    <row r="86" spans="1:1" s="171" customFormat="1" ht="15" x14ac:dyDescent="0.25">
      <c r="A86" s="169"/>
    </row>
    <row r="87" spans="1:1" s="171" customFormat="1" ht="15" x14ac:dyDescent="0.25">
      <c r="A87" s="169"/>
    </row>
    <row r="88" spans="1:1" s="171" customFormat="1" ht="15" x14ac:dyDescent="0.25">
      <c r="A88" s="169"/>
    </row>
    <row r="89" spans="1:1" s="171" customFormat="1" ht="15" x14ac:dyDescent="0.25">
      <c r="A89" s="169"/>
    </row>
    <row r="90" spans="1:1" s="171" customFormat="1" ht="15" x14ac:dyDescent="0.25">
      <c r="A90" s="169"/>
    </row>
    <row r="91" spans="1:1" s="171" customFormat="1" ht="15" x14ac:dyDescent="0.25">
      <c r="A91" s="169"/>
    </row>
    <row r="92" spans="1:1" s="171" customFormat="1" ht="15" x14ac:dyDescent="0.25">
      <c r="A92" s="169"/>
    </row>
    <row r="93" spans="1:1" s="171" customFormat="1" ht="15" x14ac:dyDescent="0.25">
      <c r="A93" s="169"/>
    </row>
    <row r="94" spans="1:1" s="171" customFormat="1" ht="15" x14ac:dyDescent="0.25">
      <c r="A94" s="169"/>
    </row>
    <row r="95" spans="1:1" s="171" customFormat="1" ht="15" x14ac:dyDescent="0.25">
      <c r="A95" s="169"/>
    </row>
    <row r="96" spans="1:1" s="171" customFormat="1" ht="15" x14ac:dyDescent="0.25">
      <c r="A96" s="169"/>
    </row>
    <row r="97" spans="1:1" s="171" customFormat="1" ht="15" x14ac:dyDescent="0.25">
      <c r="A97" s="169"/>
    </row>
    <row r="98" spans="1:1" s="171" customFormat="1" ht="15" x14ac:dyDescent="0.25">
      <c r="A98" s="169"/>
    </row>
    <row r="99" spans="1:1" s="171" customFormat="1" ht="15" x14ac:dyDescent="0.25">
      <c r="A99" s="169"/>
    </row>
    <row r="100" spans="1:1" s="171" customFormat="1" ht="15" x14ac:dyDescent="0.25">
      <c r="A100" s="169"/>
    </row>
    <row r="101" spans="1:1" s="171" customFormat="1" ht="15" x14ac:dyDescent="0.25">
      <c r="A101" s="169"/>
    </row>
    <row r="102" spans="1:1" s="171" customFormat="1" ht="15" x14ac:dyDescent="0.25">
      <c r="A102" s="169"/>
    </row>
    <row r="103" spans="1:1" s="171" customFormat="1" ht="15" x14ac:dyDescent="0.25">
      <c r="A103" s="169"/>
    </row>
    <row r="104" spans="1:1" s="171" customFormat="1" ht="15" x14ac:dyDescent="0.25">
      <c r="A104" s="169"/>
    </row>
    <row r="105" spans="1:1" s="171" customFormat="1" ht="15" x14ac:dyDescent="0.25">
      <c r="A105" s="169"/>
    </row>
    <row r="106" spans="1:1" s="171" customFormat="1" ht="15" x14ac:dyDescent="0.25">
      <c r="A106" s="169"/>
    </row>
    <row r="107" spans="1:1" s="171" customFormat="1" ht="15" x14ac:dyDescent="0.25">
      <c r="A107" s="169"/>
    </row>
  </sheetData>
  <mergeCells count="64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B23:F23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4:F24"/>
    <mergeCell ref="C26:F26"/>
    <mergeCell ref="A35:A37"/>
    <mergeCell ref="B35:B37"/>
    <mergeCell ref="C35:G37"/>
    <mergeCell ref="C48:O48"/>
    <mergeCell ref="I35:K36"/>
    <mergeCell ref="L35:P36"/>
    <mergeCell ref="C38:G38"/>
    <mergeCell ref="A39:P39"/>
    <mergeCell ref="C40:G40"/>
    <mergeCell ref="C41:G41"/>
    <mergeCell ref="H35:H37"/>
    <mergeCell ref="C43:O43"/>
    <mergeCell ref="C44:O44"/>
    <mergeCell ref="C45:O45"/>
    <mergeCell ref="C46:O46"/>
    <mergeCell ref="C47:O47"/>
    <mergeCell ref="C61:O61"/>
    <mergeCell ref="C49:O49"/>
    <mergeCell ref="C50:O50"/>
    <mergeCell ref="C51:O51"/>
    <mergeCell ref="C52:O52"/>
    <mergeCell ref="C53:O53"/>
    <mergeCell ref="C55:O55"/>
    <mergeCell ref="C56:O56"/>
    <mergeCell ref="C57:O57"/>
    <mergeCell ref="C58:O58"/>
    <mergeCell ref="C59:O59"/>
    <mergeCell ref="C60:O60"/>
    <mergeCell ref="C71:N71"/>
    <mergeCell ref="C72:H72"/>
    <mergeCell ref="I72:N72"/>
    <mergeCell ref="C73:N73"/>
    <mergeCell ref="C62:O62"/>
    <mergeCell ref="C63:O63"/>
    <mergeCell ref="C64:O64"/>
    <mergeCell ref="C65:O65"/>
    <mergeCell ref="C70:H70"/>
    <mergeCell ref="I70:N7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10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103"/>
  <sheetViews>
    <sheetView topLeftCell="A46" workbookViewId="0">
      <selection activeCell="A18" sqref="A18:P18"/>
    </sheetView>
  </sheetViews>
  <sheetFormatPr defaultColWidth="9.140625" defaultRowHeight="11.25" customHeight="1" x14ac:dyDescent="0.2"/>
  <cols>
    <col min="1" max="1" width="9.7109375" style="291" customWidth="1"/>
    <col min="2" max="2" width="20.7109375" style="291" customWidth="1"/>
    <col min="3" max="3" width="10.7109375" style="291" customWidth="1"/>
    <col min="4" max="4" width="12.85546875" style="291" customWidth="1"/>
    <col min="5" max="5" width="10.42578125" style="291" customWidth="1"/>
    <col min="6" max="6" width="11.7109375" style="291" customWidth="1"/>
    <col min="7" max="7" width="6.140625" style="291" customWidth="1"/>
    <col min="8" max="8" width="9.28515625" style="291" customWidth="1"/>
    <col min="9" max="9" width="10.7109375" style="291" customWidth="1"/>
    <col min="10" max="10" width="12.42578125" style="291" customWidth="1"/>
    <col min="11" max="11" width="13.28515625" style="291" customWidth="1"/>
    <col min="12" max="12" width="17" style="291" customWidth="1"/>
    <col min="13" max="13" width="11.5703125" style="291" customWidth="1"/>
    <col min="14" max="14" width="17" style="291" customWidth="1"/>
    <col min="15" max="15" width="12.85546875" style="291" customWidth="1"/>
    <col min="16" max="16" width="17" style="291" customWidth="1"/>
    <col min="17" max="17" width="75.28515625" style="178" hidden="1" customWidth="1"/>
    <col min="18" max="18" width="126.5703125" style="178" hidden="1" customWidth="1"/>
    <col min="19" max="27" width="9.140625" style="291"/>
    <col min="28" max="33" width="76.140625" style="244" hidden="1" customWidth="1"/>
    <col min="34" max="43" width="127.28515625" style="295" hidden="1" customWidth="1"/>
    <col min="44" max="49" width="76.140625" style="244" hidden="1" customWidth="1"/>
    <col min="50" max="59" width="127.28515625" style="295" hidden="1" customWidth="1"/>
    <col min="60" max="65" width="76.140625" style="244" hidden="1" customWidth="1"/>
    <col min="66" max="75" width="127.28515625" style="295" hidden="1" customWidth="1"/>
    <col min="76" max="81" width="76.140625" style="244" hidden="1" customWidth="1"/>
    <col min="82" max="91" width="127.28515625" style="295" hidden="1" customWidth="1"/>
    <col min="92" max="97" width="76.140625" style="244" hidden="1" customWidth="1"/>
    <col min="98" max="107" width="127.28515625" style="295" hidden="1" customWidth="1"/>
    <col min="108" max="113" width="76.140625" style="244" hidden="1" customWidth="1"/>
    <col min="114" max="123" width="127.28515625" style="295" hidden="1" customWidth="1"/>
    <col min="124" max="129" width="76.140625" style="244" hidden="1" customWidth="1"/>
    <col min="130" max="139" width="127.28515625" style="295" hidden="1" customWidth="1"/>
    <col min="140" max="187" width="203.42578125" style="296" hidden="1" customWidth="1"/>
    <col min="188" max="192" width="66.42578125" style="295" hidden="1" customWidth="1"/>
    <col min="193" max="196" width="45.7109375" style="297" hidden="1" customWidth="1"/>
    <col min="197" max="197" width="203.42578125" style="213" hidden="1" customWidth="1"/>
    <col min="198" max="203" width="51.85546875" style="244" hidden="1" customWidth="1"/>
    <col min="204" max="209" width="156" style="259" hidden="1" customWidth="1"/>
    <col min="210" max="215" width="61.140625" style="259" hidden="1" customWidth="1"/>
    <col min="216" max="221" width="82" style="282" hidden="1" customWidth="1"/>
    <col min="222" max="227" width="61.140625" style="259" hidden="1" customWidth="1"/>
    <col min="228" max="233" width="82" style="282" hidden="1" customWidth="1"/>
    <col min="234" max="16384" width="9.140625" style="291"/>
  </cols>
  <sheetData>
    <row r="1" spans="1:171" s="171" customFormat="1" ht="15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70" t="s">
        <v>319</v>
      </c>
    </row>
    <row r="2" spans="1:171" s="171" customFormat="1" ht="11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P2" s="170" t="s">
        <v>320</v>
      </c>
    </row>
    <row r="3" spans="1:171" s="171" customFormat="1" ht="15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P3" s="170"/>
    </row>
    <row r="4" spans="1:171" s="171" customFormat="1" ht="12.75" customHeight="1" x14ac:dyDescent="0.25">
      <c r="A4" s="880" t="s">
        <v>321</v>
      </c>
      <c r="B4" s="880"/>
      <c r="C4" s="880"/>
      <c r="D4" s="880"/>
      <c r="E4" s="880"/>
      <c r="F4" s="880"/>
      <c r="G4" s="906" t="s">
        <v>322</v>
      </c>
      <c r="H4" s="906"/>
      <c r="I4" s="906"/>
      <c r="J4" s="906"/>
      <c r="K4" s="906"/>
      <c r="L4" s="906"/>
      <c r="M4" s="906"/>
      <c r="N4" s="906"/>
      <c r="O4" s="906"/>
      <c r="P4" s="906"/>
    </row>
    <row r="5" spans="1:171" s="171" customFormat="1" ht="57" x14ac:dyDescent="0.25">
      <c r="A5" s="880" t="s">
        <v>323</v>
      </c>
      <c r="B5" s="880"/>
      <c r="C5" s="880"/>
      <c r="D5" s="880"/>
      <c r="E5" s="880"/>
      <c r="F5" s="880"/>
      <c r="G5" s="904" t="s">
        <v>324</v>
      </c>
      <c r="H5" s="904"/>
      <c r="I5" s="904"/>
      <c r="J5" s="904"/>
      <c r="K5" s="904"/>
      <c r="L5" s="904"/>
      <c r="M5" s="904"/>
      <c r="N5" s="904"/>
      <c r="O5" s="904"/>
      <c r="P5" s="904"/>
      <c r="AB5" s="173" t="s">
        <v>323</v>
      </c>
      <c r="AC5" s="173" t="s">
        <v>4</v>
      </c>
      <c r="AD5" s="173" t="s">
        <v>4</v>
      </c>
      <c r="AE5" s="173" t="s">
        <v>4</v>
      </c>
      <c r="AF5" s="173" t="s">
        <v>4</v>
      </c>
      <c r="AG5" s="173" t="s">
        <v>4</v>
      </c>
      <c r="AH5" s="174" t="s">
        <v>324</v>
      </c>
      <c r="AI5" s="174" t="s">
        <v>4</v>
      </c>
      <c r="AJ5" s="174" t="s">
        <v>4</v>
      </c>
      <c r="AK5" s="174" t="s">
        <v>4</v>
      </c>
      <c r="AL5" s="174" t="s">
        <v>4</v>
      </c>
      <c r="AM5" s="174" t="s">
        <v>4</v>
      </c>
      <c r="AN5" s="174" t="s">
        <v>4</v>
      </c>
      <c r="AO5" s="174" t="s">
        <v>4</v>
      </c>
      <c r="AP5" s="174" t="s">
        <v>4</v>
      </c>
      <c r="AQ5" s="174" t="s">
        <v>4</v>
      </c>
    </row>
    <row r="6" spans="1:171" s="171" customFormat="1" ht="90.75" x14ac:dyDescent="0.25">
      <c r="A6" s="880" t="s">
        <v>325</v>
      </c>
      <c r="B6" s="880"/>
      <c r="C6" s="880"/>
      <c r="D6" s="880"/>
      <c r="E6" s="880"/>
      <c r="F6" s="880"/>
      <c r="G6" s="904" t="s">
        <v>326</v>
      </c>
      <c r="H6" s="904"/>
      <c r="I6" s="904"/>
      <c r="J6" s="904"/>
      <c r="K6" s="904"/>
      <c r="L6" s="904"/>
      <c r="M6" s="904"/>
      <c r="N6" s="904"/>
      <c r="O6" s="904"/>
      <c r="P6" s="904"/>
      <c r="AR6" s="173" t="s">
        <v>325</v>
      </c>
      <c r="AS6" s="173" t="s">
        <v>4</v>
      </c>
      <c r="AT6" s="173" t="s">
        <v>4</v>
      </c>
      <c r="AU6" s="173" t="s">
        <v>4</v>
      </c>
      <c r="AV6" s="173" t="s">
        <v>4</v>
      </c>
      <c r="AW6" s="173" t="s">
        <v>4</v>
      </c>
      <c r="AX6" s="174" t="s">
        <v>326</v>
      </c>
      <c r="AY6" s="174" t="s">
        <v>4</v>
      </c>
      <c r="AZ6" s="174" t="s">
        <v>4</v>
      </c>
      <c r="BA6" s="174" t="s">
        <v>4</v>
      </c>
      <c r="BB6" s="174" t="s">
        <v>4</v>
      </c>
      <c r="BC6" s="174" t="s">
        <v>4</v>
      </c>
      <c r="BD6" s="174" t="s">
        <v>4</v>
      </c>
      <c r="BE6" s="174" t="s">
        <v>4</v>
      </c>
      <c r="BF6" s="174" t="s">
        <v>4</v>
      </c>
      <c r="BG6" s="174" t="s">
        <v>4</v>
      </c>
    </row>
    <row r="7" spans="1:171" s="171" customFormat="1" ht="67.5" x14ac:dyDescent="0.25">
      <c r="A7" s="905" t="s">
        <v>327</v>
      </c>
      <c r="B7" s="905"/>
      <c r="C7" s="905"/>
      <c r="D7" s="905"/>
      <c r="E7" s="905"/>
      <c r="F7" s="905"/>
      <c r="G7" s="904" t="s">
        <v>328</v>
      </c>
      <c r="H7" s="904"/>
      <c r="I7" s="904"/>
      <c r="J7" s="904"/>
      <c r="K7" s="904"/>
      <c r="L7" s="904"/>
      <c r="M7" s="904"/>
      <c r="N7" s="904"/>
      <c r="O7" s="904"/>
      <c r="P7" s="904"/>
      <c r="Q7" s="175" t="s">
        <v>329</v>
      </c>
      <c r="R7" s="176" t="s">
        <v>328</v>
      </c>
      <c r="S7" s="177"/>
      <c r="T7" s="177"/>
      <c r="U7" s="177"/>
      <c r="V7" s="177"/>
      <c r="W7" s="177"/>
      <c r="X7" s="177"/>
      <c r="Y7" s="177"/>
      <c r="Z7" s="177"/>
      <c r="AA7" s="177"/>
      <c r="BH7" s="173" t="s">
        <v>327</v>
      </c>
      <c r="BI7" s="173" t="s">
        <v>4</v>
      </c>
      <c r="BJ7" s="173" t="s">
        <v>4</v>
      </c>
      <c r="BK7" s="173" t="s">
        <v>4</v>
      </c>
      <c r="BL7" s="173" t="s">
        <v>4</v>
      </c>
      <c r="BM7" s="173" t="s">
        <v>4</v>
      </c>
      <c r="BN7" s="174" t="s">
        <v>328</v>
      </c>
      <c r="BO7" s="174" t="s">
        <v>4</v>
      </c>
      <c r="BP7" s="174" t="s">
        <v>4</v>
      </c>
      <c r="BQ7" s="174" t="s">
        <v>4</v>
      </c>
      <c r="BR7" s="174" t="s">
        <v>4</v>
      </c>
      <c r="BS7" s="174" t="s">
        <v>4</v>
      </c>
      <c r="BT7" s="174" t="s">
        <v>4</v>
      </c>
      <c r="BU7" s="174" t="s">
        <v>4</v>
      </c>
      <c r="BV7" s="174" t="s">
        <v>4</v>
      </c>
      <c r="BW7" s="174" t="s">
        <v>4</v>
      </c>
    </row>
    <row r="8" spans="1:171" s="171" customFormat="1" ht="33.75" x14ac:dyDescent="0.25">
      <c r="A8" s="880" t="s">
        <v>330</v>
      </c>
      <c r="B8" s="880"/>
      <c r="C8" s="880"/>
      <c r="D8" s="880"/>
      <c r="E8" s="880"/>
      <c r="F8" s="880"/>
      <c r="G8" s="904" t="s">
        <v>331</v>
      </c>
      <c r="H8" s="904"/>
      <c r="I8" s="904"/>
      <c r="J8" s="904"/>
      <c r="K8" s="904"/>
      <c r="L8" s="904"/>
      <c r="M8" s="904"/>
      <c r="N8" s="904"/>
      <c r="O8" s="904"/>
      <c r="P8" s="904"/>
      <c r="Q8" s="175" t="s">
        <v>330</v>
      </c>
      <c r="R8" s="176" t="s">
        <v>331</v>
      </c>
      <c r="S8" s="177"/>
      <c r="T8" s="177"/>
      <c r="U8" s="177"/>
      <c r="V8" s="177"/>
      <c r="W8" s="177"/>
      <c r="X8" s="177"/>
      <c r="Y8" s="177"/>
      <c r="Z8" s="177"/>
      <c r="AA8" s="177"/>
      <c r="BX8" s="173" t="s">
        <v>330</v>
      </c>
      <c r="BY8" s="173" t="s">
        <v>4</v>
      </c>
      <c r="BZ8" s="173" t="s">
        <v>4</v>
      </c>
      <c r="CA8" s="173" t="s">
        <v>4</v>
      </c>
      <c r="CB8" s="173" t="s">
        <v>4</v>
      </c>
      <c r="CC8" s="173" t="s">
        <v>4</v>
      </c>
      <c r="CD8" s="174" t="s">
        <v>331</v>
      </c>
      <c r="CE8" s="174" t="s">
        <v>4</v>
      </c>
      <c r="CF8" s="174" t="s">
        <v>4</v>
      </c>
      <c r="CG8" s="174" t="s">
        <v>4</v>
      </c>
      <c r="CH8" s="174" t="s">
        <v>4</v>
      </c>
      <c r="CI8" s="174" t="s">
        <v>4</v>
      </c>
      <c r="CJ8" s="174" t="s">
        <v>4</v>
      </c>
      <c r="CK8" s="174" t="s">
        <v>4</v>
      </c>
      <c r="CL8" s="174" t="s">
        <v>4</v>
      </c>
      <c r="CM8" s="174" t="s">
        <v>4</v>
      </c>
    </row>
    <row r="9" spans="1:171" s="171" customFormat="1" ht="15" x14ac:dyDescent="0.25">
      <c r="A9" s="880" t="s">
        <v>332</v>
      </c>
      <c r="B9" s="880"/>
      <c r="C9" s="880"/>
      <c r="D9" s="880"/>
      <c r="E9" s="880"/>
      <c r="F9" s="880"/>
      <c r="G9" s="904"/>
      <c r="H9" s="904"/>
      <c r="I9" s="904"/>
      <c r="J9" s="904"/>
      <c r="K9" s="904"/>
      <c r="L9" s="904"/>
      <c r="M9" s="904"/>
      <c r="N9" s="904"/>
      <c r="O9" s="904"/>
      <c r="P9" s="904"/>
      <c r="CN9" s="173" t="s">
        <v>332</v>
      </c>
      <c r="CO9" s="173" t="s">
        <v>4</v>
      </c>
      <c r="CP9" s="173" t="s">
        <v>4</v>
      </c>
      <c r="CQ9" s="173" t="s">
        <v>4</v>
      </c>
      <c r="CR9" s="173" t="s">
        <v>4</v>
      </c>
      <c r="CS9" s="173" t="s">
        <v>4</v>
      </c>
      <c r="CT9" s="174" t="s">
        <v>4</v>
      </c>
      <c r="CU9" s="174" t="s">
        <v>4</v>
      </c>
      <c r="CV9" s="174" t="s">
        <v>4</v>
      </c>
      <c r="CW9" s="174" t="s">
        <v>4</v>
      </c>
      <c r="CX9" s="174" t="s">
        <v>4</v>
      </c>
      <c r="CY9" s="174" t="s">
        <v>4</v>
      </c>
      <c r="CZ9" s="174" t="s">
        <v>4</v>
      </c>
      <c r="DA9" s="174" t="s">
        <v>4</v>
      </c>
      <c r="DB9" s="174" t="s">
        <v>4</v>
      </c>
      <c r="DC9" s="174" t="s">
        <v>4</v>
      </c>
    </row>
    <row r="10" spans="1:171" s="171" customFormat="1" ht="15" x14ac:dyDescent="0.25">
      <c r="A10" s="880" t="s">
        <v>333</v>
      </c>
      <c r="B10" s="880"/>
      <c r="C10" s="880"/>
      <c r="D10" s="880"/>
      <c r="E10" s="880"/>
      <c r="F10" s="880"/>
      <c r="G10" s="904" t="s">
        <v>334</v>
      </c>
      <c r="H10" s="904"/>
      <c r="I10" s="904"/>
      <c r="J10" s="904"/>
      <c r="K10" s="904"/>
      <c r="L10" s="904"/>
      <c r="M10" s="904"/>
      <c r="N10" s="904"/>
      <c r="O10" s="904"/>
      <c r="P10" s="904"/>
      <c r="R10" s="178" t="s">
        <v>334</v>
      </c>
      <c r="DD10" s="173" t="s">
        <v>333</v>
      </c>
      <c r="DE10" s="173" t="s">
        <v>4</v>
      </c>
      <c r="DF10" s="173" t="s">
        <v>4</v>
      </c>
      <c r="DG10" s="173" t="s">
        <v>4</v>
      </c>
      <c r="DH10" s="173" t="s">
        <v>4</v>
      </c>
      <c r="DI10" s="173" t="s">
        <v>4</v>
      </c>
      <c r="DJ10" s="174" t="s">
        <v>334</v>
      </c>
      <c r="DK10" s="174" t="s">
        <v>4</v>
      </c>
      <c r="DL10" s="174" t="s">
        <v>4</v>
      </c>
      <c r="DM10" s="174" t="s">
        <v>4</v>
      </c>
      <c r="DN10" s="174" t="s">
        <v>4</v>
      </c>
      <c r="DO10" s="174" t="s">
        <v>4</v>
      </c>
      <c r="DP10" s="174" t="s">
        <v>4</v>
      </c>
      <c r="DQ10" s="174" t="s">
        <v>4</v>
      </c>
      <c r="DR10" s="174" t="s">
        <v>4</v>
      </c>
      <c r="DS10" s="174" t="s">
        <v>4</v>
      </c>
    </row>
    <row r="11" spans="1:171" s="171" customFormat="1" ht="15" x14ac:dyDescent="0.25">
      <c r="A11" s="880" t="s">
        <v>335</v>
      </c>
      <c r="B11" s="880"/>
      <c r="C11" s="880"/>
      <c r="D11" s="880"/>
      <c r="E11" s="880"/>
      <c r="F11" s="880"/>
      <c r="G11" s="904" t="s">
        <v>336</v>
      </c>
      <c r="H11" s="904"/>
      <c r="I11" s="904"/>
      <c r="J11" s="904"/>
      <c r="K11" s="904"/>
      <c r="L11" s="904"/>
      <c r="M11" s="904"/>
      <c r="N11" s="904"/>
      <c r="O11" s="904"/>
      <c r="P11" s="904"/>
      <c r="R11" s="178" t="s">
        <v>336</v>
      </c>
      <c r="DT11" s="173" t="s">
        <v>335</v>
      </c>
      <c r="DU11" s="173" t="s">
        <v>4</v>
      </c>
      <c r="DV11" s="173" t="s">
        <v>4</v>
      </c>
      <c r="DW11" s="173" t="s">
        <v>4</v>
      </c>
      <c r="DX11" s="173" t="s">
        <v>4</v>
      </c>
      <c r="DY11" s="173" t="s">
        <v>4</v>
      </c>
      <c r="DZ11" s="174" t="s">
        <v>336</v>
      </c>
      <c r="EA11" s="174" t="s">
        <v>4</v>
      </c>
      <c r="EB11" s="174" t="s">
        <v>4</v>
      </c>
      <c r="EC11" s="174" t="s">
        <v>4</v>
      </c>
      <c r="ED11" s="174" t="s">
        <v>4</v>
      </c>
      <c r="EE11" s="174" t="s">
        <v>4</v>
      </c>
      <c r="EF11" s="174" t="s">
        <v>4</v>
      </c>
      <c r="EG11" s="174" t="s">
        <v>4</v>
      </c>
      <c r="EH11" s="174" t="s">
        <v>4</v>
      </c>
      <c r="EI11" s="174" t="s">
        <v>4</v>
      </c>
    </row>
    <row r="12" spans="1:171" s="171" customFormat="1" ht="6" customHeight="1" x14ac:dyDescent="0.25">
      <c r="A12" s="179"/>
      <c r="B12" s="172"/>
      <c r="C12" s="172"/>
      <c r="D12" s="172"/>
      <c r="E12" s="172"/>
      <c r="F12" s="180"/>
      <c r="G12" s="181"/>
      <c r="H12" s="181"/>
      <c r="I12" s="181"/>
      <c r="J12" s="181"/>
      <c r="K12" s="181"/>
      <c r="L12" s="181"/>
      <c r="M12" s="181"/>
      <c r="N12" s="181"/>
      <c r="O12" s="181"/>
      <c r="P12" s="181"/>
    </row>
    <row r="13" spans="1:171" s="171" customFormat="1" ht="15" x14ac:dyDescent="0.25">
      <c r="A13" s="900" t="s">
        <v>9</v>
      </c>
      <c r="B13" s="900"/>
      <c r="C13" s="900"/>
      <c r="D13" s="900"/>
      <c r="E13" s="900"/>
      <c r="F13" s="900"/>
      <c r="G13" s="900"/>
      <c r="H13" s="900"/>
      <c r="I13" s="900"/>
      <c r="J13" s="900"/>
      <c r="K13" s="900"/>
      <c r="L13" s="900"/>
      <c r="M13" s="900"/>
      <c r="N13" s="900"/>
      <c r="O13" s="900"/>
      <c r="P13" s="900"/>
      <c r="EJ13" s="182" t="s">
        <v>9</v>
      </c>
      <c r="EK13" s="182" t="s">
        <v>4</v>
      </c>
      <c r="EL13" s="182" t="s">
        <v>4</v>
      </c>
      <c r="EM13" s="182" t="s">
        <v>4</v>
      </c>
      <c r="EN13" s="182" t="s">
        <v>4</v>
      </c>
      <c r="EO13" s="182" t="s">
        <v>4</v>
      </c>
      <c r="EP13" s="182" t="s">
        <v>4</v>
      </c>
      <c r="EQ13" s="182" t="s">
        <v>4</v>
      </c>
      <c r="ER13" s="182" t="s">
        <v>4</v>
      </c>
      <c r="ES13" s="182" t="s">
        <v>4</v>
      </c>
      <c r="ET13" s="182" t="s">
        <v>4</v>
      </c>
      <c r="EU13" s="182" t="s">
        <v>4</v>
      </c>
      <c r="EV13" s="182" t="s">
        <v>4</v>
      </c>
      <c r="EW13" s="182" t="s">
        <v>4</v>
      </c>
      <c r="EX13" s="182" t="s">
        <v>4</v>
      </c>
      <c r="EY13" s="182" t="s">
        <v>4</v>
      </c>
    </row>
    <row r="14" spans="1:171" s="171" customFormat="1" ht="15" customHeight="1" x14ac:dyDescent="0.25">
      <c r="A14" s="901" t="s">
        <v>10</v>
      </c>
      <c r="B14" s="901"/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</row>
    <row r="15" spans="1:171" s="171" customFormat="1" ht="6" customHeight="1" x14ac:dyDescent="0.25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</row>
    <row r="16" spans="1:171" s="171" customFormat="1" ht="15" x14ac:dyDescent="0.25">
      <c r="A16" s="900" t="s">
        <v>41</v>
      </c>
      <c r="B16" s="900"/>
      <c r="C16" s="900"/>
      <c r="D16" s="900"/>
      <c r="E16" s="900"/>
      <c r="F16" s="900"/>
      <c r="G16" s="900"/>
      <c r="H16" s="900"/>
      <c r="I16" s="900"/>
      <c r="J16" s="900"/>
      <c r="K16" s="900"/>
      <c r="L16" s="900"/>
      <c r="M16" s="900"/>
      <c r="N16" s="900"/>
      <c r="O16" s="900"/>
      <c r="P16" s="900"/>
      <c r="EZ16" s="182" t="s">
        <v>41</v>
      </c>
      <c r="FA16" s="182" t="s">
        <v>4</v>
      </c>
      <c r="FB16" s="182" t="s">
        <v>4</v>
      </c>
      <c r="FC16" s="182" t="s">
        <v>4</v>
      </c>
      <c r="FD16" s="182" t="s">
        <v>4</v>
      </c>
      <c r="FE16" s="182" t="s">
        <v>4</v>
      </c>
      <c r="FF16" s="182" t="s">
        <v>4</v>
      </c>
      <c r="FG16" s="182" t="s">
        <v>4</v>
      </c>
      <c r="FH16" s="182" t="s">
        <v>4</v>
      </c>
      <c r="FI16" s="182" t="s">
        <v>4</v>
      </c>
      <c r="FJ16" s="182" t="s">
        <v>4</v>
      </c>
      <c r="FK16" s="182" t="s">
        <v>4</v>
      </c>
      <c r="FL16" s="182" t="s">
        <v>4</v>
      </c>
      <c r="FM16" s="182" t="s">
        <v>4</v>
      </c>
      <c r="FN16" s="182" t="s">
        <v>4</v>
      </c>
      <c r="FO16" s="182" t="s">
        <v>4</v>
      </c>
    </row>
    <row r="17" spans="1:196" s="171" customFormat="1" ht="15" x14ac:dyDescent="0.25">
      <c r="A17" s="901" t="s">
        <v>338</v>
      </c>
      <c r="B17" s="901"/>
      <c r="C17" s="901"/>
      <c r="D17" s="901"/>
      <c r="E17" s="901"/>
      <c r="F17" s="901"/>
      <c r="G17" s="901"/>
      <c r="H17" s="901"/>
      <c r="I17" s="901"/>
      <c r="J17" s="901"/>
      <c r="K17" s="901"/>
      <c r="L17" s="901"/>
      <c r="M17" s="901"/>
      <c r="N17" s="901"/>
      <c r="O17" s="901"/>
      <c r="P17" s="901"/>
    </row>
    <row r="18" spans="1:196" s="171" customFormat="1" ht="17.25" customHeight="1" x14ac:dyDescent="0.25">
      <c r="A18" s="902" t="s">
        <v>1368</v>
      </c>
      <c r="B18" s="902"/>
      <c r="C18" s="902"/>
      <c r="D18" s="902"/>
      <c r="E18" s="902"/>
      <c r="F18" s="902"/>
      <c r="G18" s="902"/>
      <c r="H18" s="902"/>
      <c r="I18" s="902"/>
      <c r="J18" s="902"/>
      <c r="K18" s="902"/>
      <c r="L18" s="902"/>
      <c r="M18" s="902"/>
      <c r="N18" s="902"/>
      <c r="O18" s="902"/>
      <c r="P18" s="902"/>
    </row>
    <row r="19" spans="1:196" s="171" customFormat="1" ht="8.2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</row>
    <row r="20" spans="1:196" s="171" customFormat="1" ht="15" x14ac:dyDescent="0.25">
      <c r="A20" s="900" t="s">
        <v>80</v>
      </c>
      <c r="B20" s="900"/>
      <c r="C20" s="900"/>
      <c r="D20" s="900"/>
      <c r="E20" s="900"/>
      <c r="F20" s="900"/>
      <c r="G20" s="900"/>
      <c r="H20" s="900"/>
      <c r="I20" s="900"/>
      <c r="J20" s="900"/>
      <c r="K20" s="900"/>
      <c r="L20" s="900"/>
      <c r="M20" s="900"/>
      <c r="N20" s="900"/>
      <c r="O20" s="900"/>
      <c r="P20" s="900"/>
      <c r="FP20" s="182" t="s">
        <v>80</v>
      </c>
      <c r="FQ20" s="182" t="s">
        <v>4</v>
      </c>
      <c r="FR20" s="182" t="s">
        <v>4</v>
      </c>
      <c r="FS20" s="182" t="s">
        <v>4</v>
      </c>
      <c r="FT20" s="182" t="s">
        <v>4</v>
      </c>
      <c r="FU20" s="182" t="s">
        <v>4</v>
      </c>
      <c r="FV20" s="182" t="s">
        <v>4</v>
      </c>
      <c r="FW20" s="182" t="s">
        <v>4</v>
      </c>
      <c r="FX20" s="182" t="s">
        <v>4</v>
      </c>
      <c r="FY20" s="182" t="s">
        <v>4</v>
      </c>
      <c r="FZ20" s="182" t="s">
        <v>4</v>
      </c>
      <c r="GA20" s="182" t="s">
        <v>4</v>
      </c>
      <c r="GB20" s="182" t="s">
        <v>4</v>
      </c>
      <c r="GC20" s="182" t="s">
        <v>4</v>
      </c>
      <c r="GD20" s="182" t="s">
        <v>4</v>
      </c>
      <c r="GE20" s="182" t="s">
        <v>4</v>
      </c>
    </row>
    <row r="21" spans="1:196" s="171" customFormat="1" ht="11.25" customHeight="1" x14ac:dyDescent="0.25">
      <c r="A21" s="901" t="s">
        <v>340</v>
      </c>
      <c r="B21" s="901"/>
      <c r="C21" s="901"/>
      <c r="D21" s="901"/>
      <c r="E21" s="901"/>
      <c r="F21" s="901"/>
      <c r="G21" s="901"/>
      <c r="H21" s="901"/>
      <c r="I21" s="901"/>
      <c r="J21" s="901"/>
      <c r="K21" s="901"/>
      <c r="L21" s="901"/>
      <c r="M21" s="901"/>
      <c r="N21" s="901"/>
      <c r="O21" s="901"/>
      <c r="P21" s="901"/>
    </row>
    <row r="22" spans="1:196" s="171" customFormat="1" ht="12" customHeight="1" x14ac:dyDescent="0.25">
      <c r="A22" s="172" t="s">
        <v>341</v>
      </c>
      <c r="B22" s="185" t="s">
        <v>342</v>
      </c>
      <c r="C22" s="169" t="s">
        <v>343</v>
      </c>
      <c r="D22" s="169"/>
      <c r="E22" s="169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</row>
    <row r="23" spans="1:196" s="171" customFormat="1" ht="15" x14ac:dyDescent="0.25">
      <c r="A23" s="172" t="s">
        <v>344</v>
      </c>
      <c r="B23" s="903" t="s">
        <v>1369</v>
      </c>
      <c r="C23" s="903"/>
      <c r="D23" s="903"/>
      <c r="E23" s="903"/>
      <c r="F23" s="903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GF23" s="174" t="s">
        <v>1369</v>
      </c>
      <c r="GG23" s="174" t="s">
        <v>4</v>
      </c>
      <c r="GH23" s="174" t="s">
        <v>4</v>
      </c>
      <c r="GI23" s="174" t="s">
        <v>4</v>
      </c>
      <c r="GJ23" s="174" t="s">
        <v>4</v>
      </c>
    </row>
    <row r="24" spans="1:196" s="171" customFormat="1" ht="10.5" customHeight="1" x14ac:dyDescent="0.25">
      <c r="A24" s="172"/>
      <c r="B24" s="894" t="s">
        <v>346</v>
      </c>
      <c r="C24" s="894"/>
      <c r="D24" s="894"/>
      <c r="E24" s="894"/>
      <c r="F24" s="894"/>
      <c r="G24" s="187"/>
      <c r="H24" s="187"/>
      <c r="I24" s="187"/>
      <c r="J24" s="187"/>
      <c r="K24" s="187"/>
      <c r="L24" s="187"/>
      <c r="M24" s="187"/>
      <c r="N24" s="187"/>
      <c r="O24" s="188"/>
      <c r="P24" s="187"/>
    </row>
    <row r="25" spans="1:196" s="171" customFormat="1" ht="9.75" customHeight="1" x14ac:dyDescent="0.25">
      <c r="A25" s="172"/>
      <c r="B25" s="172"/>
      <c r="C25" s="172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7"/>
      <c r="P25" s="187"/>
    </row>
    <row r="26" spans="1:196" s="171" customFormat="1" ht="15" x14ac:dyDescent="0.25">
      <c r="A26" s="190" t="s">
        <v>347</v>
      </c>
      <c r="B26" s="191"/>
      <c r="C26" s="895" t="s">
        <v>348</v>
      </c>
      <c r="D26" s="895"/>
      <c r="E26" s="895"/>
      <c r="F26" s="895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K26" s="177" t="s">
        <v>348</v>
      </c>
      <c r="GL26" s="177" t="s">
        <v>4</v>
      </c>
      <c r="GM26" s="177" t="s">
        <v>4</v>
      </c>
      <c r="GN26" s="177" t="s">
        <v>4</v>
      </c>
    </row>
    <row r="27" spans="1:196" s="171" customFormat="1" ht="9.75" customHeight="1" x14ac:dyDescent="0.25">
      <c r="A27" s="172"/>
      <c r="B27" s="191"/>
      <c r="C27" s="192"/>
      <c r="D27" s="193"/>
      <c r="E27" s="193"/>
      <c r="F27" s="193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196" s="171" customFormat="1" ht="12" customHeight="1" x14ac:dyDescent="0.25">
      <c r="A28" s="190" t="s">
        <v>349</v>
      </c>
      <c r="B28" s="191"/>
      <c r="C28" s="195"/>
      <c r="D28" s="196">
        <v>81118.080000000002</v>
      </c>
      <c r="E28" s="197" t="s">
        <v>350</v>
      </c>
      <c r="G28" s="191"/>
      <c r="H28" s="191"/>
      <c r="I28" s="191"/>
      <c r="J28" s="191"/>
      <c r="K28" s="191"/>
      <c r="L28" s="191"/>
      <c r="M28" s="191"/>
      <c r="N28" s="198"/>
      <c r="O28" s="198"/>
      <c r="P28" s="191"/>
    </row>
    <row r="29" spans="1:196" s="171" customFormat="1" ht="12" customHeight="1" x14ac:dyDescent="0.25">
      <c r="A29" s="172"/>
      <c r="B29" s="199" t="s">
        <v>124</v>
      </c>
      <c r="C29" s="200"/>
      <c r="D29" s="201"/>
      <c r="E29" s="197"/>
      <c r="G29" s="191"/>
    </row>
    <row r="30" spans="1:196" s="171" customFormat="1" ht="12" customHeight="1" x14ac:dyDescent="0.25">
      <c r="A30" s="172"/>
      <c r="B30" s="202" t="s">
        <v>351</v>
      </c>
      <c r="C30" s="195"/>
      <c r="D30" s="196">
        <v>0</v>
      </c>
      <c r="E30" s="197" t="s">
        <v>350</v>
      </c>
      <c r="I30" s="191"/>
      <c r="K30" s="191" t="s">
        <v>352</v>
      </c>
      <c r="L30" s="191"/>
      <c r="M30" s="191"/>
      <c r="N30" s="203"/>
      <c r="O30" s="196">
        <v>0</v>
      </c>
      <c r="P30" s="197" t="s">
        <v>350</v>
      </c>
    </row>
    <row r="31" spans="1:196" s="171" customFormat="1" ht="12" customHeight="1" x14ac:dyDescent="0.25">
      <c r="A31" s="172"/>
      <c r="B31" s="202" t="s">
        <v>17</v>
      </c>
      <c r="C31" s="204"/>
      <c r="D31" s="205">
        <v>0</v>
      </c>
      <c r="E31" s="197" t="s">
        <v>350</v>
      </c>
      <c r="I31" s="191"/>
      <c r="K31" s="191" t="s">
        <v>353</v>
      </c>
      <c r="L31" s="191"/>
      <c r="M31" s="191"/>
      <c r="N31" s="203"/>
      <c r="O31" s="196">
        <v>0</v>
      </c>
      <c r="P31" s="197" t="s">
        <v>350</v>
      </c>
    </row>
    <row r="32" spans="1:196" s="171" customFormat="1" ht="12" customHeight="1" x14ac:dyDescent="0.25">
      <c r="A32" s="172"/>
      <c r="B32" s="202" t="s">
        <v>18</v>
      </c>
      <c r="C32" s="204"/>
      <c r="D32" s="205">
        <v>0</v>
      </c>
      <c r="E32" s="197" t="s">
        <v>350</v>
      </c>
      <c r="I32" s="191"/>
      <c r="K32" s="191" t="s">
        <v>354</v>
      </c>
      <c r="L32" s="191"/>
      <c r="M32" s="191"/>
      <c r="N32" s="206"/>
      <c r="O32" s="205"/>
      <c r="P32" s="207" t="s">
        <v>355</v>
      </c>
    </row>
    <row r="33" spans="1:205" s="171" customFormat="1" ht="12" customHeight="1" x14ac:dyDescent="0.25">
      <c r="A33" s="172"/>
      <c r="B33" s="202" t="s">
        <v>19</v>
      </c>
      <c r="C33" s="204"/>
      <c r="D33" s="196">
        <v>81118.080000000002</v>
      </c>
      <c r="E33" s="197" t="s">
        <v>350</v>
      </c>
      <c r="I33" s="191"/>
      <c r="K33" s="191" t="s">
        <v>356</v>
      </c>
      <c r="L33" s="191"/>
      <c r="M33" s="191"/>
      <c r="N33" s="206"/>
      <c r="O33" s="205"/>
      <c r="P33" s="207" t="s">
        <v>355</v>
      </c>
    </row>
    <row r="34" spans="1:205" s="171" customFormat="1" ht="9.75" customHeight="1" x14ac:dyDescent="0.25">
      <c r="A34" s="172"/>
      <c r="B34" s="191"/>
      <c r="D34" s="208"/>
      <c r="E34" s="197"/>
      <c r="H34" s="191"/>
      <c r="I34" s="191"/>
      <c r="J34" s="191"/>
      <c r="K34" s="191"/>
      <c r="L34" s="191"/>
      <c r="M34" s="191"/>
      <c r="N34" s="194"/>
      <c r="O34" s="194"/>
      <c r="P34" s="191"/>
    </row>
    <row r="35" spans="1:205" s="171" customFormat="1" ht="11.25" customHeight="1" x14ac:dyDescent="0.25">
      <c r="A35" s="896" t="s">
        <v>12</v>
      </c>
      <c r="B35" s="884" t="s">
        <v>13</v>
      </c>
      <c r="C35" s="885" t="s">
        <v>258</v>
      </c>
      <c r="D35" s="886"/>
      <c r="E35" s="886"/>
      <c r="F35" s="886"/>
      <c r="G35" s="887"/>
      <c r="H35" s="884" t="s">
        <v>147</v>
      </c>
      <c r="I35" s="884" t="s">
        <v>357</v>
      </c>
      <c r="J35" s="884"/>
      <c r="K35" s="884"/>
      <c r="L35" s="885" t="s">
        <v>192</v>
      </c>
      <c r="M35" s="886"/>
      <c r="N35" s="886"/>
      <c r="O35" s="886"/>
      <c r="P35" s="887"/>
    </row>
    <row r="36" spans="1:205" s="171" customFormat="1" ht="11.25" customHeight="1" x14ac:dyDescent="0.25">
      <c r="A36" s="896"/>
      <c r="B36" s="884"/>
      <c r="C36" s="897"/>
      <c r="D36" s="898"/>
      <c r="E36" s="898"/>
      <c r="F36" s="898"/>
      <c r="G36" s="899"/>
      <c r="H36" s="884"/>
      <c r="I36" s="884"/>
      <c r="J36" s="884"/>
      <c r="K36" s="884"/>
      <c r="L36" s="888"/>
      <c r="M36" s="889"/>
      <c r="N36" s="889"/>
      <c r="O36" s="889"/>
      <c r="P36" s="890"/>
    </row>
    <row r="37" spans="1:205" s="171" customFormat="1" ht="54" customHeight="1" x14ac:dyDescent="0.25">
      <c r="A37" s="896"/>
      <c r="B37" s="884"/>
      <c r="C37" s="888"/>
      <c r="D37" s="889"/>
      <c r="E37" s="889"/>
      <c r="F37" s="889"/>
      <c r="G37" s="890"/>
      <c r="H37" s="884"/>
      <c r="I37" s="209" t="s">
        <v>358</v>
      </c>
      <c r="J37" s="209" t="s">
        <v>359</v>
      </c>
      <c r="K37" s="209" t="s">
        <v>360</v>
      </c>
      <c r="L37" s="209" t="s">
        <v>361</v>
      </c>
      <c r="M37" s="209" t="s">
        <v>362</v>
      </c>
      <c r="N37" s="209" t="s">
        <v>363</v>
      </c>
      <c r="O37" s="209" t="s">
        <v>359</v>
      </c>
      <c r="P37" s="209" t="s">
        <v>364</v>
      </c>
    </row>
    <row r="38" spans="1:205" s="171" customFormat="1" ht="13.5" customHeight="1" x14ac:dyDescent="0.25">
      <c r="A38" s="210">
        <v>1</v>
      </c>
      <c r="B38" s="211">
        <v>2</v>
      </c>
      <c r="C38" s="891">
        <v>3</v>
      </c>
      <c r="D38" s="892"/>
      <c r="E38" s="892"/>
      <c r="F38" s="892"/>
      <c r="G38" s="893"/>
      <c r="H38" s="211">
        <v>4</v>
      </c>
      <c r="I38" s="211">
        <v>5</v>
      </c>
      <c r="J38" s="211">
        <v>6</v>
      </c>
      <c r="K38" s="211">
        <v>7</v>
      </c>
      <c r="L38" s="211">
        <v>8</v>
      </c>
      <c r="M38" s="211">
        <v>9</v>
      </c>
      <c r="N38" s="211">
        <v>10</v>
      </c>
      <c r="O38" s="211">
        <v>11</v>
      </c>
      <c r="P38" s="211">
        <v>12</v>
      </c>
    </row>
    <row r="39" spans="1:205" s="171" customFormat="1" ht="15" x14ac:dyDescent="0.25">
      <c r="A39" s="881" t="s">
        <v>1370</v>
      </c>
      <c r="B39" s="882"/>
      <c r="C39" s="882"/>
      <c r="D39" s="882"/>
      <c r="E39" s="882"/>
      <c r="F39" s="882"/>
      <c r="G39" s="882"/>
      <c r="H39" s="882"/>
      <c r="I39" s="882"/>
      <c r="J39" s="882"/>
      <c r="K39" s="882"/>
      <c r="L39" s="882"/>
      <c r="M39" s="882"/>
      <c r="N39" s="882"/>
      <c r="O39" s="882"/>
      <c r="P39" s="883"/>
      <c r="GO39" s="212" t="s">
        <v>1370</v>
      </c>
    </row>
    <row r="40" spans="1:205" s="171" customFormat="1" ht="45" x14ac:dyDescent="0.25">
      <c r="A40" s="214" t="s">
        <v>22</v>
      </c>
      <c r="B40" s="215" t="s">
        <v>1371</v>
      </c>
      <c r="C40" s="873" t="s">
        <v>1372</v>
      </c>
      <c r="D40" s="873"/>
      <c r="E40" s="873"/>
      <c r="F40" s="873"/>
      <c r="G40" s="873"/>
      <c r="H40" s="216" t="s">
        <v>1373</v>
      </c>
      <c r="I40" s="217">
        <v>907</v>
      </c>
      <c r="J40" s="218">
        <v>1</v>
      </c>
      <c r="K40" s="218">
        <v>907</v>
      </c>
      <c r="L40" s="220"/>
      <c r="M40" s="217"/>
      <c r="N40" s="240">
        <v>89435.59</v>
      </c>
      <c r="O40" s="217"/>
      <c r="P40" s="227">
        <v>81118080.129999995</v>
      </c>
      <c r="GO40" s="212"/>
      <c r="GP40" s="223" t="s">
        <v>1372</v>
      </c>
      <c r="GQ40" s="223" t="s">
        <v>4</v>
      </c>
      <c r="GR40" s="223" t="s">
        <v>4</v>
      </c>
      <c r="GS40" s="223" t="s">
        <v>4</v>
      </c>
      <c r="GT40" s="223" t="s">
        <v>4</v>
      </c>
    </row>
    <row r="41" spans="1:205" s="171" customFormat="1" ht="15" x14ac:dyDescent="0.25">
      <c r="A41" s="236"/>
      <c r="B41" s="237"/>
      <c r="C41" s="874" t="s">
        <v>377</v>
      </c>
      <c r="D41" s="874"/>
      <c r="E41" s="874"/>
      <c r="F41" s="874"/>
      <c r="G41" s="874"/>
      <c r="H41" s="216"/>
      <c r="I41" s="217"/>
      <c r="J41" s="217"/>
      <c r="K41" s="217"/>
      <c r="L41" s="220"/>
      <c r="M41" s="217"/>
      <c r="N41" s="220"/>
      <c r="O41" s="217"/>
      <c r="P41" s="227">
        <v>81118080.129999995</v>
      </c>
      <c r="GO41" s="212"/>
      <c r="GP41" s="223"/>
      <c r="GQ41" s="223"/>
      <c r="GR41" s="223"/>
      <c r="GS41" s="223"/>
      <c r="GT41" s="223"/>
      <c r="GU41" s="223" t="s">
        <v>377</v>
      </c>
    </row>
    <row r="42" spans="1:205" s="171" customFormat="1" ht="1.5" customHeight="1" x14ac:dyDescent="0.25">
      <c r="A42" s="246"/>
      <c r="B42" s="247"/>
      <c r="C42" s="247"/>
      <c r="D42" s="247"/>
      <c r="E42" s="247"/>
      <c r="F42" s="248"/>
      <c r="G42" s="248"/>
      <c r="H42" s="248"/>
      <c r="I42" s="248"/>
      <c r="J42" s="249"/>
      <c r="K42" s="248"/>
      <c r="L42" s="249"/>
      <c r="M42" s="250"/>
      <c r="N42" s="249"/>
      <c r="O42" s="251"/>
      <c r="P42" s="252"/>
      <c r="Q42" s="253"/>
      <c r="R42" s="254"/>
      <c r="GO42" s="212"/>
      <c r="GP42" s="223"/>
      <c r="GQ42" s="223"/>
      <c r="GR42" s="223"/>
      <c r="GS42" s="223"/>
      <c r="GT42" s="223"/>
      <c r="GU42" s="223"/>
    </row>
    <row r="43" spans="1:205" s="171" customFormat="1" ht="15" x14ac:dyDescent="0.25">
      <c r="A43" s="224"/>
      <c r="B43" s="255"/>
      <c r="C43" s="872" t="s">
        <v>1374</v>
      </c>
      <c r="D43" s="872"/>
      <c r="E43" s="872"/>
      <c r="F43" s="872"/>
      <c r="G43" s="872"/>
      <c r="H43" s="872"/>
      <c r="I43" s="872"/>
      <c r="J43" s="872"/>
      <c r="K43" s="872"/>
      <c r="L43" s="872"/>
      <c r="M43" s="872"/>
      <c r="N43" s="872"/>
      <c r="O43" s="872"/>
      <c r="P43" s="256"/>
      <c r="Q43" s="253"/>
      <c r="R43" s="254"/>
      <c r="GO43" s="212"/>
      <c r="GP43" s="223"/>
      <c r="GQ43" s="223"/>
      <c r="GR43" s="223"/>
      <c r="GS43" s="223"/>
      <c r="GT43" s="223"/>
      <c r="GU43" s="223"/>
      <c r="GV43" s="257" t="s">
        <v>1374</v>
      </c>
    </row>
    <row r="44" spans="1:205" s="171" customFormat="1" ht="15" x14ac:dyDescent="0.25">
      <c r="A44" s="224"/>
      <c r="B44" s="225"/>
      <c r="C44" s="871" t="s">
        <v>400</v>
      </c>
      <c r="D44" s="871"/>
      <c r="E44" s="871"/>
      <c r="F44" s="871"/>
      <c r="G44" s="871"/>
      <c r="H44" s="871"/>
      <c r="I44" s="871"/>
      <c r="J44" s="871"/>
      <c r="K44" s="871"/>
      <c r="L44" s="871"/>
      <c r="M44" s="871"/>
      <c r="N44" s="871"/>
      <c r="O44" s="871"/>
      <c r="P44" s="258">
        <v>81118080.129999995</v>
      </c>
      <c r="Q44" s="253"/>
      <c r="R44" s="254"/>
      <c r="GO44" s="212"/>
      <c r="GP44" s="223"/>
      <c r="GQ44" s="223"/>
      <c r="GR44" s="223"/>
      <c r="GS44" s="223"/>
      <c r="GT44" s="223"/>
      <c r="GU44" s="223"/>
      <c r="GV44" s="257"/>
      <c r="GW44" s="259" t="s">
        <v>400</v>
      </c>
    </row>
    <row r="45" spans="1:205" s="171" customFormat="1" ht="15" x14ac:dyDescent="0.25">
      <c r="A45" s="224"/>
      <c r="B45" s="225"/>
      <c r="C45" s="871" t="s">
        <v>401</v>
      </c>
      <c r="D45" s="871"/>
      <c r="E45" s="871"/>
      <c r="F45" s="871"/>
      <c r="G45" s="871"/>
      <c r="H45" s="871"/>
      <c r="I45" s="871"/>
      <c r="J45" s="871"/>
      <c r="K45" s="871"/>
      <c r="L45" s="871"/>
      <c r="M45" s="871"/>
      <c r="N45" s="871"/>
      <c r="O45" s="871"/>
      <c r="P45" s="260"/>
      <c r="Q45" s="253"/>
      <c r="R45" s="254"/>
      <c r="GO45" s="212"/>
      <c r="GP45" s="223"/>
      <c r="GQ45" s="223"/>
      <c r="GR45" s="223"/>
      <c r="GS45" s="223"/>
      <c r="GT45" s="223"/>
      <c r="GU45" s="223"/>
      <c r="GV45" s="257"/>
      <c r="GW45" s="259" t="s">
        <v>401</v>
      </c>
    </row>
    <row r="46" spans="1:205" s="171" customFormat="1" ht="15" x14ac:dyDescent="0.25">
      <c r="A46" s="224"/>
      <c r="B46" s="225"/>
      <c r="C46" s="871" t="s">
        <v>403</v>
      </c>
      <c r="D46" s="871"/>
      <c r="E46" s="871"/>
      <c r="F46" s="871"/>
      <c r="G46" s="871"/>
      <c r="H46" s="871"/>
      <c r="I46" s="871"/>
      <c r="J46" s="871"/>
      <c r="K46" s="871"/>
      <c r="L46" s="871"/>
      <c r="M46" s="871"/>
      <c r="N46" s="871"/>
      <c r="O46" s="871"/>
      <c r="P46" s="258">
        <v>81118080.129999995</v>
      </c>
      <c r="Q46" s="253"/>
      <c r="R46" s="254"/>
      <c r="GO46" s="212"/>
      <c r="GP46" s="223"/>
      <c r="GQ46" s="223"/>
      <c r="GR46" s="223"/>
      <c r="GS46" s="223"/>
      <c r="GT46" s="223"/>
      <c r="GU46" s="223"/>
      <c r="GV46" s="257"/>
      <c r="GW46" s="259" t="s">
        <v>403</v>
      </c>
    </row>
    <row r="47" spans="1:205" s="171" customFormat="1" ht="15" x14ac:dyDescent="0.25">
      <c r="A47" s="224"/>
      <c r="B47" s="225"/>
      <c r="C47" s="871" t="s">
        <v>1364</v>
      </c>
      <c r="D47" s="871"/>
      <c r="E47" s="871"/>
      <c r="F47" s="871"/>
      <c r="G47" s="871"/>
      <c r="H47" s="871"/>
      <c r="I47" s="871"/>
      <c r="J47" s="871"/>
      <c r="K47" s="871"/>
      <c r="L47" s="871"/>
      <c r="M47" s="871"/>
      <c r="N47" s="871"/>
      <c r="O47" s="871"/>
      <c r="P47" s="258">
        <v>81118080.129999995</v>
      </c>
      <c r="Q47" s="253"/>
      <c r="R47" s="254"/>
      <c r="GO47" s="212"/>
      <c r="GP47" s="223"/>
      <c r="GQ47" s="223"/>
      <c r="GR47" s="223"/>
      <c r="GS47" s="223"/>
      <c r="GT47" s="223"/>
      <c r="GU47" s="223"/>
      <c r="GV47" s="257"/>
      <c r="GW47" s="259" t="s">
        <v>1364</v>
      </c>
    </row>
    <row r="48" spans="1:205" s="171" customFormat="1" ht="15" x14ac:dyDescent="0.25">
      <c r="A48" s="224"/>
      <c r="B48" s="225"/>
      <c r="C48" s="871" t="s">
        <v>1365</v>
      </c>
      <c r="D48" s="871"/>
      <c r="E48" s="871"/>
      <c r="F48" s="871"/>
      <c r="G48" s="871"/>
      <c r="H48" s="871"/>
      <c r="I48" s="871"/>
      <c r="J48" s="871"/>
      <c r="K48" s="871"/>
      <c r="L48" s="871"/>
      <c r="M48" s="871"/>
      <c r="N48" s="871"/>
      <c r="O48" s="871"/>
      <c r="P48" s="258">
        <v>81118080.129999995</v>
      </c>
      <c r="Q48" s="253"/>
      <c r="R48" s="254"/>
      <c r="GO48" s="212"/>
      <c r="GP48" s="223"/>
      <c r="GQ48" s="223"/>
      <c r="GR48" s="223"/>
      <c r="GS48" s="223"/>
      <c r="GT48" s="223"/>
      <c r="GU48" s="223"/>
      <c r="GV48" s="257"/>
      <c r="GW48" s="259" t="s">
        <v>1365</v>
      </c>
    </row>
    <row r="49" spans="1:233" s="171" customFormat="1" ht="15" x14ac:dyDescent="0.25">
      <c r="A49" s="224"/>
      <c r="B49" s="225"/>
      <c r="C49" s="871" t="s">
        <v>408</v>
      </c>
      <c r="D49" s="871"/>
      <c r="E49" s="871"/>
      <c r="F49" s="871"/>
      <c r="G49" s="871"/>
      <c r="H49" s="871"/>
      <c r="I49" s="871"/>
      <c r="J49" s="871"/>
      <c r="K49" s="871"/>
      <c r="L49" s="871"/>
      <c r="M49" s="871"/>
      <c r="N49" s="871"/>
      <c r="O49" s="871"/>
      <c r="P49" s="260"/>
      <c r="Q49" s="253"/>
      <c r="R49" s="254"/>
      <c r="GO49" s="212"/>
      <c r="GP49" s="223"/>
      <c r="GQ49" s="223"/>
      <c r="GR49" s="223"/>
      <c r="GS49" s="223"/>
      <c r="GT49" s="223"/>
      <c r="GU49" s="223"/>
      <c r="GV49" s="257"/>
      <c r="GW49" s="259" t="s">
        <v>408</v>
      </c>
    </row>
    <row r="50" spans="1:233" s="171" customFormat="1" ht="15" x14ac:dyDescent="0.25">
      <c r="A50" s="224"/>
      <c r="B50" s="225"/>
      <c r="C50" s="871" t="s">
        <v>410</v>
      </c>
      <c r="D50" s="871"/>
      <c r="E50" s="871"/>
      <c r="F50" s="871"/>
      <c r="G50" s="871"/>
      <c r="H50" s="871"/>
      <c r="I50" s="871"/>
      <c r="J50" s="871"/>
      <c r="K50" s="871"/>
      <c r="L50" s="871"/>
      <c r="M50" s="871"/>
      <c r="N50" s="871"/>
      <c r="O50" s="871"/>
      <c r="P50" s="258">
        <v>81118080.129999995</v>
      </c>
      <c r="Q50" s="253"/>
      <c r="R50" s="254"/>
      <c r="GO50" s="212"/>
      <c r="GP50" s="223"/>
      <c r="GQ50" s="223"/>
      <c r="GR50" s="223"/>
      <c r="GS50" s="223"/>
      <c r="GT50" s="223"/>
      <c r="GU50" s="223"/>
      <c r="GV50" s="257"/>
      <c r="GW50" s="259" t="s">
        <v>410</v>
      </c>
    </row>
    <row r="51" spans="1:233" s="171" customFormat="1" ht="15" x14ac:dyDescent="0.25">
      <c r="A51" s="224"/>
      <c r="B51" s="255"/>
      <c r="C51" s="872" t="s">
        <v>1375</v>
      </c>
      <c r="D51" s="872"/>
      <c r="E51" s="872"/>
      <c r="F51" s="872"/>
      <c r="G51" s="872"/>
      <c r="H51" s="872"/>
      <c r="I51" s="872"/>
      <c r="J51" s="872"/>
      <c r="K51" s="872"/>
      <c r="L51" s="872"/>
      <c r="M51" s="872"/>
      <c r="N51" s="872"/>
      <c r="O51" s="872"/>
      <c r="P51" s="261">
        <v>81118080.129999995</v>
      </c>
      <c r="Q51" s="253"/>
      <c r="R51" s="254"/>
      <c r="GO51" s="212"/>
      <c r="GP51" s="223"/>
      <c r="GQ51" s="223"/>
      <c r="GR51" s="223"/>
      <c r="GS51" s="223"/>
      <c r="GT51" s="223"/>
      <c r="GU51" s="223"/>
      <c r="GV51" s="257"/>
      <c r="GX51" s="257" t="s">
        <v>1375</v>
      </c>
    </row>
    <row r="52" spans="1:233" s="171" customFormat="1" ht="1.5" customHeight="1" x14ac:dyDescent="0.25">
      <c r="A52" s="266"/>
      <c r="B52" s="267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  <c r="N52" s="195"/>
      <c r="O52" s="268"/>
      <c r="P52" s="269"/>
      <c r="Q52" s="253"/>
      <c r="R52" s="254"/>
    </row>
    <row r="53" spans="1:233" s="171" customFormat="1" ht="15" x14ac:dyDescent="0.25">
      <c r="A53" s="224"/>
      <c r="B53" s="255"/>
      <c r="C53" s="872" t="s">
        <v>565</v>
      </c>
      <c r="D53" s="872"/>
      <c r="E53" s="872"/>
      <c r="F53" s="872"/>
      <c r="G53" s="872"/>
      <c r="H53" s="872"/>
      <c r="I53" s="872"/>
      <c r="J53" s="872"/>
      <c r="K53" s="872"/>
      <c r="L53" s="872"/>
      <c r="M53" s="872"/>
      <c r="N53" s="872"/>
      <c r="O53" s="872"/>
      <c r="P53" s="256"/>
      <c r="Q53" s="253"/>
      <c r="R53" s="254"/>
      <c r="GY53" s="257" t="s">
        <v>565</v>
      </c>
    </row>
    <row r="54" spans="1:233" s="171" customFormat="1" ht="15" x14ac:dyDescent="0.25">
      <c r="A54" s="224"/>
      <c r="B54" s="225"/>
      <c r="C54" s="871" t="s">
        <v>400</v>
      </c>
      <c r="D54" s="871"/>
      <c r="E54" s="871"/>
      <c r="F54" s="871"/>
      <c r="G54" s="871"/>
      <c r="H54" s="871"/>
      <c r="I54" s="871"/>
      <c r="J54" s="871"/>
      <c r="K54" s="871"/>
      <c r="L54" s="871"/>
      <c r="M54" s="871"/>
      <c r="N54" s="871"/>
      <c r="O54" s="871"/>
      <c r="P54" s="258">
        <v>81118080.129999995</v>
      </c>
      <c r="Q54" s="270"/>
      <c r="R54" s="271"/>
      <c r="GY54" s="257"/>
      <c r="GZ54" s="259" t="s">
        <v>400</v>
      </c>
    </row>
    <row r="55" spans="1:233" s="171" customFormat="1" ht="15" x14ac:dyDescent="0.25">
      <c r="A55" s="224"/>
      <c r="B55" s="225"/>
      <c r="C55" s="871" t="s">
        <v>401</v>
      </c>
      <c r="D55" s="871"/>
      <c r="E55" s="871"/>
      <c r="F55" s="871"/>
      <c r="G55" s="871"/>
      <c r="H55" s="871"/>
      <c r="I55" s="871"/>
      <c r="J55" s="871"/>
      <c r="K55" s="871"/>
      <c r="L55" s="871"/>
      <c r="M55" s="871"/>
      <c r="N55" s="871"/>
      <c r="O55" s="871"/>
      <c r="P55" s="260"/>
      <c r="Q55" s="270"/>
      <c r="R55" s="271"/>
      <c r="GY55" s="257"/>
      <c r="GZ55" s="259" t="s">
        <v>401</v>
      </c>
    </row>
    <row r="56" spans="1:233" s="171" customFormat="1" ht="15" x14ac:dyDescent="0.25">
      <c r="A56" s="224"/>
      <c r="B56" s="225"/>
      <c r="C56" s="871" t="s">
        <v>403</v>
      </c>
      <c r="D56" s="871"/>
      <c r="E56" s="871"/>
      <c r="F56" s="871"/>
      <c r="G56" s="871"/>
      <c r="H56" s="871"/>
      <c r="I56" s="871"/>
      <c r="J56" s="871"/>
      <c r="K56" s="871"/>
      <c r="L56" s="871"/>
      <c r="M56" s="871"/>
      <c r="N56" s="871"/>
      <c r="O56" s="871"/>
      <c r="P56" s="258">
        <v>81118080.129999995</v>
      </c>
      <c r="Q56" s="270"/>
      <c r="R56" s="271"/>
      <c r="GY56" s="257"/>
      <c r="GZ56" s="259" t="s">
        <v>403</v>
      </c>
    </row>
    <row r="57" spans="1:233" s="171" customFormat="1" ht="15" x14ac:dyDescent="0.25">
      <c r="A57" s="224"/>
      <c r="B57" s="225"/>
      <c r="C57" s="871" t="s">
        <v>1364</v>
      </c>
      <c r="D57" s="871"/>
      <c r="E57" s="871"/>
      <c r="F57" s="871"/>
      <c r="G57" s="871"/>
      <c r="H57" s="871"/>
      <c r="I57" s="871"/>
      <c r="J57" s="871"/>
      <c r="K57" s="871"/>
      <c r="L57" s="871"/>
      <c r="M57" s="871"/>
      <c r="N57" s="871"/>
      <c r="O57" s="871"/>
      <c r="P57" s="258">
        <v>81118080.129999995</v>
      </c>
      <c r="Q57" s="270"/>
      <c r="R57" s="271"/>
      <c r="GY57" s="257"/>
      <c r="GZ57" s="259" t="s">
        <v>1364</v>
      </c>
    </row>
    <row r="58" spans="1:233" s="171" customFormat="1" ht="15" x14ac:dyDescent="0.25">
      <c r="A58" s="224"/>
      <c r="B58" s="225"/>
      <c r="C58" s="871" t="s">
        <v>1365</v>
      </c>
      <c r="D58" s="871"/>
      <c r="E58" s="871"/>
      <c r="F58" s="871"/>
      <c r="G58" s="871"/>
      <c r="H58" s="871"/>
      <c r="I58" s="871"/>
      <c r="J58" s="871"/>
      <c r="K58" s="871"/>
      <c r="L58" s="871"/>
      <c r="M58" s="871"/>
      <c r="N58" s="871"/>
      <c r="O58" s="871"/>
      <c r="P58" s="258">
        <v>81118080.129999995</v>
      </c>
      <c r="Q58" s="270"/>
      <c r="R58" s="271"/>
      <c r="GY58" s="257"/>
      <c r="GZ58" s="259" t="s">
        <v>1365</v>
      </c>
    </row>
    <row r="59" spans="1:233" s="171" customFormat="1" ht="15" x14ac:dyDescent="0.25">
      <c r="A59" s="224"/>
      <c r="B59" s="225"/>
      <c r="C59" s="871" t="s">
        <v>408</v>
      </c>
      <c r="D59" s="871"/>
      <c r="E59" s="871"/>
      <c r="F59" s="871"/>
      <c r="G59" s="871"/>
      <c r="H59" s="871"/>
      <c r="I59" s="871"/>
      <c r="J59" s="871"/>
      <c r="K59" s="871"/>
      <c r="L59" s="871"/>
      <c r="M59" s="871"/>
      <c r="N59" s="871"/>
      <c r="O59" s="871"/>
      <c r="P59" s="260"/>
      <c r="Q59" s="270"/>
      <c r="R59" s="271"/>
      <c r="GY59" s="257"/>
      <c r="GZ59" s="259" t="s">
        <v>408</v>
      </c>
    </row>
    <row r="60" spans="1:233" s="171" customFormat="1" ht="15" x14ac:dyDescent="0.25">
      <c r="A60" s="224"/>
      <c r="B60" s="225"/>
      <c r="C60" s="871" t="s">
        <v>410</v>
      </c>
      <c r="D60" s="871"/>
      <c r="E60" s="871"/>
      <c r="F60" s="871"/>
      <c r="G60" s="871"/>
      <c r="H60" s="871"/>
      <c r="I60" s="871"/>
      <c r="J60" s="871"/>
      <c r="K60" s="871"/>
      <c r="L60" s="871"/>
      <c r="M60" s="871"/>
      <c r="N60" s="871"/>
      <c r="O60" s="871"/>
      <c r="P60" s="258">
        <v>81118080.129999995</v>
      </c>
      <c r="Q60" s="270"/>
      <c r="R60" s="271"/>
      <c r="GY60" s="257"/>
      <c r="GZ60" s="259" t="s">
        <v>410</v>
      </c>
    </row>
    <row r="61" spans="1:233" s="171" customFormat="1" ht="15" x14ac:dyDescent="0.25">
      <c r="A61" s="224"/>
      <c r="B61" s="255"/>
      <c r="C61" s="872" t="s">
        <v>566</v>
      </c>
      <c r="D61" s="872"/>
      <c r="E61" s="872"/>
      <c r="F61" s="872"/>
      <c r="G61" s="872"/>
      <c r="H61" s="872"/>
      <c r="I61" s="872"/>
      <c r="J61" s="872"/>
      <c r="K61" s="872"/>
      <c r="L61" s="872"/>
      <c r="M61" s="872"/>
      <c r="N61" s="872"/>
      <c r="O61" s="872"/>
      <c r="P61" s="261">
        <v>81118080.129999995</v>
      </c>
      <c r="Q61" s="270"/>
      <c r="R61" s="272"/>
      <c r="GY61" s="257"/>
      <c r="HA61" s="257" t="s">
        <v>566</v>
      </c>
    </row>
    <row r="62" spans="1:233" s="279" customFormat="1" ht="1.5" customHeight="1" x14ac:dyDescent="0.2">
      <c r="A62" s="266"/>
      <c r="B62" s="249"/>
      <c r="C62" s="247"/>
      <c r="D62" s="247"/>
      <c r="E62" s="247"/>
      <c r="F62" s="247"/>
      <c r="G62" s="247"/>
      <c r="H62" s="247"/>
      <c r="I62" s="247"/>
      <c r="J62" s="247"/>
      <c r="K62" s="247"/>
      <c r="L62" s="273"/>
      <c r="M62" s="274"/>
      <c r="N62" s="275"/>
      <c r="O62" s="276"/>
      <c r="P62" s="277"/>
      <c r="Q62" s="278"/>
      <c r="R62" s="278"/>
      <c r="AB62" s="244"/>
      <c r="AC62" s="244"/>
      <c r="AD62" s="244"/>
      <c r="AE62" s="244"/>
      <c r="AF62" s="244"/>
      <c r="AG62" s="244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44"/>
      <c r="AS62" s="244"/>
      <c r="AT62" s="244"/>
      <c r="AU62" s="244"/>
      <c r="AV62" s="244"/>
      <c r="AW62" s="244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44"/>
      <c r="BI62" s="244"/>
      <c r="BJ62" s="244"/>
      <c r="BK62" s="244"/>
      <c r="BL62" s="244"/>
      <c r="BM62" s="244"/>
      <c r="BN62" s="213"/>
      <c r="BO62" s="213"/>
      <c r="BP62" s="213"/>
      <c r="BQ62" s="213"/>
      <c r="BR62" s="213"/>
      <c r="BS62" s="213"/>
      <c r="BT62" s="213"/>
      <c r="BU62" s="213"/>
      <c r="BV62" s="213"/>
      <c r="BW62" s="213"/>
      <c r="BX62" s="244"/>
      <c r="BY62" s="244"/>
      <c r="BZ62" s="244"/>
      <c r="CA62" s="244"/>
      <c r="CB62" s="244"/>
      <c r="CC62" s="244"/>
      <c r="CD62" s="213"/>
      <c r="CE62" s="213"/>
      <c r="CF62" s="213"/>
      <c r="CG62" s="213"/>
      <c r="CH62" s="213"/>
      <c r="CI62" s="213"/>
      <c r="CJ62" s="213"/>
      <c r="CK62" s="213"/>
      <c r="CL62" s="213"/>
      <c r="CM62" s="213"/>
      <c r="CN62" s="244"/>
      <c r="CO62" s="244"/>
      <c r="CP62" s="244"/>
      <c r="CQ62" s="244"/>
      <c r="CR62" s="244"/>
      <c r="CS62" s="244"/>
      <c r="CT62" s="213"/>
      <c r="CU62" s="213"/>
      <c r="CV62" s="213"/>
      <c r="CW62" s="213"/>
      <c r="CX62" s="213"/>
      <c r="CY62" s="213"/>
      <c r="CZ62" s="213"/>
      <c r="DA62" s="213"/>
      <c r="DB62" s="213"/>
      <c r="DC62" s="213"/>
      <c r="DD62" s="244"/>
      <c r="DE62" s="244"/>
      <c r="DF62" s="244"/>
      <c r="DG62" s="244"/>
      <c r="DH62" s="244"/>
      <c r="DI62" s="244"/>
      <c r="DJ62" s="213"/>
      <c r="DK62" s="213"/>
      <c r="DL62" s="213"/>
      <c r="DM62" s="213"/>
      <c r="DN62" s="213"/>
      <c r="DO62" s="213"/>
      <c r="DP62" s="213"/>
      <c r="DQ62" s="213"/>
      <c r="DR62" s="213"/>
      <c r="DS62" s="213"/>
      <c r="DT62" s="244"/>
      <c r="DU62" s="244"/>
      <c r="DV62" s="244"/>
      <c r="DW62" s="244"/>
      <c r="DX62" s="244"/>
      <c r="DY62" s="244"/>
      <c r="DZ62" s="213"/>
      <c r="EA62" s="213"/>
      <c r="EB62" s="213"/>
      <c r="EC62" s="213"/>
      <c r="ED62" s="213"/>
      <c r="EE62" s="213"/>
      <c r="EF62" s="213"/>
      <c r="EG62" s="213"/>
      <c r="EH62" s="213"/>
      <c r="EI62" s="213"/>
      <c r="EJ62" s="280"/>
      <c r="EK62" s="280"/>
      <c r="EL62" s="280"/>
      <c r="EM62" s="280"/>
      <c r="EN62" s="280"/>
      <c r="EO62" s="280"/>
      <c r="EP62" s="280"/>
      <c r="EQ62" s="280"/>
      <c r="ER62" s="280"/>
      <c r="ES62" s="280"/>
      <c r="ET62" s="280"/>
      <c r="EU62" s="280"/>
      <c r="EV62" s="280"/>
      <c r="EW62" s="280"/>
      <c r="EX62" s="280"/>
      <c r="EY62" s="280"/>
      <c r="EZ62" s="280"/>
      <c r="FA62" s="280"/>
      <c r="FB62" s="280"/>
      <c r="FC62" s="280"/>
      <c r="FD62" s="280"/>
      <c r="FE62" s="280"/>
      <c r="FF62" s="280"/>
      <c r="FG62" s="280"/>
      <c r="FH62" s="280"/>
      <c r="FI62" s="280"/>
      <c r="FJ62" s="280"/>
      <c r="FK62" s="280"/>
      <c r="FL62" s="280"/>
      <c r="FM62" s="280"/>
      <c r="FN62" s="280"/>
      <c r="FO62" s="280"/>
      <c r="FP62" s="280"/>
      <c r="FQ62" s="280"/>
      <c r="FR62" s="280"/>
      <c r="FS62" s="280"/>
      <c r="FT62" s="280"/>
      <c r="FU62" s="280"/>
      <c r="FV62" s="280"/>
      <c r="FW62" s="280"/>
      <c r="FX62" s="280"/>
      <c r="FY62" s="280"/>
      <c r="FZ62" s="280"/>
      <c r="GA62" s="280"/>
      <c r="GB62" s="280"/>
      <c r="GC62" s="280"/>
      <c r="GD62" s="280"/>
      <c r="GE62" s="280"/>
      <c r="GF62" s="213"/>
      <c r="GG62" s="213"/>
      <c r="GH62" s="213"/>
      <c r="GI62" s="213"/>
      <c r="GJ62" s="213"/>
      <c r="GK62" s="281"/>
      <c r="GL62" s="281"/>
      <c r="GM62" s="281"/>
      <c r="GN62" s="281"/>
      <c r="GO62" s="213"/>
      <c r="GP62" s="244"/>
      <c r="GQ62" s="244"/>
      <c r="GR62" s="244"/>
      <c r="GS62" s="244"/>
      <c r="GT62" s="244"/>
      <c r="GU62" s="244"/>
      <c r="GV62" s="259"/>
      <c r="GW62" s="259"/>
      <c r="GX62" s="259"/>
      <c r="GY62" s="259"/>
      <c r="GZ62" s="259"/>
      <c r="HA62" s="259"/>
      <c r="HB62" s="259"/>
      <c r="HC62" s="259"/>
      <c r="HD62" s="259"/>
      <c r="HE62" s="259"/>
      <c r="HF62" s="259"/>
      <c r="HG62" s="259"/>
      <c r="HH62" s="282"/>
      <c r="HI62" s="282"/>
      <c r="HJ62" s="282"/>
      <c r="HK62" s="282"/>
      <c r="HL62" s="282"/>
      <c r="HM62" s="282"/>
      <c r="HN62" s="259"/>
      <c r="HO62" s="259"/>
      <c r="HP62" s="259"/>
      <c r="HQ62" s="259"/>
      <c r="HR62" s="259"/>
      <c r="HS62" s="259"/>
      <c r="HT62" s="282"/>
      <c r="HU62" s="282"/>
      <c r="HV62" s="282"/>
      <c r="HW62" s="282"/>
      <c r="HX62" s="282"/>
      <c r="HY62" s="282"/>
    </row>
    <row r="63" spans="1:233" s="279" customFormat="1" ht="14.25" customHeight="1" x14ac:dyDescent="0.2">
      <c r="A63" s="169"/>
      <c r="B63" s="283"/>
      <c r="C63" s="223"/>
      <c r="D63" s="223"/>
      <c r="E63" s="223"/>
      <c r="F63" s="223"/>
      <c r="G63" s="223"/>
      <c r="H63" s="223"/>
      <c r="I63" s="223"/>
      <c r="J63" s="223"/>
      <c r="K63" s="223"/>
      <c r="L63" s="284"/>
      <c r="M63" s="285"/>
      <c r="N63" s="286"/>
      <c r="O63" s="169"/>
      <c r="P63" s="169"/>
      <c r="Q63" s="278"/>
      <c r="R63" s="278"/>
      <c r="AB63" s="244"/>
      <c r="AC63" s="244"/>
      <c r="AD63" s="244"/>
      <c r="AE63" s="244"/>
      <c r="AF63" s="244"/>
      <c r="AG63" s="244"/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44"/>
      <c r="AS63" s="244"/>
      <c r="AT63" s="244"/>
      <c r="AU63" s="244"/>
      <c r="AV63" s="244"/>
      <c r="AW63" s="244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44"/>
      <c r="BI63" s="244"/>
      <c r="BJ63" s="244"/>
      <c r="BK63" s="244"/>
      <c r="BL63" s="244"/>
      <c r="BM63" s="244"/>
      <c r="BN63" s="213"/>
      <c r="BO63" s="213"/>
      <c r="BP63" s="213"/>
      <c r="BQ63" s="213"/>
      <c r="BR63" s="213"/>
      <c r="BS63" s="213"/>
      <c r="BT63" s="213"/>
      <c r="BU63" s="213"/>
      <c r="BV63" s="213"/>
      <c r="BW63" s="213"/>
      <c r="BX63" s="244"/>
      <c r="BY63" s="244"/>
      <c r="BZ63" s="244"/>
      <c r="CA63" s="244"/>
      <c r="CB63" s="244"/>
      <c r="CC63" s="244"/>
      <c r="CD63" s="213"/>
      <c r="CE63" s="213"/>
      <c r="CF63" s="213"/>
      <c r="CG63" s="213"/>
      <c r="CH63" s="213"/>
      <c r="CI63" s="213"/>
      <c r="CJ63" s="213"/>
      <c r="CK63" s="213"/>
      <c r="CL63" s="213"/>
      <c r="CM63" s="213"/>
      <c r="CN63" s="244"/>
      <c r="CO63" s="244"/>
      <c r="CP63" s="244"/>
      <c r="CQ63" s="244"/>
      <c r="CR63" s="244"/>
      <c r="CS63" s="244"/>
      <c r="CT63" s="213"/>
      <c r="CU63" s="213"/>
      <c r="CV63" s="213"/>
      <c r="CW63" s="213"/>
      <c r="CX63" s="213"/>
      <c r="CY63" s="213"/>
      <c r="CZ63" s="213"/>
      <c r="DA63" s="213"/>
      <c r="DB63" s="213"/>
      <c r="DC63" s="213"/>
      <c r="DD63" s="244"/>
      <c r="DE63" s="244"/>
      <c r="DF63" s="244"/>
      <c r="DG63" s="244"/>
      <c r="DH63" s="244"/>
      <c r="DI63" s="244"/>
      <c r="DJ63" s="213"/>
      <c r="DK63" s="213"/>
      <c r="DL63" s="213"/>
      <c r="DM63" s="213"/>
      <c r="DN63" s="213"/>
      <c r="DO63" s="213"/>
      <c r="DP63" s="213"/>
      <c r="DQ63" s="213"/>
      <c r="DR63" s="213"/>
      <c r="DS63" s="213"/>
      <c r="DT63" s="244"/>
      <c r="DU63" s="244"/>
      <c r="DV63" s="244"/>
      <c r="DW63" s="244"/>
      <c r="DX63" s="244"/>
      <c r="DY63" s="244"/>
      <c r="DZ63" s="213"/>
      <c r="EA63" s="213"/>
      <c r="EB63" s="213"/>
      <c r="EC63" s="213"/>
      <c r="ED63" s="213"/>
      <c r="EE63" s="213"/>
      <c r="EF63" s="213"/>
      <c r="EG63" s="213"/>
      <c r="EH63" s="213"/>
      <c r="EI63" s="213"/>
      <c r="EJ63" s="280"/>
      <c r="EK63" s="280"/>
      <c r="EL63" s="280"/>
      <c r="EM63" s="280"/>
      <c r="EN63" s="280"/>
      <c r="EO63" s="280"/>
      <c r="EP63" s="280"/>
      <c r="EQ63" s="280"/>
      <c r="ER63" s="280"/>
      <c r="ES63" s="280"/>
      <c r="ET63" s="280"/>
      <c r="EU63" s="280"/>
      <c r="EV63" s="280"/>
      <c r="EW63" s="280"/>
      <c r="EX63" s="280"/>
      <c r="EY63" s="280"/>
      <c r="EZ63" s="280"/>
      <c r="FA63" s="280"/>
      <c r="FB63" s="280"/>
      <c r="FC63" s="280"/>
      <c r="FD63" s="280"/>
      <c r="FE63" s="280"/>
      <c r="FF63" s="280"/>
      <c r="FG63" s="280"/>
      <c r="FH63" s="280"/>
      <c r="FI63" s="280"/>
      <c r="FJ63" s="280"/>
      <c r="FK63" s="280"/>
      <c r="FL63" s="280"/>
      <c r="FM63" s="280"/>
      <c r="FN63" s="280"/>
      <c r="FO63" s="280"/>
      <c r="FP63" s="280"/>
      <c r="FQ63" s="280"/>
      <c r="FR63" s="280"/>
      <c r="FS63" s="280"/>
      <c r="FT63" s="280"/>
      <c r="FU63" s="280"/>
      <c r="FV63" s="280"/>
      <c r="FW63" s="280"/>
      <c r="FX63" s="280"/>
      <c r="FY63" s="280"/>
      <c r="FZ63" s="280"/>
      <c r="GA63" s="280"/>
      <c r="GB63" s="280"/>
      <c r="GC63" s="280"/>
      <c r="GD63" s="280"/>
      <c r="GE63" s="280"/>
      <c r="GF63" s="213"/>
      <c r="GG63" s="213"/>
      <c r="GH63" s="213"/>
      <c r="GI63" s="213"/>
      <c r="GJ63" s="213"/>
      <c r="GK63" s="281"/>
      <c r="GL63" s="281"/>
      <c r="GM63" s="281"/>
      <c r="GN63" s="281"/>
      <c r="GO63" s="213"/>
      <c r="GP63" s="244"/>
      <c r="GQ63" s="244"/>
      <c r="GR63" s="244"/>
      <c r="GS63" s="244"/>
      <c r="GT63" s="244"/>
      <c r="GU63" s="244"/>
      <c r="GV63" s="259"/>
      <c r="GW63" s="259"/>
      <c r="GX63" s="259"/>
      <c r="GY63" s="259"/>
      <c r="GZ63" s="259"/>
      <c r="HA63" s="259"/>
      <c r="HB63" s="259"/>
      <c r="HC63" s="259"/>
      <c r="HD63" s="259"/>
      <c r="HE63" s="259"/>
      <c r="HF63" s="259"/>
      <c r="HG63" s="259"/>
      <c r="HH63" s="282"/>
      <c r="HI63" s="282"/>
      <c r="HJ63" s="282"/>
      <c r="HK63" s="282"/>
      <c r="HL63" s="282"/>
      <c r="HM63" s="282"/>
      <c r="HN63" s="259"/>
      <c r="HO63" s="259"/>
      <c r="HP63" s="259"/>
      <c r="HQ63" s="259"/>
      <c r="HR63" s="259"/>
      <c r="HS63" s="259"/>
      <c r="HT63" s="282"/>
      <c r="HU63" s="282"/>
      <c r="HV63" s="282"/>
      <c r="HW63" s="282"/>
      <c r="HX63" s="282"/>
      <c r="HY63" s="282"/>
    </row>
    <row r="64" spans="1:233" s="191" customFormat="1" ht="26.25" customHeight="1" x14ac:dyDescent="0.25">
      <c r="A64" s="171"/>
      <c r="B64" s="287" t="s">
        <v>569</v>
      </c>
      <c r="C64" s="288"/>
      <c r="D64" s="171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3"/>
      <c r="AC64" s="173"/>
      <c r="AD64" s="173"/>
      <c r="AE64" s="173"/>
      <c r="AF64" s="173"/>
      <c r="AG64" s="173"/>
      <c r="AH64" s="174"/>
      <c r="AI64" s="174"/>
      <c r="AJ64" s="174"/>
      <c r="AK64" s="174"/>
      <c r="AL64" s="174"/>
      <c r="AM64" s="174"/>
      <c r="AN64" s="174"/>
      <c r="AO64" s="174"/>
      <c r="AP64" s="174"/>
      <c r="AQ64" s="174"/>
      <c r="AR64" s="173"/>
      <c r="AS64" s="173"/>
      <c r="AT64" s="173"/>
      <c r="AU64" s="173"/>
      <c r="AV64" s="173"/>
      <c r="AW64" s="173"/>
      <c r="AX64" s="174"/>
      <c r="AY64" s="174"/>
      <c r="AZ64" s="174"/>
      <c r="BA64" s="174"/>
      <c r="BB64" s="174"/>
      <c r="BC64" s="174"/>
      <c r="BD64" s="174"/>
      <c r="BE64" s="174"/>
      <c r="BF64" s="174"/>
      <c r="BG64" s="174"/>
      <c r="BH64" s="173"/>
      <c r="BI64" s="173"/>
      <c r="BJ64" s="173"/>
      <c r="BK64" s="173"/>
      <c r="BL64" s="173"/>
      <c r="BM64" s="173"/>
      <c r="BN64" s="174"/>
      <c r="BO64" s="174"/>
      <c r="BP64" s="174"/>
      <c r="BQ64" s="174"/>
      <c r="BR64" s="174"/>
      <c r="BS64" s="174"/>
      <c r="BT64" s="174"/>
      <c r="BU64" s="174"/>
      <c r="BV64" s="174"/>
      <c r="BW64" s="174"/>
      <c r="BX64" s="173"/>
      <c r="BY64" s="173"/>
      <c r="BZ64" s="173"/>
      <c r="CA64" s="173"/>
      <c r="CB64" s="173"/>
      <c r="CC64" s="173"/>
      <c r="CD64" s="174"/>
      <c r="CE64" s="174"/>
      <c r="CF64" s="174"/>
      <c r="CG64" s="174"/>
      <c r="CH64" s="174"/>
      <c r="CI64" s="174"/>
      <c r="CJ64" s="174"/>
      <c r="CK64" s="174"/>
      <c r="CL64" s="174"/>
      <c r="CM64" s="174"/>
      <c r="CN64" s="173"/>
      <c r="CO64" s="173"/>
      <c r="CP64" s="173"/>
      <c r="CQ64" s="173"/>
      <c r="CR64" s="173"/>
      <c r="CS64" s="173"/>
      <c r="CT64" s="174"/>
      <c r="CU64" s="174"/>
      <c r="CV64" s="174"/>
      <c r="CW64" s="174"/>
      <c r="CX64" s="174"/>
      <c r="CY64" s="174"/>
      <c r="CZ64" s="174"/>
      <c r="DA64" s="174"/>
      <c r="DB64" s="174"/>
      <c r="DC64" s="174"/>
      <c r="DD64" s="173"/>
      <c r="DE64" s="173"/>
      <c r="DF64" s="173"/>
      <c r="DG64" s="173"/>
      <c r="DH64" s="173"/>
      <c r="DI64" s="173"/>
      <c r="DJ64" s="174"/>
      <c r="DK64" s="174"/>
      <c r="DL64" s="174"/>
      <c r="DM64" s="174"/>
      <c r="DN64" s="174"/>
      <c r="DO64" s="174"/>
      <c r="DP64" s="174"/>
      <c r="DQ64" s="174"/>
      <c r="DR64" s="174"/>
      <c r="DS64" s="174"/>
      <c r="DT64" s="173"/>
      <c r="DU64" s="173"/>
      <c r="DV64" s="173"/>
      <c r="DW64" s="173"/>
      <c r="DX64" s="173"/>
      <c r="DY64" s="173"/>
      <c r="DZ64" s="174"/>
      <c r="EA64" s="174"/>
      <c r="EB64" s="174"/>
      <c r="EC64" s="174"/>
      <c r="ED64" s="174"/>
      <c r="EE64" s="174"/>
      <c r="EF64" s="174"/>
      <c r="EG64" s="174"/>
      <c r="EH64" s="174"/>
      <c r="EI64" s="174"/>
      <c r="EJ64" s="182"/>
      <c r="EK64" s="182"/>
      <c r="EL64" s="182"/>
      <c r="EM64" s="182"/>
      <c r="EN64" s="182"/>
      <c r="EO64" s="182"/>
      <c r="EP64" s="182"/>
      <c r="EQ64" s="182"/>
      <c r="ER64" s="182"/>
      <c r="ES64" s="182"/>
      <c r="ET64" s="182"/>
      <c r="EU64" s="182"/>
      <c r="EV64" s="182"/>
      <c r="EW64" s="182"/>
      <c r="EX64" s="182"/>
      <c r="EY64" s="182"/>
      <c r="EZ64" s="182"/>
      <c r="FA64" s="182"/>
      <c r="FB64" s="182"/>
      <c r="FC64" s="182"/>
      <c r="FD64" s="182"/>
      <c r="FE64" s="182"/>
      <c r="FF64" s="182"/>
      <c r="FG64" s="182"/>
      <c r="FH64" s="182"/>
      <c r="FI64" s="182"/>
      <c r="FJ64" s="182"/>
      <c r="FK64" s="182"/>
      <c r="FL64" s="182"/>
      <c r="FM64" s="182"/>
      <c r="FN64" s="182"/>
      <c r="FO64" s="182"/>
      <c r="FP64" s="182"/>
      <c r="FQ64" s="182"/>
      <c r="FR64" s="182"/>
      <c r="FS64" s="182"/>
      <c r="FT64" s="182"/>
      <c r="FU64" s="182"/>
      <c r="FV64" s="182"/>
      <c r="FW64" s="182"/>
      <c r="FX64" s="182"/>
      <c r="FY64" s="182"/>
      <c r="FZ64" s="182"/>
      <c r="GA64" s="182"/>
      <c r="GB64" s="182"/>
      <c r="GC64" s="182"/>
      <c r="GD64" s="182"/>
      <c r="GE64" s="182"/>
      <c r="GF64" s="174"/>
      <c r="GG64" s="174"/>
      <c r="GH64" s="174"/>
      <c r="GI64" s="174"/>
      <c r="GJ64" s="174"/>
      <c r="GK64" s="177"/>
      <c r="GL64" s="177"/>
      <c r="GM64" s="177"/>
      <c r="GN64" s="177"/>
      <c r="GO64" s="289"/>
      <c r="GP64" s="173"/>
      <c r="GQ64" s="173"/>
      <c r="GR64" s="173"/>
      <c r="GS64" s="173"/>
      <c r="GT64" s="173"/>
      <c r="GU64" s="173"/>
      <c r="GV64" s="290"/>
      <c r="GW64" s="290"/>
      <c r="GX64" s="290"/>
      <c r="GY64" s="290"/>
      <c r="GZ64" s="290"/>
      <c r="HA64" s="290"/>
      <c r="HB64" s="290"/>
      <c r="HC64" s="290"/>
      <c r="HD64" s="290"/>
      <c r="HE64" s="290"/>
      <c r="HF64" s="290"/>
      <c r="HG64" s="290"/>
      <c r="HH64" s="233"/>
      <c r="HI64" s="233"/>
      <c r="HJ64" s="233"/>
      <c r="HK64" s="233"/>
      <c r="HL64" s="233"/>
      <c r="HM64" s="233"/>
      <c r="HN64" s="290"/>
      <c r="HO64" s="290"/>
      <c r="HP64" s="290"/>
      <c r="HQ64" s="290"/>
      <c r="HR64" s="290"/>
      <c r="HS64" s="290"/>
      <c r="HT64" s="233"/>
      <c r="HU64" s="233"/>
      <c r="HV64" s="233"/>
      <c r="HW64" s="233"/>
      <c r="HX64" s="233"/>
      <c r="HY64" s="233"/>
    </row>
    <row r="65" spans="1:233" s="191" customFormat="1" ht="12" customHeight="1" x14ac:dyDescent="0.25">
      <c r="A65" s="169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291"/>
      <c r="P65" s="291"/>
      <c r="Q65" s="178"/>
      <c r="R65" s="178"/>
      <c r="S65" s="171"/>
      <c r="T65" s="171"/>
      <c r="U65" s="171"/>
      <c r="V65" s="171"/>
      <c r="W65" s="171"/>
      <c r="X65" s="171"/>
      <c r="Y65" s="171"/>
      <c r="Z65" s="171"/>
      <c r="AA65" s="171"/>
      <c r="AB65" s="173"/>
      <c r="AC65" s="173"/>
      <c r="AD65" s="173"/>
      <c r="AE65" s="173"/>
      <c r="AF65" s="173"/>
      <c r="AG65" s="173"/>
      <c r="AH65" s="174"/>
      <c r="AI65" s="174"/>
      <c r="AJ65" s="174"/>
      <c r="AK65" s="174"/>
      <c r="AL65" s="174"/>
      <c r="AM65" s="174"/>
      <c r="AN65" s="174"/>
      <c r="AO65" s="174"/>
      <c r="AP65" s="174"/>
      <c r="AQ65" s="174"/>
      <c r="AR65" s="173"/>
      <c r="AS65" s="173"/>
      <c r="AT65" s="173"/>
      <c r="AU65" s="173"/>
      <c r="AV65" s="173"/>
      <c r="AW65" s="173"/>
      <c r="AX65" s="174"/>
      <c r="AY65" s="174"/>
      <c r="AZ65" s="174"/>
      <c r="BA65" s="174"/>
      <c r="BB65" s="174"/>
      <c r="BC65" s="174"/>
      <c r="BD65" s="174"/>
      <c r="BE65" s="174"/>
      <c r="BF65" s="174"/>
      <c r="BG65" s="174"/>
      <c r="BH65" s="173"/>
      <c r="BI65" s="173"/>
      <c r="BJ65" s="173"/>
      <c r="BK65" s="173"/>
      <c r="BL65" s="173"/>
      <c r="BM65" s="173"/>
      <c r="BN65" s="174"/>
      <c r="BO65" s="174"/>
      <c r="BP65" s="174"/>
      <c r="BQ65" s="174"/>
      <c r="BR65" s="174"/>
      <c r="BS65" s="174"/>
      <c r="BT65" s="174"/>
      <c r="BU65" s="174"/>
      <c r="BV65" s="174"/>
      <c r="BW65" s="174"/>
      <c r="BX65" s="173"/>
      <c r="BY65" s="173"/>
      <c r="BZ65" s="173"/>
      <c r="CA65" s="173"/>
      <c r="CB65" s="173"/>
      <c r="CC65" s="173"/>
      <c r="CD65" s="174"/>
      <c r="CE65" s="174"/>
      <c r="CF65" s="174"/>
      <c r="CG65" s="174"/>
      <c r="CH65" s="174"/>
      <c r="CI65" s="174"/>
      <c r="CJ65" s="174"/>
      <c r="CK65" s="174"/>
      <c r="CL65" s="174"/>
      <c r="CM65" s="174"/>
      <c r="CN65" s="173"/>
      <c r="CO65" s="173"/>
      <c r="CP65" s="173"/>
      <c r="CQ65" s="173"/>
      <c r="CR65" s="173"/>
      <c r="CS65" s="173"/>
      <c r="CT65" s="174"/>
      <c r="CU65" s="174"/>
      <c r="CV65" s="174"/>
      <c r="CW65" s="174"/>
      <c r="CX65" s="174"/>
      <c r="CY65" s="174"/>
      <c r="CZ65" s="174"/>
      <c r="DA65" s="174"/>
      <c r="DB65" s="174"/>
      <c r="DC65" s="174"/>
      <c r="DD65" s="173"/>
      <c r="DE65" s="173"/>
      <c r="DF65" s="173"/>
      <c r="DG65" s="173"/>
      <c r="DH65" s="173"/>
      <c r="DI65" s="173"/>
      <c r="DJ65" s="174"/>
      <c r="DK65" s="174"/>
      <c r="DL65" s="174"/>
      <c r="DM65" s="174"/>
      <c r="DN65" s="174"/>
      <c r="DO65" s="174"/>
      <c r="DP65" s="174"/>
      <c r="DQ65" s="174"/>
      <c r="DR65" s="174"/>
      <c r="DS65" s="174"/>
      <c r="DT65" s="173"/>
      <c r="DU65" s="173"/>
      <c r="DV65" s="173"/>
      <c r="DW65" s="173"/>
      <c r="DX65" s="173"/>
      <c r="DY65" s="173"/>
      <c r="DZ65" s="174"/>
      <c r="EA65" s="174"/>
      <c r="EB65" s="174"/>
      <c r="EC65" s="174"/>
      <c r="ED65" s="174"/>
      <c r="EE65" s="174"/>
      <c r="EF65" s="174"/>
      <c r="EG65" s="174"/>
      <c r="EH65" s="174"/>
      <c r="EI65" s="174"/>
      <c r="EJ65" s="182"/>
      <c r="EK65" s="182"/>
      <c r="EL65" s="182"/>
      <c r="EM65" s="182"/>
      <c r="EN65" s="182"/>
      <c r="EO65" s="182"/>
      <c r="EP65" s="182"/>
      <c r="EQ65" s="182"/>
      <c r="ER65" s="182"/>
      <c r="ES65" s="182"/>
      <c r="ET65" s="182"/>
      <c r="EU65" s="182"/>
      <c r="EV65" s="182"/>
      <c r="EW65" s="182"/>
      <c r="EX65" s="182"/>
      <c r="EY65" s="182"/>
      <c r="EZ65" s="182"/>
      <c r="FA65" s="182"/>
      <c r="FB65" s="182"/>
      <c r="FC65" s="182"/>
      <c r="FD65" s="182"/>
      <c r="FE65" s="182"/>
      <c r="FF65" s="182"/>
      <c r="FG65" s="182"/>
      <c r="FH65" s="182"/>
      <c r="FI65" s="182"/>
      <c r="FJ65" s="182"/>
      <c r="FK65" s="182"/>
      <c r="FL65" s="182"/>
      <c r="FM65" s="182"/>
      <c r="FN65" s="182"/>
      <c r="FO65" s="182"/>
      <c r="FP65" s="182"/>
      <c r="FQ65" s="182"/>
      <c r="FR65" s="182"/>
      <c r="FS65" s="182"/>
      <c r="FT65" s="182"/>
      <c r="FU65" s="182"/>
      <c r="FV65" s="182"/>
      <c r="FW65" s="182"/>
      <c r="FX65" s="182"/>
      <c r="FY65" s="182"/>
      <c r="FZ65" s="182"/>
      <c r="GA65" s="182"/>
      <c r="GB65" s="182"/>
      <c r="GC65" s="182"/>
      <c r="GD65" s="182"/>
      <c r="GE65" s="182"/>
      <c r="GF65" s="174"/>
      <c r="GG65" s="174"/>
      <c r="GH65" s="174"/>
      <c r="GI65" s="174"/>
      <c r="GJ65" s="174"/>
      <c r="GK65" s="177"/>
      <c r="GL65" s="177"/>
      <c r="GM65" s="177"/>
      <c r="GN65" s="177"/>
      <c r="GO65" s="289"/>
      <c r="GP65" s="173"/>
      <c r="GQ65" s="173"/>
      <c r="GR65" s="173"/>
      <c r="GS65" s="173"/>
      <c r="GT65" s="173"/>
      <c r="GU65" s="173"/>
      <c r="GV65" s="290"/>
      <c r="GW65" s="290"/>
      <c r="GX65" s="290"/>
      <c r="GY65" s="290"/>
      <c r="GZ65" s="290"/>
      <c r="HA65" s="290"/>
      <c r="HB65" s="290"/>
      <c r="HC65" s="290"/>
      <c r="HD65" s="290"/>
      <c r="HE65" s="290"/>
      <c r="HF65" s="290"/>
      <c r="HG65" s="290"/>
      <c r="HH65" s="233"/>
      <c r="HI65" s="233"/>
      <c r="HJ65" s="233"/>
      <c r="HK65" s="233"/>
      <c r="HL65" s="233"/>
      <c r="HM65" s="233"/>
      <c r="HN65" s="290"/>
      <c r="HO65" s="290"/>
      <c r="HP65" s="290"/>
      <c r="HQ65" s="290"/>
      <c r="HR65" s="290"/>
      <c r="HS65" s="290"/>
      <c r="HT65" s="233"/>
      <c r="HU65" s="233"/>
      <c r="HV65" s="233"/>
      <c r="HW65" s="233"/>
      <c r="HX65" s="233"/>
      <c r="HY65" s="233"/>
    </row>
    <row r="66" spans="1:233" s="191" customFormat="1" ht="15" x14ac:dyDescent="0.25">
      <c r="A66" s="172"/>
      <c r="B66" s="292" t="s">
        <v>570</v>
      </c>
      <c r="C66" s="868" t="s">
        <v>571</v>
      </c>
      <c r="D66" s="868"/>
      <c r="E66" s="868"/>
      <c r="F66" s="868"/>
      <c r="G66" s="868"/>
      <c r="H66" s="868"/>
      <c r="I66" s="869" t="s">
        <v>139</v>
      </c>
      <c r="J66" s="869"/>
      <c r="K66" s="869"/>
      <c r="L66" s="869"/>
      <c r="M66" s="869"/>
      <c r="N66" s="869"/>
      <c r="O66" s="171"/>
      <c r="P66" s="171"/>
      <c r="Q66" s="178"/>
      <c r="R66" s="178"/>
      <c r="S66" s="171"/>
      <c r="T66" s="171"/>
      <c r="U66" s="171"/>
      <c r="V66" s="171"/>
      <c r="W66" s="171"/>
      <c r="X66" s="171"/>
      <c r="Y66" s="171"/>
      <c r="Z66" s="171"/>
      <c r="AA66" s="171"/>
      <c r="AB66" s="173"/>
      <c r="AC66" s="173"/>
      <c r="AD66" s="173"/>
      <c r="AE66" s="173"/>
      <c r="AF66" s="173"/>
      <c r="AG66" s="173"/>
      <c r="AH66" s="174"/>
      <c r="AI66" s="174"/>
      <c r="AJ66" s="174"/>
      <c r="AK66" s="174"/>
      <c r="AL66" s="174"/>
      <c r="AM66" s="174"/>
      <c r="AN66" s="174"/>
      <c r="AO66" s="174"/>
      <c r="AP66" s="174"/>
      <c r="AQ66" s="174"/>
      <c r="AR66" s="173"/>
      <c r="AS66" s="173"/>
      <c r="AT66" s="173"/>
      <c r="AU66" s="173"/>
      <c r="AV66" s="173"/>
      <c r="AW66" s="173"/>
      <c r="AX66" s="174"/>
      <c r="AY66" s="174"/>
      <c r="AZ66" s="174"/>
      <c r="BA66" s="174"/>
      <c r="BB66" s="174"/>
      <c r="BC66" s="174"/>
      <c r="BD66" s="174"/>
      <c r="BE66" s="174"/>
      <c r="BF66" s="174"/>
      <c r="BG66" s="174"/>
      <c r="BH66" s="173"/>
      <c r="BI66" s="173"/>
      <c r="BJ66" s="173"/>
      <c r="BK66" s="173"/>
      <c r="BL66" s="173"/>
      <c r="BM66" s="173"/>
      <c r="BN66" s="174"/>
      <c r="BO66" s="174"/>
      <c r="BP66" s="174"/>
      <c r="BQ66" s="174"/>
      <c r="BR66" s="174"/>
      <c r="BS66" s="174"/>
      <c r="BT66" s="174"/>
      <c r="BU66" s="174"/>
      <c r="BV66" s="174"/>
      <c r="BW66" s="174"/>
      <c r="BX66" s="173"/>
      <c r="BY66" s="173"/>
      <c r="BZ66" s="173"/>
      <c r="CA66" s="173"/>
      <c r="CB66" s="173"/>
      <c r="CC66" s="173"/>
      <c r="CD66" s="174"/>
      <c r="CE66" s="174"/>
      <c r="CF66" s="174"/>
      <c r="CG66" s="174"/>
      <c r="CH66" s="174"/>
      <c r="CI66" s="174"/>
      <c r="CJ66" s="174"/>
      <c r="CK66" s="174"/>
      <c r="CL66" s="174"/>
      <c r="CM66" s="174"/>
      <c r="CN66" s="173"/>
      <c r="CO66" s="173"/>
      <c r="CP66" s="173"/>
      <c r="CQ66" s="173"/>
      <c r="CR66" s="173"/>
      <c r="CS66" s="173"/>
      <c r="CT66" s="174"/>
      <c r="CU66" s="174"/>
      <c r="CV66" s="174"/>
      <c r="CW66" s="174"/>
      <c r="CX66" s="174"/>
      <c r="CY66" s="174"/>
      <c r="CZ66" s="174"/>
      <c r="DA66" s="174"/>
      <c r="DB66" s="174"/>
      <c r="DC66" s="174"/>
      <c r="DD66" s="173"/>
      <c r="DE66" s="173"/>
      <c r="DF66" s="173"/>
      <c r="DG66" s="173"/>
      <c r="DH66" s="173"/>
      <c r="DI66" s="173"/>
      <c r="DJ66" s="174"/>
      <c r="DK66" s="174"/>
      <c r="DL66" s="174"/>
      <c r="DM66" s="174"/>
      <c r="DN66" s="174"/>
      <c r="DO66" s="174"/>
      <c r="DP66" s="174"/>
      <c r="DQ66" s="174"/>
      <c r="DR66" s="174"/>
      <c r="DS66" s="174"/>
      <c r="DT66" s="173"/>
      <c r="DU66" s="173"/>
      <c r="DV66" s="173"/>
      <c r="DW66" s="173"/>
      <c r="DX66" s="173"/>
      <c r="DY66" s="173"/>
      <c r="DZ66" s="174"/>
      <c r="EA66" s="174"/>
      <c r="EB66" s="174"/>
      <c r="EC66" s="174"/>
      <c r="ED66" s="174"/>
      <c r="EE66" s="174"/>
      <c r="EF66" s="174"/>
      <c r="EG66" s="174"/>
      <c r="EH66" s="174"/>
      <c r="EI66" s="174"/>
      <c r="EJ66" s="182"/>
      <c r="EK66" s="182"/>
      <c r="EL66" s="182"/>
      <c r="EM66" s="182"/>
      <c r="EN66" s="182"/>
      <c r="EO66" s="182"/>
      <c r="EP66" s="182"/>
      <c r="EQ66" s="182"/>
      <c r="ER66" s="182"/>
      <c r="ES66" s="182"/>
      <c r="ET66" s="182"/>
      <c r="EU66" s="182"/>
      <c r="EV66" s="182"/>
      <c r="EW66" s="182"/>
      <c r="EX66" s="182"/>
      <c r="EY66" s="182"/>
      <c r="EZ66" s="182"/>
      <c r="FA66" s="182"/>
      <c r="FB66" s="182"/>
      <c r="FC66" s="182"/>
      <c r="FD66" s="182"/>
      <c r="FE66" s="182"/>
      <c r="FF66" s="182"/>
      <c r="FG66" s="182"/>
      <c r="FH66" s="182"/>
      <c r="FI66" s="182"/>
      <c r="FJ66" s="182"/>
      <c r="FK66" s="182"/>
      <c r="FL66" s="182"/>
      <c r="FM66" s="182"/>
      <c r="FN66" s="182"/>
      <c r="FO66" s="182"/>
      <c r="FP66" s="182"/>
      <c r="FQ66" s="182"/>
      <c r="FR66" s="182"/>
      <c r="FS66" s="182"/>
      <c r="FT66" s="182"/>
      <c r="FU66" s="182"/>
      <c r="FV66" s="182"/>
      <c r="FW66" s="182"/>
      <c r="FX66" s="182"/>
      <c r="FY66" s="182"/>
      <c r="FZ66" s="182"/>
      <c r="GA66" s="182"/>
      <c r="GB66" s="182"/>
      <c r="GC66" s="182"/>
      <c r="GD66" s="182"/>
      <c r="GE66" s="182"/>
      <c r="GF66" s="174"/>
      <c r="GG66" s="174"/>
      <c r="GH66" s="174"/>
      <c r="GI66" s="174"/>
      <c r="GJ66" s="174"/>
      <c r="GK66" s="177"/>
      <c r="GL66" s="177"/>
      <c r="GM66" s="177"/>
      <c r="GN66" s="177"/>
      <c r="GO66" s="289"/>
      <c r="GP66" s="173"/>
      <c r="GQ66" s="173"/>
      <c r="GR66" s="173"/>
      <c r="GS66" s="173"/>
      <c r="GT66" s="173"/>
      <c r="GU66" s="173"/>
      <c r="GV66" s="290"/>
      <c r="GW66" s="290"/>
      <c r="GX66" s="290"/>
      <c r="GY66" s="290"/>
      <c r="GZ66" s="290"/>
      <c r="HA66" s="290"/>
      <c r="HB66" s="290" t="s">
        <v>571</v>
      </c>
      <c r="HC66" s="290" t="s">
        <v>4</v>
      </c>
      <c r="HD66" s="290" t="s">
        <v>4</v>
      </c>
      <c r="HE66" s="290" t="s">
        <v>4</v>
      </c>
      <c r="HF66" s="290" t="s">
        <v>4</v>
      </c>
      <c r="HG66" s="290" t="s">
        <v>4</v>
      </c>
      <c r="HH66" s="233" t="s">
        <v>139</v>
      </c>
      <c r="HI66" s="233" t="s">
        <v>4</v>
      </c>
      <c r="HJ66" s="233" t="s">
        <v>4</v>
      </c>
      <c r="HK66" s="233" t="s">
        <v>4</v>
      </c>
      <c r="HL66" s="233" t="s">
        <v>4</v>
      </c>
      <c r="HM66" s="233" t="s">
        <v>4</v>
      </c>
      <c r="HN66" s="290"/>
      <c r="HO66" s="290"/>
      <c r="HP66" s="290"/>
      <c r="HQ66" s="290"/>
      <c r="HR66" s="290"/>
      <c r="HS66" s="290"/>
      <c r="HT66" s="233"/>
      <c r="HU66" s="233"/>
      <c r="HV66" s="233"/>
      <c r="HW66" s="233"/>
      <c r="HX66" s="233"/>
      <c r="HY66" s="233"/>
    </row>
    <row r="67" spans="1:233" s="293" customFormat="1" ht="16.5" customHeight="1" x14ac:dyDescent="0.25">
      <c r="A67" s="180"/>
      <c r="B67" s="292"/>
      <c r="C67" s="870" t="s">
        <v>142</v>
      </c>
      <c r="D67" s="870"/>
      <c r="E67" s="870"/>
      <c r="F67" s="870"/>
      <c r="G67" s="870"/>
      <c r="H67" s="870"/>
      <c r="I67" s="870"/>
      <c r="J67" s="870"/>
      <c r="K67" s="870"/>
      <c r="L67" s="870"/>
      <c r="M67" s="870"/>
      <c r="N67" s="870"/>
      <c r="Q67" s="294"/>
      <c r="R67" s="294"/>
      <c r="AB67" s="173"/>
      <c r="AC67" s="173"/>
      <c r="AD67" s="173"/>
      <c r="AE67" s="173"/>
      <c r="AF67" s="173"/>
      <c r="AG67" s="173"/>
      <c r="AH67" s="173"/>
      <c r="AI67" s="173"/>
      <c r="AJ67" s="173"/>
      <c r="AK67" s="173"/>
      <c r="AL67" s="173"/>
      <c r="AM67" s="173"/>
      <c r="AN67" s="173"/>
      <c r="AO67" s="173"/>
      <c r="AP67" s="173"/>
      <c r="AQ67" s="173"/>
      <c r="AR67" s="173"/>
      <c r="AS67" s="173"/>
      <c r="AT67" s="173"/>
      <c r="AU67" s="173"/>
      <c r="AV67" s="173"/>
      <c r="AW67" s="173"/>
      <c r="AX67" s="173"/>
      <c r="AY67" s="173"/>
      <c r="AZ67" s="173"/>
      <c r="BA67" s="173"/>
      <c r="BB67" s="173"/>
      <c r="BC67" s="173"/>
      <c r="BD67" s="173"/>
      <c r="BE67" s="173"/>
      <c r="BF67" s="173"/>
      <c r="BG67" s="173"/>
      <c r="BH67" s="173"/>
      <c r="BI67" s="173"/>
      <c r="BJ67" s="173"/>
      <c r="BK67" s="173"/>
      <c r="BL67" s="173"/>
      <c r="BM67" s="173"/>
      <c r="BN67" s="173"/>
      <c r="BO67" s="173"/>
      <c r="BP67" s="173"/>
      <c r="BQ67" s="173"/>
      <c r="BR67" s="173"/>
      <c r="BS67" s="173"/>
      <c r="BT67" s="173"/>
      <c r="BU67" s="173"/>
      <c r="BV67" s="173"/>
      <c r="BW67" s="173"/>
      <c r="BX67" s="173"/>
      <c r="BY67" s="173"/>
      <c r="BZ67" s="173"/>
      <c r="CA67" s="173"/>
      <c r="CB67" s="173"/>
      <c r="CC67" s="173"/>
      <c r="CD67" s="173"/>
      <c r="CE67" s="173"/>
      <c r="CF67" s="173"/>
      <c r="CG67" s="173"/>
      <c r="CH67" s="173"/>
      <c r="CI67" s="173"/>
      <c r="CJ67" s="173"/>
      <c r="CK67" s="173"/>
      <c r="CL67" s="173"/>
      <c r="CM67" s="173"/>
      <c r="CN67" s="173"/>
      <c r="CO67" s="173"/>
      <c r="CP67" s="173"/>
      <c r="CQ67" s="173"/>
      <c r="CR67" s="173"/>
      <c r="CS67" s="173"/>
      <c r="CT67" s="173"/>
      <c r="CU67" s="173"/>
      <c r="CV67" s="173"/>
      <c r="CW67" s="173"/>
      <c r="CX67" s="173"/>
      <c r="CY67" s="173"/>
      <c r="CZ67" s="173"/>
      <c r="DA67" s="173"/>
      <c r="DB67" s="173"/>
      <c r="DC67" s="173"/>
      <c r="DD67" s="173"/>
      <c r="DE67" s="173"/>
      <c r="DF67" s="173"/>
      <c r="DG67" s="173"/>
      <c r="DH67" s="173"/>
      <c r="DI67" s="173"/>
      <c r="DJ67" s="173"/>
      <c r="DK67" s="173"/>
      <c r="DL67" s="173"/>
      <c r="DM67" s="173"/>
      <c r="DN67" s="173"/>
      <c r="DO67" s="173"/>
      <c r="DP67" s="173"/>
      <c r="DQ67" s="173"/>
      <c r="DR67" s="173"/>
      <c r="DS67" s="173"/>
      <c r="DT67" s="173"/>
      <c r="DU67" s="173"/>
      <c r="DV67" s="173"/>
      <c r="DW67" s="173"/>
      <c r="DX67" s="173"/>
      <c r="DY67" s="173"/>
      <c r="DZ67" s="173"/>
      <c r="EA67" s="173"/>
      <c r="EB67" s="173"/>
      <c r="EC67" s="173"/>
      <c r="ED67" s="173"/>
      <c r="EE67" s="173"/>
      <c r="EF67" s="173"/>
      <c r="EG67" s="173"/>
      <c r="EH67" s="173"/>
      <c r="EI67" s="173"/>
      <c r="EJ67" s="232"/>
      <c r="EK67" s="232"/>
      <c r="EL67" s="232"/>
      <c r="EM67" s="232"/>
      <c r="EN67" s="232"/>
      <c r="EO67" s="232"/>
      <c r="EP67" s="232"/>
      <c r="EQ67" s="232"/>
      <c r="ER67" s="232"/>
      <c r="ES67" s="232"/>
      <c r="ET67" s="232"/>
      <c r="EU67" s="232"/>
      <c r="EV67" s="232"/>
      <c r="EW67" s="232"/>
      <c r="EX67" s="232"/>
      <c r="EY67" s="232"/>
      <c r="EZ67" s="232"/>
      <c r="FA67" s="232"/>
      <c r="FB67" s="232"/>
      <c r="FC67" s="232"/>
      <c r="FD67" s="232"/>
      <c r="FE67" s="232"/>
      <c r="FF67" s="232"/>
      <c r="FG67" s="232"/>
      <c r="FH67" s="232"/>
      <c r="FI67" s="232"/>
      <c r="FJ67" s="232"/>
      <c r="FK67" s="232"/>
      <c r="FL67" s="232"/>
      <c r="FM67" s="232"/>
      <c r="FN67" s="232"/>
      <c r="FO67" s="232"/>
      <c r="FP67" s="232"/>
      <c r="FQ67" s="232"/>
      <c r="FR67" s="232"/>
      <c r="FS67" s="232"/>
      <c r="FT67" s="232"/>
      <c r="FU67" s="232"/>
      <c r="FV67" s="232"/>
      <c r="FW67" s="232"/>
      <c r="FX67" s="232"/>
      <c r="FY67" s="232"/>
      <c r="FZ67" s="232"/>
      <c r="GA67" s="232"/>
      <c r="GB67" s="232"/>
      <c r="GC67" s="232"/>
      <c r="GD67" s="232"/>
      <c r="GE67" s="232"/>
      <c r="GF67" s="173"/>
      <c r="GG67" s="173"/>
      <c r="GH67" s="173"/>
      <c r="GI67" s="173"/>
      <c r="GJ67" s="173"/>
      <c r="GK67" s="290"/>
      <c r="GL67" s="290"/>
      <c r="GM67" s="290"/>
      <c r="GN67" s="290"/>
      <c r="GO67" s="289"/>
      <c r="GP67" s="173"/>
      <c r="GQ67" s="173"/>
      <c r="GR67" s="173"/>
      <c r="GS67" s="173"/>
      <c r="GT67" s="173"/>
      <c r="GU67" s="173"/>
      <c r="GV67" s="290"/>
      <c r="GW67" s="290"/>
      <c r="GX67" s="290"/>
      <c r="GY67" s="290"/>
      <c r="GZ67" s="290"/>
      <c r="HA67" s="290"/>
      <c r="HB67" s="290"/>
      <c r="HC67" s="290"/>
      <c r="HD67" s="290"/>
      <c r="HE67" s="290"/>
      <c r="HF67" s="290"/>
      <c r="HG67" s="290"/>
      <c r="HH67" s="233"/>
      <c r="HI67" s="233"/>
      <c r="HJ67" s="233"/>
      <c r="HK67" s="233"/>
      <c r="HL67" s="233"/>
      <c r="HM67" s="233"/>
      <c r="HN67" s="290"/>
      <c r="HO67" s="290"/>
      <c r="HP67" s="290"/>
      <c r="HQ67" s="290"/>
      <c r="HR67" s="290"/>
      <c r="HS67" s="290"/>
      <c r="HT67" s="233"/>
      <c r="HU67" s="233"/>
      <c r="HV67" s="233"/>
      <c r="HW67" s="233"/>
      <c r="HX67" s="233"/>
      <c r="HY67" s="233"/>
    </row>
    <row r="68" spans="1:233" s="191" customFormat="1" ht="15" x14ac:dyDescent="0.25">
      <c r="A68" s="172"/>
      <c r="B68" s="292" t="s">
        <v>572</v>
      </c>
      <c r="C68" s="868" t="s">
        <v>571</v>
      </c>
      <c r="D68" s="868"/>
      <c r="E68" s="868"/>
      <c r="F68" s="868"/>
      <c r="G68" s="868"/>
      <c r="H68" s="868"/>
      <c r="I68" s="869" t="s">
        <v>139</v>
      </c>
      <c r="J68" s="869"/>
      <c r="K68" s="869"/>
      <c r="L68" s="869"/>
      <c r="M68" s="869"/>
      <c r="N68" s="869"/>
      <c r="O68" s="171"/>
      <c r="P68" s="171"/>
      <c r="Q68" s="178"/>
      <c r="R68" s="178"/>
      <c r="S68" s="171"/>
      <c r="T68" s="171"/>
      <c r="U68" s="171"/>
      <c r="V68" s="171"/>
      <c r="W68" s="171"/>
      <c r="X68" s="171"/>
      <c r="Y68" s="171"/>
      <c r="Z68" s="171"/>
      <c r="AA68" s="171"/>
      <c r="AB68" s="173"/>
      <c r="AC68" s="173"/>
      <c r="AD68" s="173"/>
      <c r="AE68" s="173"/>
      <c r="AF68" s="173"/>
      <c r="AG68" s="173"/>
      <c r="AH68" s="174"/>
      <c r="AI68" s="174"/>
      <c r="AJ68" s="174"/>
      <c r="AK68" s="174"/>
      <c r="AL68" s="174"/>
      <c r="AM68" s="174"/>
      <c r="AN68" s="174"/>
      <c r="AO68" s="174"/>
      <c r="AP68" s="174"/>
      <c r="AQ68" s="174"/>
      <c r="AR68" s="173"/>
      <c r="AS68" s="173"/>
      <c r="AT68" s="173"/>
      <c r="AU68" s="173"/>
      <c r="AV68" s="173"/>
      <c r="AW68" s="173"/>
      <c r="AX68" s="174"/>
      <c r="AY68" s="174"/>
      <c r="AZ68" s="174"/>
      <c r="BA68" s="174"/>
      <c r="BB68" s="174"/>
      <c r="BC68" s="174"/>
      <c r="BD68" s="174"/>
      <c r="BE68" s="174"/>
      <c r="BF68" s="174"/>
      <c r="BG68" s="174"/>
      <c r="BH68" s="173"/>
      <c r="BI68" s="173"/>
      <c r="BJ68" s="173"/>
      <c r="BK68" s="173"/>
      <c r="BL68" s="173"/>
      <c r="BM68" s="173"/>
      <c r="BN68" s="174"/>
      <c r="BO68" s="174"/>
      <c r="BP68" s="174"/>
      <c r="BQ68" s="174"/>
      <c r="BR68" s="174"/>
      <c r="BS68" s="174"/>
      <c r="BT68" s="174"/>
      <c r="BU68" s="174"/>
      <c r="BV68" s="174"/>
      <c r="BW68" s="174"/>
      <c r="BX68" s="173"/>
      <c r="BY68" s="173"/>
      <c r="BZ68" s="173"/>
      <c r="CA68" s="173"/>
      <c r="CB68" s="173"/>
      <c r="CC68" s="173"/>
      <c r="CD68" s="174"/>
      <c r="CE68" s="174"/>
      <c r="CF68" s="174"/>
      <c r="CG68" s="174"/>
      <c r="CH68" s="174"/>
      <c r="CI68" s="174"/>
      <c r="CJ68" s="174"/>
      <c r="CK68" s="174"/>
      <c r="CL68" s="174"/>
      <c r="CM68" s="174"/>
      <c r="CN68" s="173"/>
      <c r="CO68" s="173"/>
      <c r="CP68" s="173"/>
      <c r="CQ68" s="173"/>
      <c r="CR68" s="173"/>
      <c r="CS68" s="173"/>
      <c r="CT68" s="174"/>
      <c r="CU68" s="174"/>
      <c r="CV68" s="174"/>
      <c r="CW68" s="174"/>
      <c r="CX68" s="174"/>
      <c r="CY68" s="174"/>
      <c r="CZ68" s="174"/>
      <c r="DA68" s="174"/>
      <c r="DB68" s="174"/>
      <c r="DC68" s="174"/>
      <c r="DD68" s="173"/>
      <c r="DE68" s="173"/>
      <c r="DF68" s="173"/>
      <c r="DG68" s="173"/>
      <c r="DH68" s="173"/>
      <c r="DI68" s="173"/>
      <c r="DJ68" s="174"/>
      <c r="DK68" s="174"/>
      <c r="DL68" s="174"/>
      <c r="DM68" s="174"/>
      <c r="DN68" s="174"/>
      <c r="DO68" s="174"/>
      <c r="DP68" s="174"/>
      <c r="DQ68" s="174"/>
      <c r="DR68" s="174"/>
      <c r="DS68" s="174"/>
      <c r="DT68" s="173"/>
      <c r="DU68" s="173"/>
      <c r="DV68" s="173"/>
      <c r="DW68" s="173"/>
      <c r="DX68" s="173"/>
      <c r="DY68" s="173"/>
      <c r="DZ68" s="174"/>
      <c r="EA68" s="174"/>
      <c r="EB68" s="174"/>
      <c r="EC68" s="174"/>
      <c r="ED68" s="174"/>
      <c r="EE68" s="174"/>
      <c r="EF68" s="174"/>
      <c r="EG68" s="174"/>
      <c r="EH68" s="174"/>
      <c r="EI68" s="174"/>
      <c r="EJ68" s="182"/>
      <c r="EK68" s="182"/>
      <c r="EL68" s="182"/>
      <c r="EM68" s="182"/>
      <c r="EN68" s="182"/>
      <c r="EO68" s="182"/>
      <c r="EP68" s="182"/>
      <c r="EQ68" s="182"/>
      <c r="ER68" s="182"/>
      <c r="ES68" s="182"/>
      <c r="ET68" s="182"/>
      <c r="EU68" s="182"/>
      <c r="EV68" s="182"/>
      <c r="EW68" s="182"/>
      <c r="EX68" s="182"/>
      <c r="EY68" s="182"/>
      <c r="EZ68" s="182"/>
      <c r="FA68" s="182"/>
      <c r="FB68" s="182"/>
      <c r="FC68" s="182"/>
      <c r="FD68" s="182"/>
      <c r="FE68" s="182"/>
      <c r="FF68" s="182"/>
      <c r="FG68" s="182"/>
      <c r="FH68" s="182"/>
      <c r="FI68" s="182"/>
      <c r="FJ68" s="182"/>
      <c r="FK68" s="182"/>
      <c r="FL68" s="182"/>
      <c r="FM68" s="182"/>
      <c r="FN68" s="182"/>
      <c r="FO68" s="182"/>
      <c r="FP68" s="182"/>
      <c r="FQ68" s="182"/>
      <c r="FR68" s="182"/>
      <c r="FS68" s="182"/>
      <c r="FT68" s="182"/>
      <c r="FU68" s="182"/>
      <c r="FV68" s="182"/>
      <c r="FW68" s="182"/>
      <c r="FX68" s="182"/>
      <c r="FY68" s="182"/>
      <c r="FZ68" s="182"/>
      <c r="GA68" s="182"/>
      <c r="GB68" s="182"/>
      <c r="GC68" s="182"/>
      <c r="GD68" s="182"/>
      <c r="GE68" s="182"/>
      <c r="GF68" s="174"/>
      <c r="GG68" s="174"/>
      <c r="GH68" s="174"/>
      <c r="GI68" s="174"/>
      <c r="GJ68" s="174"/>
      <c r="GK68" s="177"/>
      <c r="GL68" s="177"/>
      <c r="GM68" s="177"/>
      <c r="GN68" s="177"/>
      <c r="GO68" s="289"/>
      <c r="GP68" s="173"/>
      <c r="GQ68" s="173"/>
      <c r="GR68" s="173"/>
      <c r="GS68" s="173"/>
      <c r="GT68" s="173"/>
      <c r="GU68" s="173"/>
      <c r="GV68" s="290"/>
      <c r="GW68" s="290"/>
      <c r="GX68" s="290"/>
      <c r="GY68" s="290"/>
      <c r="GZ68" s="290"/>
      <c r="HA68" s="290"/>
      <c r="HB68" s="290"/>
      <c r="HC68" s="290"/>
      <c r="HD68" s="290"/>
      <c r="HE68" s="290"/>
      <c r="HF68" s="290"/>
      <c r="HG68" s="290"/>
      <c r="HH68" s="233"/>
      <c r="HI68" s="233"/>
      <c r="HJ68" s="233"/>
      <c r="HK68" s="233"/>
      <c r="HL68" s="233"/>
      <c r="HM68" s="233"/>
      <c r="HN68" s="290" t="s">
        <v>571</v>
      </c>
      <c r="HO68" s="290" t="s">
        <v>4</v>
      </c>
      <c r="HP68" s="290" t="s">
        <v>4</v>
      </c>
      <c r="HQ68" s="290" t="s">
        <v>4</v>
      </c>
      <c r="HR68" s="290" t="s">
        <v>4</v>
      </c>
      <c r="HS68" s="290" t="s">
        <v>4</v>
      </c>
      <c r="HT68" s="233" t="s">
        <v>139</v>
      </c>
      <c r="HU68" s="233" t="s">
        <v>4</v>
      </c>
      <c r="HV68" s="233" t="s">
        <v>4</v>
      </c>
      <c r="HW68" s="233" t="s">
        <v>4</v>
      </c>
      <c r="HX68" s="233" t="s">
        <v>4</v>
      </c>
      <c r="HY68" s="233" t="s">
        <v>4</v>
      </c>
    </row>
    <row r="69" spans="1:233" s="293" customFormat="1" ht="16.5" customHeight="1" x14ac:dyDescent="0.25">
      <c r="A69" s="180"/>
      <c r="C69" s="870" t="s">
        <v>142</v>
      </c>
      <c r="D69" s="870"/>
      <c r="E69" s="870"/>
      <c r="F69" s="870"/>
      <c r="G69" s="870"/>
      <c r="H69" s="870"/>
      <c r="I69" s="870"/>
      <c r="J69" s="870"/>
      <c r="K69" s="870"/>
      <c r="L69" s="870"/>
      <c r="M69" s="870"/>
      <c r="N69" s="870"/>
      <c r="Q69" s="294"/>
      <c r="R69" s="294"/>
      <c r="AB69" s="173"/>
      <c r="AC69" s="173"/>
      <c r="AD69" s="173"/>
      <c r="AE69" s="173"/>
      <c r="AF69" s="173"/>
      <c r="AG69" s="173"/>
      <c r="AH69" s="173"/>
      <c r="AI69" s="173"/>
      <c r="AJ69" s="173"/>
      <c r="AK69" s="173"/>
      <c r="AL69" s="173"/>
      <c r="AM69" s="173"/>
      <c r="AN69" s="173"/>
      <c r="AO69" s="173"/>
      <c r="AP69" s="173"/>
      <c r="AQ69" s="173"/>
      <c r="AR69" s="173"/>
      <c r="AS69" s="173"/>
      <c r="AT69" s="173"/>
      <c r="AU69" s="173"/>
      <c r="AV69" s="173"/>
      <c r="AW69" s="173"/>
      <c r="AX69" s="173"/>
      <c r="AY69" s="173"/>
      <c r="AZ69" s="173"/>
      <c r="BA69" s="173"/>
      <c r="BB69" s="173"/>
      <c r="BC69" s="173"/>
      <c r="BD69" s="173"/>
      <c r="BE69" s="173"/>
      <c r="BF69" s="173"/>
      <c r="BG69" s="173"/>
      <c r="BH69" s="173"/>
      <c r="BI69" s="173"/>
      <c r="BJ69" s="173"/>
      <c r="BK69" s="173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3"/>
      <c r="CC69" s="173"/>
      <c r="CD69" s="173"/>
      <c r="CE69" s="173"/>
      <c r="CF69" s="173"/>
      <c r="CG69" s="173"/>
      <c r="CH69" s="173"/>
      <c r="CI69" s="173"/>
      <c r="CJ69" s="173"/>
      <c r="CK69" s="173"/>
      <c r="CL69" s="173"/>
      <c r="CM69" s="173"/>
      <c r="CN69" s="173"/>
      <c r="CO69" s="173"/>
      <c r="CP69" s="173"/>
      <c r="CQ69" s="173"/>
      <c r="CR69" s="173"/>
      <c r="CS69" s="173"/>
      <c r="CT69" s="173"/>
      <c r="CU69" s="173"/>
      <c r="CV69" s="173"/>
      <c r="CW69" s="173"/>
      <c r="CX69" s="173"/>
      <c r="CY69" s="173"/>
      <c r="CZ69" s="173"/>
      <c r="DA69" s="173"/>
      <c r="DB69" s="173"/>
      <c r="DC69" s="173"/>
      <c r="DD69" s="173"/>
      <c r="DE69" s="173"/>
      <c r="DF69" s="173"/>
      <c r="DG69" s="173"/>
      <c r="DH69" s="173"/>
      <c r="DI69" s="173"/>
      <c r="DJ69" s="173"/>
      <c r="DK69" s="173"/>
      <c r="DL69" s="173"/>
      <c r="DM69" s="173"/>
      <c r="DN69" s="173"/>
      <c r="DO69" s="173"/>
      <c r="DP69" s="173"/>
      <c r="DQ69" s="173"/>
      <c r="DR69" s="173"/>
      <c r="DS69" s="173"/>
      <c r="DT69" s="173"/>
      <c r="DU69" s="173"/>
      <c r="DV69" s="173"/>
      <c r="DW69" s="173"/>
      <c r="DX69" s="173"/>
      <c r="DY69" s="173"/>
      <c r="DZ69" s="173"/>
      <c r="EA69" s="173"/>
      <c r="EB69" s="173"/>
      <c r="EC69" s="173"/>
      <c r="ED69" s="173"/>
      <c r="EE69" s="173"/>
      <c r="EF69" s="173"/>
      <c r="EG69" s="173"/>
      <c r="EH69" s="173"/>
      <c r="EI69" s="173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2"/>
      <c r="FY69" s="232"/>
      <c r="FZ69" s="232"/>
      <c r="GA69" s="232"/>
      <c r="GB69" s="232"/>
      <c r="GC69" s="232"/>
      <c r="GD69" s="232"/>
      <c r="GE69" s="232"/>
      <c r="GF69" s="173"/>
      <c r="GG69" s="173"/>
      <c r="GH69" s="173"/>
      <c r="GI69" s="173"/>
      <c r="GJ69" s="173"/>
      <c r="GK69" s="290"/>
      <c r="GL69" s="290"/>
      <c r="GM69" s="290"/>
      <c r="GN69" s="290"/>
      <c r="GO69" s="289"/>
      <c r="GP69" s="173"/>
      <c r="GQ69" s="173"/>
      <c r="GR69" s="173"/>
      <c r="GS69" s="173"/>
      <c r="GT69" s="173"/>
      <c r="GU69" s="173"/>
      <c r="GV69" s="290"/>
      <c r="GW69" s="290"/>
      <c r="GX69" s="290"/>
      <c r="GY69" s="290"/>
      <c r="GZ69" s="290"/>
      <c r="HA69" s="290"/>
      <c r="HB69" s="290"/>
      <c r="HC69" s="290"/>
      <c r="HD69" s="290"/>
      <c r="HE69" s="290"/>
      <c r="HF69" s="290"/>
      <c r="HG69" s="290"/>
      <c r="HH69" s="233"/>
      <c r="HI69" s="233"/>
      <c r="HJ69" s="233"/>
      <c r="HK69" s="233"/>
      <c r="HL69" s="233"/>
      <c r="HM69" s="233"/>
      <c r="HN69" s="290"/>
      <c r="HO69" s="290"/>
      <c r="HP69" s="290"/>
      <c r="HQ69" s="290"/>
      <c r="HR69" s="290"/>
      <c r="HS69" s="290"/>
      <c r="HT69" s="233"/>
      <c r="HU69" s="233"/>
      <c r="HV69" s="233"/>
      <c r="HW69" s="233"/>
      <c r="HX69" s="233"/>
      <c r="HY69" s="233"/>
    </row>
    <row r="71" spans="1:233" s="171" customFormat="1" ht="15" x14ac:dyDescent="0.25">
      <c r="A71" s="169"/>
    </row>
    <row r="72" spans="1:233" s="171" customFormat="1" ht="15" x14ac:dyDescent="0.25">
      <c r="A72" s="169"/>
    </row>
    <row r="73" spans="1:233" s="171" customFormat="1" ht="15" x14ac:dyDescent="0.25">
      <c r="A73" s="169"/>
    </row>
    <row r="74" spans="1:233" s="171" customFormat="1" ht="15" x14ac:dyDescent="0.25">
      <c r="A74" s="169"/>
    </row>
    <row r="75" spans="1:233" s="171" customFormat="1" ht="15" x14ac:dyDescent="0.25">
      <c r="A75" s="169"/>
    </row>
    <row r="76" spans="1:233" s="171" customFormat="1" ht="15" x14ac:dyDescent="0.25">
      <c r="A76" s="169"/>
    </row>
    <row r="77" spans="1:233" s="171" customFormat="1" ht="15" x14ac:dyDescent="0.25">
      <c r="A77" s="169"/>
    </row>
    <row r="78" spans="1:233" s="171" customFormat="1" ht="15" x14ac:dyDescent="0.25">
      <c r="A78" s="169"/>
    </row>
    <row r="79" spans="1:233" s="171" customFormat="1" ht="15" x14ac:dyDescent="0.25">
      <c r="A79" s="169"/>
    </row>
    <row r="80" spans="1:233" s="171" customFormat="1" ht="15" x14ac:dyDescent="0.25">
      <c r="A80" s="169"/>
    </row>
    <row r="81" spans="1:1" s="171" customFormat="1" ht="15" x14ac:dyDescent="0.25">
      <c r="A81" s="169"/>
    </row>
    <row r="82" spans="1:1" s="171" customFormat="1" ht="15" x14ac:dyDescent="0.25">
      <c r="A82" s="169"/>
    </row>
    <row r="83" spans="1:1" s="171" customFormat="1" ht="15" x14ac:dyDescent="0.25">
      <c r="A83" s="169"/>
    </row>
    <row r="84" spans="1:1" s="171" customFormat="1" ht="15" x14ac:dyDescent="0.25">
      <c r="A84" s="169"/>
    </row>
    <row r="85" spans="1:1" s="171" customFormat="1" ht="15" x14ac:dyDescent="0.25">
      <c r="A85" s="169"/>
    </row>
    <row r="86" spans="1:1" s="171" customFormat="1" ht="15" x14ac:dyDescent="0.25">
      <c r="A86" s="169"/>
    </row>
    <row r="87" spans="1:1" s="171" customFormat="1" ht="15" x14ac:dyDescent="0.25">
      <c r="A87" s="169"/>
    </row>
    <row r="88" spans="1:1" s="171" customFormat="1" ht="15" x14ac:dyDescent="0.25">
      <c r="A88" s="169"/>
    </row>
    <row r="89" spans="1:1" s="171" customFormat="1" ht="15" x14ac:dyDescent="0.25">
      <c r="A89" s="169"/>
    </row>
    <row r="90" spans="1:1" s="171" customFormat="1" ht="15" x14ac:dyDescent="0.25">
      <c r="A90" s="169"/>
    </row>
    <row r="91" spans="1:1" s="171" customFormat="1" ht="15" x14ac:dyDescent="0.25">
      <c r="A91" s="169"/>
    </row>
    <row r="92" spans="1:1" s="171" customFormat="1" ht="15" x14ac:dyDescent="0.25">
      <c r="A92" s="169"/>
    </row>
    <row r="93" spans="1:1" s="171" customFormat="1" ht="15" x14ac:dyDescent="0.25">
      <c r="A93" s="169"/>
    </row>
    <row r="94" spans="1:1" s="171" customFormat="1" ht="15" x14ac:dyDescent="0.25">
      <c r="A94" s="169"/>
    </row>
    <row r="95" spans="1:1" s="171" customFormat="1" ht="15" x14ac:dyDescent="0.25">
      <c r="A95" s="169"/>
    </row>
    <row r="96" spans="1:1" s="171" customFormat="1" ht="15" x14ac:dyDescent="0.25">
      <c r="A96" s="169"/>
    </row>
    <row r="97" spans="1:1" s="171" customFormat="1" ht="15" x14ac:dyDescent="0.25">
      <c r="A97" s="169"/>
    </row>
    <row r="98" spans="1:1" s="171" customFormat="1" ht="15" x14ac:dyDescent="0.25">
      <c r="A98" s="169"/>
    </row>
    <row r="99" spans="1:1" s="171" customFormat="1" ht="15" x14ac:dyDescent="0.25">
      <c r="A99" s="169"/>
    </row>
    <row r="100" spans="1:1" s="171" customFormat="1" ht="15" x14ac:dyDescent="0.25">
      <c r="A100" s="169"/>
    </row>
    <row r="101" spans="1:1" s="171" customFormat="1" ht="15" x14ac:dyDescent="0.25">
      <c r="A101" s="169"/>
    </row>
    <row r="102" spans="1:1" s="171" customFormat="1" ht="15" x14ac:dyDescent="0.25">
      <c r="A102" s="169"/>
    </row>
    <row r="103" spans="1:1" s="171" customFormat="1" ht="15" x14ac:dyDescent="0.25">
      <c r="A103" s="169"/>
    </row>
  </sheetData>
  <mergeCells count="60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B23:F23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C41:G41"/>
    <mergeCell ref="B24:F24"/>
    <mergeCell ref="C26:F26"/>
    <mergeCell ref="A35:A37"/>
    <mergeCell ref="B35:B37"/>
    <mergeCell ref="C35:G37"/>
    <mergeCell ref="I35:K36"/>
    <mergeCell ref="L35:P36"/>
    <mergeCell ref="C38:G38"/>
    <mergeCell ref="A39:P39"/>
    <mergeCell ref="C40:G40"/>
    <mergeCell ref="H35:H37"/>
    <mergeCell ref="C55:O55"/>
    <mergeCell ref="C43:O43"/>
    <mergeCell ref="C44:O44"/>
    <mergeCell ref="C45:O45"/>
    <mergeCell ref="C46:O46"/>
    <mergeCell ref="C47:O47"/>
    <mergeCell ref="C48:O48"/>
    <mergeCell ref="C49:O49"/>
    <mergeCell ref="C50:O50"/>
    <mergeCell ref="C51:O51"/>
    <mergeCell ref="C53:O53"/>
    <mergeCell ref="C54:O54"/>
    <mergeCell ref="C69:N69"/>
    <mergeCell ref="C56:O56"/>
    <mergeCell ref="C57:O57"/>
    <mergeCell ref="C58:O58"/>
    <mergeCell ref="C59:O59"/>
    <mergeCell ref="C60:O60"/>
    <mergeCell ref="C61:O61"/>
    <mergeCell ref="C66:H66"/>
    <mergeCell ref="I66:N66"/>
    <mergeCell ref="C67:N67"/>
    <mergeCell ref="C68:H68"/>
    <mergeCell ref="I68:N6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10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ПЗ</vt:lpstr>
      <vt:lpstr>Протокол</vt:lpstr>
      <vt:lpstr>НМЦ</vt:lpstr>
      <vt:lpstr>Смета контракта</vt:lpstr>
      <vt:lpstr>ВОР</vt:lpstr>
      <vt:lpstr>График</vt:lpstr>
      <vt:lpstr>НМЦК</vt:lpstr>
      <vt:lpstr>Фактический индекс</vt:lpstr>
      <vt:lpstr>Прогнозные индексы</vt:lpstr>
      <vt:lpstr>ССРСС</vt:lpstr>
      <vt:lpstr>Смета №10 (РД)</vt:lpstr>
      <vt:lpstr>Смета №1 ГРО</vt:lpstr>
      <vt:lpstr>ЛСР-01-01-01</vt:lpstr>
      <vt:lpstr> ЛСР-01-02-01</vt:lpstr>
      <vt:lpstr>ЛСР-02-01-01</vt:lpstr>
      <vt:lpstr>СР-1</vt:lpstr>
      <vt:lpstr>СР-2_командировочные</vt:lpstr>
      <vt:lpstr>СР-3 Электроэнергия </vt:lpstr>
      <vt:lpstr>ООС таб.6.1.1</vt:lpstr>
      <vt:lpstr>ООС таб.6.1.2</vt:lpstr>
      <vt:lpstr>ООС таб.6.1.3</vt:lpstr>
      <vt:lpstr>ЛСР-09-01-01</vt:lpstr>
      <vt:lpstr>ЛСР-09-02-01</vt:lpstr>
      <vt:lpstr>'Прогнозные индексы'!Область_печати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Ряховская Ирина Владимировна</dc:creator>
  <cp:lastModifiedBy>Токарев Игорь Александрович</cp:lastModifiedBy>
  <cp:lastPrinted>2026-10-19T09:24:45Z</cp:lastPrinted>
  <dcterms:created xsi:type="dcterms:W3CDTF">2020-09-30T08:50:27Z</dcterms:created>
  <dcterms:modified xsi:type="dcterms:W3CDTF">2026-10-27T16:56:25Z</dcterms:modified>
</cp:coreProperties>
</file>