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tabRatio="752" activeTab="3"/>
  </bookViews>
  <sheets>
    <sheet name="Календарный план" sheetId="28" r:id="rId1"/>
    <sheet name="РТП" sheetId="23" r:id="rId2"/>
    <sheet name="Ориентировочно строительство" sheetId="20" r:id="rId3"/>
    <sheet name="Пояснительная записка" sheetId="14" r:id="rId4"/>
    <sheet name="Протокол" sheetId="22" r:id="rId5"/>
    <sheet name="НМЦ" sheetId="7" r:id="rId6"/>
    <sheet name="НМЦК" sheetId="21" r:id="rId7"/>
    <sheet name="Сводная ПИР" sheetId="18" r:id="rId8"/>
    <sheet name="ПД" sheetId="26" r:id="rId9"/>
    <sheet name="Экспертиза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dck">[1]топография!#REF!</definedName>
    <definedName name="Itog">#REF!</definedName>
    <definedName name="KPlan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wrn.1." hidden="1">{#N/A,#N/A,FALSE,"Шаблон_Спец1"}</definedName>
    <definedName name="ZAK1">#REF!</definedName>
    <definedName name="ZAK2">#REF!</definedName>
    <definedName name="а36">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>[1]топография!#REF!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[3]Вспомогательный!$D$36</definedName>
    <definedName name="дж1">[3]Вспомогательный!$D$38</definedName>
    <definedName name="ДЛО">#REF!</definedName>
    <definedName name="дп">#REF!</definedName>
    <definedName name="ДСК">[4]топография!#REF!</definedName>
    <definedName name="дэ">#REF!</definedName>
    <definedName name="жж">[3]Вспомогательный!$D$80</definedName>
    <definedName name="ии">#REF!</definedName>
    <definedName name="инфл">#REF!</definedName>
    <definedName name="ип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кее">#REF!</definedName>
    <definedName name="конкурс">#REF!</definedName>
    <definedName name="кп">#REF!</definedName>
    <definedName name="Крек">'[2]Лист опроса'!$B$17</definedName>
    <definedName name="Крп">'[2]Лист опроса'!$B$19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0">'Календарный план'!$A$3:$D$12</definedName>
    <definedName name="_xlnm.Print_Area" localSheetId="5">НМЦ!$A$1:$E$17</definedName>
    <definedName name="_xlnm.Print_Area" localSheetId="6">НМЦК!$A$1:$G$38</definedName>
    <definedName name="_xlnm.Print_Area" localSheetId="3">'Пояснительная записка'!$A$1:$C$22</definedName>
    <definedName name="_xlnm.Print_Area" localSheetId="4">Протокол!$A$1:$O$26</definedName>
    <definedName name="_xlnm.Print_Area" localSheetId="7">'Сводная ПИР'!$A$1:$H$23</definedName>
    <definedName name="ООО_НИИПРИИ___Севзапинжтехнология">#REF!</definedName>
    <definedName name="пионер">#REF!</definedName>
    <definedName name="Пкр">'[2]Лист опроса'!$B$41</definedName>
    <definedName name="План">'[6]Смета 7'!$F$1</definedName>
    <definedName name="пппп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>#REF!</definedName>
    <definedName name="рига">'[8]СметаСводная снег'!$E$7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см">[3]Вспомогательный!$D$36</definedName>
    <definedName name="сев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F29" i="21" l="1"/>
  <c r="F28" i="21"/>
  <c r="F35" i="21" l="1"/>
  <c r="D35" i="21"/>
  <c r="F33" i="21"/>
  <c r="F37" i="21" s="1"/>
  <c r="D33" i="21"/>
  <c r="F27" i="21"/>
  <c r="F30" i="21" s="1"/>
  <c r="C36" i="21" l="1"/>
  <c r="F31" i="21"/>
  <c r="F36" i="21"/>
  <c r="C37" i="21"/>
  <c r="F38" i="21" l="1"/>
  <c r="C38" i="21"/>
  <c r="E17" i="21" l="1"/>
  <c r="E15" i="21"/>
  <c r="E14" i="21"/>
  <c r="E13" i="21"/>
  <c r="C17" i="21"/>
  <c r="C14" i="21"/>
  <c r="B14" i="21"/>
  <c r="D14" i="21" s="1"/>
  <c r="B13" i="21"/>
  <c r="H17" i="18" l="1"/>
  <c r="C4" i="7" l="1"/>
  <c r="E328" i="26" l="1"/>
  <c r="F19" i="18" s="1"/>
  <c r="E327" i="26"/>
  <c r="G29" i="23" l="1"/>
  <c r="G30" i="23" s="1"/>
  <c r="G31" i="23" s="1"/>
  <c r="K9" i="20"/>
  <c r="K6" i="20"/>
  <c r="G41" i="23"/>
  <c r="G42" i="23" s="1"/>
  <c r="G48" i="23" s="1"/>
  <c r="G6" i="23"/>
  <c r="E17" i="23"/>
  <c r="G17" i="23" s="1"/>
  <c r="G18" i="23" s="1"/>
  <c r="G19" i="23" s="1"/>
  <c r="G25" i="23" s="1"/>
  <c r="M30" i="20"/>
  <c r="M29" i="20"/>
  <c r="M28" i="20"/>
  <c r="M27" i="20"/>
  <c r="M26" i="20"/>
  <c r="K12" i="20" s="1"/>
  <c r="M25" i="20"/>
  <c r="M24" i="20"/>
  <c r="M23" i="20"/>
  <c r="M22" i="20"/>
  <c r="K14" i="20" s="1"/>
  <c r="M21" i="20"/>
  <c r="K10" i="20" s="1"/>
  <c r="G37" i="23" l="1"/>
  <c r="G38" i="23" s="1"/>
  <c r="L8" i="20" s="1"/>
  <c r="M8" i="20" s="1"/>
  <c r="G26" i="23"/>
  <c r="L7" i="20" s="1"/>
  <c r="M7" i="20" s="1"/>
  <c r="G49" i="23"/>
  <c r="L13" i="20" s="1"/>
  <c r="M13" i="20" s="1"/>
  <c r="G5" i="23"/>
  <c r="F14" i="21" l="1"/>
  <c r="G7" i="23"/>
  <c r="G13" i="23" s="1"/>
  <c r="G14" i="23" s="1"/>
  <c r="L11" i="20" s="1"/>
  <c r="M11" i="20" s="1"/>
  <c r="G14" i="21" l="1"/>
  <c r="G12" i="20" l="1"/>
  <c r="I12" i="20" s="1"/>
  <c r="J12" i="20" s="1"/>
  <c r="L12" i="20" s="1"/>
  <c r="M12" i="20" s="1"/>
  <c r="I14" i="20"/>
  <c r="J14" i="20" s="1"/>
  <c r="L14" i="20" s="1"/>
  <c r="M14" i="20" s="1"/>
  <c r="C4" i="22" l="1"/>
  <c r="E16" i="21" l="1"/>
  <c r="C16" i="21"/>
  <c r="C15" i="21"/>
  <c r="C13" i="21"/>
  <c r="I10" i="20" l="1"/>
  <c r="J10" i="20" s="1"/>
  <c r="G9" i="20"/>
  <c r="I9" i="20" s="1"/>
  <c r="J9" i="20" s="1"/>
  <c r="I6" i="20"/>
  <c r="J6" i="20" s="1"/>
  <c r="L9" i="20" l="1"/>
  <c r="M9" i="20" s="1"/>
  <c r="M16" i="20" s="1"/>
  <c r="L6" i="20"/>
  <c r="M6" i="20" s="1"/>
  <c r="L10" i="20"/>
  <c r="M10" i="20" s="1"/>
  <c r="M15" i="20" l="1"/>
  <c r="O15" i="20"/>
  <c r="A3" i="14"/>
  <c r="G17" i="18" l="1"/>
  <c r="D13" i="21" l="1"/>
  <c r="D11" i="17"/>
  <c r="D13" i="17" s="1"/>
  <c r="F13" i="21" l="1"/>
  <c r="G13" i="21" l="1"/>
  <c r="G19" i="18"/>
  <c r="G20" i="18" s="1"/>
  <c r="G21" i="18" s="1"/>
  <c r="C11" i="7" l="1"/>
  <c r="D11" i="7" s="1"/>
  <c r="D14" i="17"/>
  <c r="D16" i="17" s="1"/>
  <c r="D17" i="17" s="1"/>
  <c r="H18" i="17" s="1"/>
  <c r="H19" i="17" s="1"/>
  <c r="B15" i="21"/>
  <c r="B16" i="21" l="1"/>
  <c r="H20" i="17"/>
  <c r="D15" i="21"/>
  <c r="E11" i="7"/>
  <c r="F15" i="21" l="1"/>
  <c r="G15" i="21" l="1"/>
  <c r="B17" i="21"/>
  <c r="D16" i="21"/>
  <c r="D17" i="21" l="1"/>
  <c r="B18" i="21"/>
  <c r="F16" i="21"/>
  <c r="B19" i="21"/>
  <c r="B20" i="21" s="1"/>
  <c r="D18" i="21" l="1"/>
  <c r="D19" i="21" s="1"/>
  <c r="D20" i="21" s="1"/>
  <c r="F17" i="21"/>
  <c r="G16" i="21"/>
  <c r="G17" i="21" l="1"/>
  <c r="F18" i="21"/>
  <c r="F19" i="21" s="1"/>
  <c r="F20" i="21" s="1"/>
  <c r="C17" i="7"/>
  <c r="D17" i="7" s="1"/>
  <c r="E17" i="7" s="1"/>
  <c r="C12" i="7"/>
  <c r="D12" i="7" s="1"/>
  <c r="G18" i="21"/>
  <c r="C13" i="7"/>
  <c r="G19" i="21" l="1"/>
  <c r="G20" i="21" s="1"/>
  <c r="C15" i="7"/>
  <c r="D15" i="7" s="1"/>
  <c r="E15" i="7" s="1"/>
  <c r="E12" i="7"/>
  <c r="C14" i="7"/>
  <c r="D13" i="7"/>
  <c r="E13" i="7" l="1"/>
  <c r="E14" i="7" s="1"/>
  <c r="D14" i="7"/>
  <c r="Q17" i="20" l="1"/>
  <c r="Q16" i="20"/>
  <c r="J14" i="7"/>
  <c r="G6" i="22"/>
  <c r="B22" i="14"/>
</calcChain>
</file>

<file path=xl/comments1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3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A3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3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3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A3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<sst xmlns="http://schemas.openxmlformats.org/spreadsheetml/2006/main" count="1106" uniqueCount="525">
  <si>
    <t>№ п/п</t>
  </si>
  <si>
    <t>Итого:</t>
  </si>
  <si>
    <t xml:space="preserve">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</si>
  <si>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</si>
  <si>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</si>
  <si>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</si>
  <si>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</si>
  <si>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>с учетом НДС</t>
  </si>
  <si>
    <t>В том числе инфляционная составляющая за период выполнения работ</t>
  </si>
  <si>
    <t xml:space="preserve"> Стоимость в прогнозных   ценах, руб.</t>
  </si>
  <si>
    <t>без учета НДС</t>
  </si>
  <si>
    <t>ПОЯСНИТЕЛЬНАЯ ЗАПИСКА</t>
  </si>
  <si>
    <t>К РАСЧЕТУ НАЧАЛЬНОЙ МАКСИМАЛЬНОЙ ЦЕНЫ ДОГОВОРА</t>
  </si>
  <si>
    <t>Описание метода расчета стоимости изыскательских работ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</si>
  <si>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</si>
  <si>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Описание метода расчета стоимости проектных работ</t>
  </si>
  <si>
    <t>рублей с учетом НДС</t>
  </si>
  <si>
    <t>Смета № 1-пд</t>
  </si>
  <si>
    <t>на проектные (изыскательские) работы</t>
  </si>
  <si>
    <t>Наименование предприятия, здания, сооружения</t>
  </si>
  <si>
    <t>Стадия проектирования</t>
  </si>
  <si>
    <t>Проектная документация</t>
  </si>
  <si>
    <t>Наименование проектной (изыскательской) организации</t>
  </si>
  <si>
    <t>Наименование организации
заказчика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</si>
  <si>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</si>
  <si>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</si>
  <si>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Единица измерения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</si>
  <si>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</si>
  <si>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</si>
  <si>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Инженерные изыскания</t>
  </si>
  <si>
    <t>Перечень выполняемых работ</t>
  </si>
  <si>
    <t>Итого</t>
  </si>
  <si>
    <t>1.1</t>
  </si>
  <si>
    <t>1.2</t>
  </si>
  <si>
    <t>1.3</t>
  </si>
  <si>
    <t>2.1</t>
  </si>
  <si>
    <t>Вид проектных или
изыскательских работ</t>
  </si>
  <si>
    <t>Экспертиза проектно-изыскательских работ</t>
  </si>
  <si>
    <t>АО "Курорты Северного Кавказа"</t>
  </si>
  <si>
    <t>Изыскательские работы</t>
  </si>
  <si>
    <t>рублей</t>
  </si>
  <si>
    <t>Стоимость инж.изыск.в базовых ценах без НДС</t>
  </si>
  <si>
    <t>Стоимость проектных работ в базовых ценах без НДС</t>
  </si>
  <si>
    <t>Итого: ИЗ+ПД</t>
  </si>
  <si>
    <t>Постановление Правительства РФ от 05.03.2007 № 145</t>
  </si>
  <si>
    <t>% от суммы Спд и Сиж</t>
  </si>
  <si>
    <t xml:space="preserve">СВОДНАЯ  СМЕТА 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</si>
  <si>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</si>
  <si>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</si>
  <si>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</si>
  <si>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Руб.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</si>
  <si>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</si>
  <si>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</si>
  <si>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</si>
  <si>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Проектные работы</t>
  </si>
  <si>
    <t>1. ИЗЫСКАТЕЛЬСКИЕ РАБОТЫ</t>
  </si>
  <si>
    <t>комплекс</t>
  </si>
  <si>
    <t>ИТОГО по разделу 1:</t>
  </si>
  <si>
    <t>ИТОГО по разделу 2:</t>
  </si>
  <si>
    <t>ВСЕГО:</t>
  </si>
  <si>
    <t>Расчет затрат на проведение экспертизы проектных решений и результатов инженерных изысканий</t>
  </si>
  <si>
    <t xml:space="preserve">Продолжительность работ </t>
  </si>
  <si>
    <t>НДС-20 %</t>
  </si>
  <si>
    <t>Налог на добавленную стоимость - 20 %</t>
  </si>
  <si>
    <t xml:space="preserve">Затраты на оплату услуг Госэкспертизы </t>
  </si>
  <si>
    <t>Итоговая начальная максимальная цена   составляет:</t>
  </si>
  <si>
    <t>2. Разработка проектной документации</t>
  </si>
  <si>
    <t xml:space="preserve"> Разработка проектной документации</t>
  </si>
  <si>
    <t xml:space="preserve">Предполагаемая (предельная) стоимость строительства объекта: </t>
  </si>
  <si>
    <t>№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</si>
  <si>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</si>
  <si>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</si>
  <si>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</si>
  <si>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</si>
  <si>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</si>
  <si>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</si>
  <si>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</si>
  <si>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</si>
  <si>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</si>
  <si>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</si>
  <si>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</si>
  <si>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>Электроснабжение</t>
  </si>
  <si>
    <t xml:space="preserve">Кабельная линия 10 кВ </t>
  </si>
  <si>
    <t>п.м траншеи</t>
  </si>
  <si>
    <t>«Пассажирская подвесная канатная дорога гондольного типа SL1 для п. Романтик, ВТРК «Архыз», ЛСР 04-02-01 Кабельные линии 10 и 0,4 кВ</t>
  </si>
  <si>
    <t>IV квартал 2018 г.</t>
  </si>
  <si>
    <t>ПНР кабельной линии 10 кВ</t>
  </si>
  <si>
    <t>«Пассажирская подвесная канатная дорога гондольного типа SL1 для п. Романтик, ВТРК «Архыз», ЛСР 09-01 ПНР Кабельные линии 10 и 0,4 кВ</t>
  </si>
  <si>
    <t>РТП 2*2500</t>
  </si>
  <si>
    <t>шт</t>
  </si>
  <si>
    <t>Инженерная и транспортная инфраструктура ВТРК "Ведучи"</t>
  </si>
  <si>
    <t>III квартал 2014 г.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</si>
  <si>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</si>
  <si>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</si>
  <si>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</si>
  <si>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</si>
  <si>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</si>
  <si>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</si>
  <si>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</si>
  <si>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</si>
  <si>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</si>
  <si>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</si>
  <si>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>Стоимость без учета НДС</t>
  </si>
  <si>
    <t>НДС-20%</t>
  </si>
  <si>
    <t>Стоимость с учетом НДС</t>
  </si>
  <si>
    <t>мес.</t>
  </si>
  <si>
    <t>Начало работ</t>
  </si>
  <si>
    <t>Окончание работ</t>
  </si>
  <si>
    <t xml:space="preserve">Для определения цены изыскательских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</si>
  <si>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</si>
  <si>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2. Задание на проектирование.</t>
  </si>
  <si>
    <t>3. Справочники базовых цен на инженерные изыскания и справочники базовых цен на проектные работы.</t>
  </si>
  <si>
    <t>В расчете учтен резерв средств на непредвиденные затраты в размере 2%</t>
  </si>
  <si>
    <t>В том числе непредвиденные расходы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</si>
  <si>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</si>
  <si>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</si>
  <si>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</si>
  <si>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</si>
  <si>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</si>
  <si>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</si>
  <si>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</si>
  <si>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</si>
  <si>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</si>
  <si>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</si>
  <si>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-затраты на инженерные изыскания:</t>
  </si>
  <si>
    <t>-затраты на проектные работы стадии "Проектная документация"</t>
  </si>
  <si>
    <t>инженерно-геодезические изыскания</t>
  </si>
  <si>
    <t>инженерно-геологические изыскания</t>
  </si>
  <si>
    <t>геофизические исследования</t>
  </si>
  <si>
    <t>инженерно-гидрометеорологические изыскания</t>
  </si>
  <si>
    <t>инженерно-экологические изыскания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</si>
  <si>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</si>
  <si>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1. Постановление Правительства Чеченской Республики от 29.12.2016 г.№ 224 " Об утверждении проекта планировки территории туристско-рекреационной особой экономической зоны "Ведучи", г. Грозный.</t>
  </si>
  <si>
    <t>ВОЛС</t>
  </si>
  <si>
    <t>АСУТП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</si>
  <si>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05-02 Внутриплощадочные связи</t>
  </si>
  <si>
    <t>II квартал 2019 г.</t>
  </si>
  <si>
    <t>Кабельная линия 35 кВ: ПС 35/10 кВ "Романтик" - РТП-1 "Северный склон" - РТП-2 "Лунная поляна" - РТП-3 "Дукка" всесезонного туристско-рекреационного комплекса "Архыз".                                                                                                                                                                                                                                                                                       Кабельная линия 35 кВ: ПС 35/10 кВ «Романтик» - РТП-1 «Северный склон» 1 этап</t>
  </si>
  <si>
    <t>I квартал 2015 г.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</si>
  <si>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</si>
  <si>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Примечание:</t>
  </si>
  <si>
    <t>1.4</t>
  </si>
  <si>
    <t>1.5</t>
  </si>
  <si>
    <t>Инженерно-геодезические изыскания</t>
  </si>
  <si>
    <t>Смета № 1-из</t>
  </si>
  <si>
    <t>Инженерно-геологические изыскания</t>
  </si>
  <si>
    <t>Смета № 2-из</t>
  </si>
  <si>
    <t>Геофизические исследования</t>
  </si>
  <si>
    <t>Смета № 3-из</t>
  </si>
  <si>
    <t>Инженерно-гидрометеорологические изыскания</t>
  </si>
  <si>
    <t>Смета № 4-из</t>
  </si>
  <si>
    <t>Смета № 5-из</t>
  </si>
  <si>
    <t>*Индекс фактической инфляции по данным Росстата от цен  сметной документации до даты формирования НМЦК = 1</t>
  </si>
  <si>
    <t>Чеченская Республика, Итум-Калинский муниципальный район, с. Ведучи</t>
  </si>
  <si>
    <t>Объект закупки: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</si>
  <si>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30.09.2020 № 32028-ПК/Д03и.</t>
  </si>
  <si>
    <t>Индекс пересчета в текущие цены на 2021 г.</t>
  </si>
  <si>
    <t>Наименование объекта строительства</t>
  </si>
  <si>
    <t>Обоснование</t>
  </si>
  <si>
    <t>Кол.</t>
  </si>
  <si>
    <t>Стоимость в  тыс. руб.</t>
  </si>
  <si>
    <t>1.</t>
  </si>
  <si>
    <t>Итого с учетом коэффициентов по общим указаниям сборника НЦС</t>
  </si>
  <si>
    <t>Поправочные коэффициенты</t>
  </si>
  <si>
    <t xml:space="preserve">Регионально-климатический коэффициент </t>
  </si>
  <si>
    <t>Коэффициент на сейсмичность</t>
  </si>
  <si>
    <t>ТЧ сборника п.23</t>
  </si>
  <si>
    <t>Зональный коэффициент</t>
  </si>
  <si>
    <t xml:space="preserve">Расчетная стоимость строительства 
Всесезонный туристско-рекреационный комплекс «Ведучи», Чеченская республика. 
Магистральные сети электроснабжения ВТРК «Ведучи»  </t>
  </si>
  <si>
    <t>Письмо Министерства экономического развития РФ от 25 ноября 2016 г. № 36144-АВ/Д03и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</si>
  <si>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2014г.</t>
  </si>
  <si>
    <t>2015г.</t>
  </si>
  <si>
    <t>Письмо Минэкономразвития России от 05.10.2017 N 28216-АТ/Д03и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</si>
  <si>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2016г.</t>
  </si>
  <si>
    <t>2. Письмо Минэкономразвития России (Министерства экономического развития РФ) от 03 октября 2018 г. №28438-АТ/Д03и</t>
  </si>
  <si>
    <t>2017г.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</si>
  <si>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</si>
  <si>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</si>
  <si>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4.Письмо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</si>
  <si>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2019г.</t>
  </si>
  <si>
    <t>2020г.</t>
  </si>
  <si>
    <t>2021г.</t>
  </si>
  <si>
    <t>2022г.</t>
  </si>
  <si>
    <t>2023г.</t>
  </si>
  <si>
    <t>НЦС 81-02-21-2020</t>
  </si>
  <si>
    <t>Стоимость по НЦС (РП 10(6) кВ, количество ячеек 14)</t>
  </si>
  <si>
    <t>21-04-001-04</t>
  </si>
  <si>
    <t>1 ед.
(объект)</t>
  </si>
  <si>
    <t>ТЧ сборника п.21
Таблица № 2</t>
  </si>
  <si>
    <t>Коэффициент перехода от базового района к уровню цен Чеченской Республики</t>
  </si>
  <si>
    <t>ТЧ сборника п.22 
Таблица № 3
I температурная зона</t>
  </si>
  <si>
    <t>ТЧ сборника п.24</t>
  </si>
  <si>
    <t>Пересчет в уровень цен на декабрь 2022 г. по индексам Минэкономразвития РФ</t>
  </si>
  <si>
    <t>Кабельная линия</t>
  </si>
  <si>
    <t>12-01-017-09</t>
  </si>
  <si>
    <t>Стоимость по НЦС (кабель силовой с аллюминиевой жилой с изоляцией из сшитого полизтилена, в оболочке из полиэтилена, с герметизацией, с числом жил - 1 и сечением 400/70 мм2, напряжением 10 кВ ) в три нитки (трехфазное исполнение)</t>
  </si>
  <si>
    <t>1 км.</t>
  </si>
  <si>
    <t>Таблица 1 п.6</t>
  </si>
  <si>
    <t>Скальные грунты</t>
  </si>
  <si>
    <t>ТЧ сборника п.26
Таблица № 2</t>
  </si>
  <si>
    <t>ТЧ сборника п.27 
Таблица № 3
I температурная зона</t>
  </si>
  <si>
    <t>ТЧ сборника п.29</t>
  </si>
  <si>
    <t>2.</t>
  </si>
  <si>
    <t>РТП 10/0,4 кВ предусмотреть в трех - трансформаторном исполнении: 2х2500 кВА + 1х630 кВА</t>
  </si>
  <si>
    <t>Стоимость по НЦС (КТП l0(6) кВ, блочного типа (бетонное здание), количество и мощность 2x2500 кВА)</t>
  </si>
  <si>
    <t>21-01-003-12</t>
  </si>
  <si>
    <t>стоиомсть технологического оборудовнаия</t>
  </si>
  <si>
    <t>ПИР</t>
  </si>
  <si>
    <t>Ппересечение с дорогой</t>
  </si>
  <si>
    <t>12-04-003-15</t>
  </si>
  <si>
    <t>100 м</t>
  </si>
  <si>
    <t>3.</t>
  </si>
  <si>
    <t>4.</t>
  </si>
  <si>
    <t>НЦС 81-02-12-2020</t>
  </si>
  <si>
    <t>1 км</t>
  </si>
  <si>
    <t>Стоимость по НЦС (Кабель оптический магистральный зоновый одномодульный с центральной трубкой для прокладки в грунте, диамегр модового поля - 10, количество волокон-4) (прим.)</t>
  </si>
  <si>
    <t>11-01-014-01</t>
  </si>
  <si>
    <t>ТЧ сборника п.20
Таблица № 1</t>
  </si>
  <si>
    <t>ТЧ сборника п.21 
Таблица № 2
I температурная зона</t>
  </si>
  <si>
    <t>*</t>
  </si>
  <si>
    <t>РТП 10/0,4 кВ: 2х2500 кВА + 1х630 кВА</t>
  </si>
  <si>
    <t>Кабельная линия 10 кВ 
Пересечение с дорогой</t>
  </si>
  <si>
    <t>п.м</t>
  </si>
  <si>
    <t>НЦС 81-02-11-2020</t>
  </si>
  <si>
    <t>Итого стоимость по аналогам:</t>
  </si>
  <si>
    <t>Итого стоимость по УНЦС:</t>
  </si>
  <si>
    <t>Индекс пересчета в уровень цен 
4 кв. 2022 г.</t>
  </si>
  <si>
    <t>В расчете приняты предполагаемые виды и объемы проектных работ в соответствие с заданием на проектирование, предполагаемые технические характеристики объектов проектирования.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</si>
  <si>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проектирование объекта капитального строительства.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</si>
  <si>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</si>
  <si>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</si>
  <si>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</si>
  <si>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</si>
  <si>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</si>
  <si>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</si>
  <si>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</si>
  <si>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</si>
  <si>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</si>
  <si>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</si>
  <si>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</si>
  <si>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Раздел 1. Новый Раздел</t>
  </si>
  <si>
    <t xml:space="preserve">СБЦП "Коммунальные инженерные сети и сооружения (2012)" табл.17 п.5
(СБЦП07-17-5) </t>
  </si>
  <si>
    <t>Котн=100%</t>
  </si>
  <si>
    <t xml:space="preserve">Канализация, прокладываемая методом горизонтального направленного бурения, протяженностью: от 100 до 1000 м, 100(м) </t>
  </si>
  <si>
    <t xml:space="preserve">СБЦП "Коммунальные инженерные сети и сооружения (2012)" табл.5 п.10
(СБЦП07-5-10) </t>
  </si>
  <si>
    <t xml:space="preserve">Распределительные пункты 6-20 кВ, закрытый, совмещенный с подстанцией 6-20/0,4 кВ, мощностью до 2х630 кВ•А с количеством ячеек до 16 мм, 1(1 пункт) </t>
  </si>
  <si>
    <t xml:space="preserve">СБЦП "Коммунальные инженерные сети и сооружения (2012)" табл.37 п.9
(СБЦП07-37-9) </t>
  </si>
  <si>
    <t xml:space="preserve">Релейная защита электрических сетей напряжением до 20 кВ. Разветвленная секционированная электрическая сеть: с числом источников питания до двух с количеством выключателей свыше 10, 1(1 сеть) </t>
  </si>
  <si>
    <t xml:space="preserve">СБЦП "Коммунальные инженерные сети и сооружения (2012)" табл.38 п.3
(СБЦП07-38-3) </t>
  </si>
  <si>
    <t xml:space="preserve">Линейная автоматика электрических сетей напряжением до 20 кВ. Разветвленная секционированная электрическая сеть: с числом источников питания до двух с количеством выключателей свыше 10, 1(1 сеть) </t>
  </si>
  <si>
    <t xml:space="preserve">СБЦП "Коммунальные инженерные сети и сооружения (2012)" табл.39 п.3
(СБЦП07-39-3) </t>
  </si>
  <si>
    <t xml:space="preserve">Расчет токов короткого замыкания электрических сетей напряжением 3-20 кВ: Разветвленная секционированная электрическая сеть с числом источников питания до двух с количеством выключателей свыше 10, 1(1 сеть) </t>
  </si>
  <si>
    <t xml:space="preserve">СБЦП "Коммунальные инженерные сети и сооружения (2012)" табл.40 п.3
(СБЦП07-40-3) </t>
  </si>
  <si>
    <t xml:space="preserve">Прокладка первого кабеля в проектируемой телефонной канализации при длине участка прокладки: свыше 250 до 1000 м, 338(м) </t>
  </si>
  <si>
    <t xml:space="preserve">СБЦП "Коммунальные инженерные сети и сооружения (2012)" табл.1 п.39
(СБЦП07-1-39)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</si>
  <si>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</si>
  <si>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</si>
  <si>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 xml:space="preserve">Установка промышленного телевизионного оборудования в готовом здании с числом камер от 2 до 12, 6(1 камера) </t>
  </si>
  <si>
    <t xml:space="preserve">СБЦП "Объекты связи (2010)" табл.20 п.7
(СБЦП02-20-7) </t>
  </si>
  <si>
    <t xml:space="preserve">Интегрирующий комплекс приема, обработки и хранения видеоинформации, 1(1 комплекс) </t>
  </si>
  <si>
    <t xml:space="preserve">СБЦП "Объекты связи (2010)" табл.20 п.10
(СБЦП02-20-10)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</si>
  <si>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8(1 канал) </t>
  </si>
  <si>
    <t xml:space="preserve">СБЦП "Объекты связи (2010)" табл.2 п.2
(СБЦП02-2-2) </t>
  </si>
  <si>
    <t xml:space="preserve">Автоматизированное рабочее место (АРМ) оператора на базе ПЭВМ, 1(1 АРМ) </t>
  </si>
  <si>
    <t xml:space="preserve">СБЦП "Объекты связи (2010)" табл.24 п.1
(СБЦП02-24-1) </t>
  </si>
  <si>
    <t xml:space="preserve">Установки охранной сигнализации, защищающие объект площадью: 100-200м2, 1(объект) </t>
  </si>
  <si>
    <t xml:space="preserve">СБЦ "Системы противопожарной и охранной защиты (1999)" табл.5 п.2
(СБЦ1-5-2) </t>
  </si>
  <si>
    <t xml:space="preserve">Ценностный множитель для части документации на АСУТП: Sоо, 10(ОО) </t>
  </si>
  <si>
    <t xml:space="preserve">СБЦП "АСУТП (2016)"  ТЧ п.2.11.2
(СБЦП22-п.2.11.2-2) </t>
  </si>
  <si>
    <t xml:space="preserve">Ценностный множитель для части документации на АСУТП: Sто, 13(ТО) </t>
  </si>
  <si>
    <t xml:space="preserve">СБЦП "АСУТП (2016)" ТЧ п.2.11.2
(СБЦП22-п.2.11.2-4) 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</si>
  <si>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</si>
  <si>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</si>
  <si>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Всего по смете в уровне цен на 01.01.2000 г. </t>
  </si>
  <si>
    <t>Индекс на 01.01.2000 г. к ценам на 01.01.1995 г. по письму Госстроя России №АШ-3412/10-ЛС/08 от 07.10.1999г. = 6,46; Индекс на 1 квартал 2001 г. г. к ценам на 01.01.1995 г. по письму Госстроя России №АШ-9/10 от 04.01.2001г. = 7,71</t>
  </si>
  <si>
    <t>К= 7,71/6,46=1,19</t>
  </si>
  <si>
    <t>НЦС 81-02-12-2021</t>
  </si>
  <si>
    <t>1,051*1,048</t>
  </si>
  <si>
    <t>НЦС 81-02-21-2021</t>
  </si>
  <si>
    <t>в т.ч.</t>
  </si>
  <si>
    <t>Стоимость по НЦС (плетью из 3 труб с затягивание в них по 1-му кабелю - Кабель силовой на напряжение 10000 В, с аллюминиевыми жилами с бумажной изоляцией, в алюминиевой оболочке, с броней из двух стальных лент, с числом жил - 3 и сечением 120 мм2) (прим.) (4 плети в 1 пересечении, 6 пересечений по 12 м)</t>
  </si>
  <si>
    <t>НЦС 81-02-11-2021</t>
  </si>
  <si>
    <t>Проект рекультивации земель и освоения лесов</t>
  </si>
  <si>
    <t xml:space="preserve">Рекультивация земель при строительстве объектов при площади территории свыше 10 до 30 га, 17,4(га) </t>
  </si>
  <si>
    <t xml:space="preserve">СБЦ "Объекты промышленности химических волокон (2004)" табл.3 п.3.14
(СБЦ90-3-3-14) </t>
  </si>
  <si>
    <t xml:space="preserve">Биологическая рекультивация земель площадью: до 100 га, 17,4(га) </t>
  </si>
  <si>
    <t xml:space="preserve">СБЦ "Объекты лесного хозяйства (2006)" табл.3 п.9
(СБЦ22-3-9) </t>
  </si>
  <si>
    <t>Индекс на III квартал 2021г. к ценам на 01.01.2001
Письмо Минстроя России от 09.08.2021 
№33267-ИФ/09, руб.</t>
  </si>
  <si>
    <t>Всего с учетом "ВСЕГО по смете 
в уровне цен на III квартал 2021 г.</t>
  </si>
  <si>
    <t>К=4,66</t>
  </si>
  <si>
    <t>Стоимость инж.изыск.в ценах 3 кв.2021</t>
  </si>
  <si>
    <t>Коэф. 3 кв.2021</t>
  </si>
  <si>
    <t>Стоимость проектных работ в ценах 
3 кв.2021</t>
  </si>
  <si>
    <t>Стоимость работ в ценах  сметной документации - 
3 квартал 2021 г.</t>
  </si>
  <si>
    <t>Индекс пересчета в текущие цены на III квартал 2021 года принят согласно Письму Минстроя РФ от 09.08.2021 
N 33267-ИФ/09</t>
  </si>
  <si>
    <t>Начальная (максимальная) цена контракта с учетом индекса прогнозной инфляции на период выполнения работ и с учетом авансирования в размере 30%</t>
  </si>
  <si>
    <t>Итого по расчету: 770,542 тыс.руб.</t>
  </si>
  <si>
    <t>Расчет стоимости: (a+bx)*Kj или (стоимость строительно-монтажных работ)*проц./ 100 или количество * цена, тыс.руб.</t>
  </si>
  <si>
    <t>Стоимость работ,
тыс.руб.</t>
  </si>
  <si>
    <t xml:space="preserve">Кабельные линии напряжением до 35 кВ с интервалами протяженности:свыше 5000 м, 13920(м) </t>
  </si>
  <si>
    <t>(87,265+0,022*(0.4*5000+0.6*13920))*1,186*0,4
(A+B*(0.4*X2+0.6*X))*К4*Ки1</t>
  </si>
  <si>
    <t>Сейсмичность 9 баллов К=1,3 для разделов проектирования (ТХ- 24,5%*1,3=31,85%; КР-27,5%*1,3=35,75%;Электроснабж-10%*1,3=13%) к=1,3*62%+38%=118,6%;</t>
  </si>
  <si>
    <t>К4=1,186 Му п. 3.7;</t>
  </si>
  <si>
    <t>Стадийность проектирования;</t>
  </si>
  <si>
    <t>Ки1=0,4 ;</t>
  </si>
  <si>
    <t>Пояснительная записка;</t>
  </si>
  <si>
    <t xml:space="preserve"> 2%;</t>
  </si>
  <si>
    <t>Проект полосы отвода;</t>
  </si>
  <si>
    <t>Здания и сооружения, входящие в инфраструктуру объекта;</t>
  </si>
  <si>
    <t xml:space="preserve"> 6%;</t>
  </si>
  <si>
    <t>Проект организации строительства;</t>
  </si>
  <si>
    <t>Проект организации работ по сносу (демонтажу);</t>
  </si>
  <si>
    <t xml:space="preserve"> 1%;</t>
  </si>
  <si>
    <t>Мероприятия по охране окружающей среды;</t>
  </si>
  <si>
    <t xml:space="preserve"> 9%;</t>
  </si>
  <si>
    <t>Мероприятия по обеспечению пожарной безопасности;</t>
  </si>
  <si>
    <t xml:space="preserve"> 3%;</t>
  </si>
  <si>
    <t>Смета на строительство;</t>
  </si>
  <si>
    <t xml:space="preserve"> 5%;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</si>
  <si>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решения;</t>
  </si>
  <si>
    <t xml:space="preserve">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</si>
  <si>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решения;</t>
  </si>
  <si>
    <t xml:space="preserve">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</si>
  <si>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сооружения;</t>
  </si>
  <si>
    <t xml:space="preserve">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</si>
  <si>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Обустройство;</t>
  </si>
  <si>
    <t xml:space="preserve"> 2,5%;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</si>
  <si>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Электроснабжение;</t>
  </si>
  <si>
    <t xml:space="preserve"> 10%;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</si>
  <si>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</si>
  <si>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АСУ;</t>
  </si>
  <si>
    <t>Итого "Коэфф. относительной стоимости"</t>
  </si>
  <si>
    <t>(47,8+0,18*100)*(1+0,15*7)*1,164*0,5
(A+B*X)*К2*К3*К4</t>
  </si>
  <si>
    <t>При параллельной прокладке сетей канализации с количеством линий 2 и более за каждую последующую линию (4 линий + 4 резервных);</t>
  </si>
  <si>
    <t>К2=2,05 ТЧ п.2.4.6;</t>
  </si>
  <si>
    <t>Сейсмичность 9 баллов К=1,3 для разделов проектирования (ТХ- 24,5%*1,3=31,85%; КР-27,5%*1,3=35,75%;ВО ВК -2,5%*1,3=3,25%) к=1,3*54,5%+45,5%=116,4%;</t>
  </si>
  <si>
    <t>К3=1,164 Му п. 3.7;</t>
  </si>
  <si>
    <t>К4=0,5 ;</t>
  </si>
  <si>
    <t>(210,54*1)*1,159*1,1*0,5
(A*X)*К5*К3*К2</t>
  </si>
  <si>
    <t>Сейсмичность 9 баллов К=1,3 к разделам проектирования (ТХ- 30%*1,3=39%; КР-11%*1,3=14,3%; ЭС-7%*1,3=9,1%; АР-5%*1,3=6,5%) к=1,3*53%+47%=115,9%;</t>
  </si>
  <si>
    <t>К5=1,159 п. 3.7 МУ;</t>
  </si>
  <si>
    <t>Для подстанций с единичной мощностью трансформаторов более указанной;</t>
  </si>
  <si>
    <t>К3=1,1 ТЧ п.2.8.7.1;</t>
  </si>
  <si>
    <t>К2=0,5 ;</t>
  </si>
  <si>
    <t>Схема планировочной организации земельного участка;</t>
  </si>
  <si>
    <t>Архитектурные решения;</t>
  </si>
  <si>
    <t>Конструктивные и объемно-планировочные решения;</t>
  </si>
  <si>
    <t xml:space="preserve"> 11%;</t>
  </si>
  <si>
    <t>Раздел "Инженерное оборудование, сети, инженерно-технические мероприятия, технологические решения": Система электроснабжения;</t>
  </si>
  <si>
    <t xml:space="preserve"> 7%;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</si>
  <si>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</si>
  <si>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</si>
  <si>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воздуха;</t>
  </si>
  <si>
    <t>Раздел "Инженерное оборудование, сети, инженерно-технические мероприятия, технологические решения": Сети связи;</t>
  </si>
  <si>
    <t>Раздел "Инженерное оборудование, сети, инженерно-технические мероприятия, технологические решения": Система газоснабжения;</t>
  </si>
  <si>
    <t>Раздел "Инженерное оборудование, сети, инженерно-технические мероприятия, технологические решения": Технологические решения;</t>
  </si>
  <si>
    <t xml:space="preserve"> 30%;</t>
  </si>
  <si>
    <t xml:space="preserve"> 8%;</t>
  </si>
  <si>
    <t>Мероприятия по обеспечению доступа инвалидов;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</si>
  <si>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ресурсов;</t>
  </si>
  <si>
    <t>(9,44*1)*1,111*0,2
(A*X)*К3*К2</t>
  </si>
  <si>
    <t>Сейсмичность 9 баллов К=1,3 для разделов проектирования (Электр-7*1,3=9,1%;ТХ-30*1,3=39%) к=1,3*37%+63%=111,1%;</t>
  </si>
  <si>
    <t>К3=1,111 Му п. 3.7;</t>
  </si>
  <si>
    <t>К2=0,2 ;</t>
  </si>
  <si>
    <t>(8,05*1)*1,111*0,2
(A*X)*К3*К2</t>
  </si>
  <si>
    <t>(4,72*1)*1,111*0,2
(A*X)*К3*К2</t>
  </si>
  <si>
    <t>(23+0,032*338)*1,2*1,2*1,161*0,4
(A+B*X)*К1*К2*К4*Ки1</t>
  </si>
  <si>
    <t>При проектировании кабелей связи в существующей телефонной канализации, до;</t>
  </si>
  <si>
    <t>К1=1,2 ТЧ п.2.1.2;</t>
  </si>
  <si>
    <t>При проектировании кабелей уплотненных, междугородних, оптических, телемеханики, кабельного телевидения, до;</t>
  </si>
  <si>
    <t>К2=1,2 ТЧ п.2.1.2;</t>
  </si>
  <si>
    <t>Сейсмичность 9 балов К=1,3 для разделов проектирования (ТХ- 24,5%*1,3=31,85%; КР-27,5%*1,3=35,75%;Связь-1,5%*1,3=1,95%) к=1,3*53,5%+46,5%=116,1%;</t>
  </si>
  <si>
    <t>К4=1,161 Му п. 3.7;</t>
  </si>
  <si>
    <t>(33*1)*1,2*1,161*0,4
(A*X)*К1*К4*Ки1</t>
  </si>
  <si>
    <t>(47,8+0,18*100)*1,164*0,5
(A+B*X)*К3*К4</t>
  </si>
  <si>
    <t>(36,61+4,57*6)*1,06*0,5
(A+B*X)*К2*К3</t>
  </si>
  <si>
    <t>Сейсмичность 9 баллов К=1,3 для разделов: связь- 2%*1,3=2,6%; ТХ=18*1,3=23,4% к=1,3*20%+80%=106%;</t>
  </si>
  <si>
    <t>К2=1,06 МУ п. 3.7;</t>
  </si>
  <si>
    <t>К3=0,5 ;</t>
  </si>
  <si>
    <t xml:space="preserve"> 12%;</t>
  </si>
  <si>
    <t>Электроснабжение;</t>
  </si>
  <si>
    <t xml:space="preserve"> 16%;</t>
  </si>
  <si>
    <t>Водоснабжение;</t>
  </si>
  <si>
    <t>Водоотведение;</t>
  </si>
  <si>
    <t>Отопление, вентиляция, кондиционирование воздуха;</t>
  </si>
  <si>
    <t>Связь;</t>
  </si>
  <si>
    <t>Газоснабжение;</t>
  </si>
  <si>
    <t>Технологические решения;</t>
  </si>
  <si>
    <t xml:space="preserve"> 18%;</t>
  </si>
  <si>
    <t>Проект организация строительства;</t>
  </si>
  <si>
    <t>Охрана окружающей среды (ООС);</t>
  </si>
  <si>
    <t>(85,45*1)*1,06*0,5
(A*X)*К2*К3</t>
  </si>
  <si>
    <t>(25,98+4,623*8)*1,06*0,42
(A+B*X)*К2*К1</t>
  </si>
  <si>
    <t>К1=0,42 ;</t>
  </si>
  <si>
    <t>(2,4*1)*1,06*0,5
(A*X)*К2*К3</t>
  </si>
  <si>
    <t>(0,623*1)*1,201*7,71*0,4
(A*X)*К3*К4*Ки1</t>
  </si>
  <si>
    <t>Сейсмичность 9 баллов  для разделов: автоматика и сигнализация - 67% К=(0,67*1,3+0,33)=1,201;</t>
  </si>
  <si>
    <t>К3=1,201 п. 3.7 МУ;</t>
  </si>
  <si>
    <t>Индекс на 01.01. 2001 г. г. к ценам на 01.01.1995 г. = 7,71;</t>
  </si>
  <si>
    <t>К4=7,71  Письмо Госстроя России №АШ-9/10 от 04.01.2001г.;</t>
  </si>
  <si>
    <t>Принципиальные технические решения, технико-экономический анализ;</t>
  </si>
  <si>
    <t>Автоматика и сигнализация;</t>
  </si>
  <si>
    <t xml:space="preserve"> 67%;</t>
  </si>
  <si>
    <t>Сметная документация;</t>
  </si>
  <si>
    <t>(9,56*10)*0,4*0,3
(A*X)*К2*К4</t>
  </si>
  <si>
    <t>АСУТП не является впервые разрабатываемой - К1: экспертно определяемая доля повторно используемых проектных решений в общем количестве проектных решений  по АСУТП свыше 60 до 75 %;</t>
  </si>
  <si>
    <t>К2=0,4 Таб.4;</t>
  </si>
  <si>
    <t>К3= ;</t>
  </si>
  <si>
    <t>Стадии проектирования: Организационное обеспечение - ПД=30-40 %, РД 60-70 %;</t>
  </si>
  <si>
    <t>К4=0,3 Таб.6;</t>
  </si>
  <si>
    <t>(Ф2) - Характер протекания управляемого технологического процесса во времени - Непрерывный (с длительным поддержанием режимов) ОО=1; ТО=1;</t>
  </si>
  <si>
    <t>К5= ;</t>
  </si>
  <si>
    <t>(Ф5) - Количество технологических операций, контролируемых или управляемых АСУТП  - свыше 5 до 10; ОО=2; ТО=2;</t>
  </si>
  <si>
    <t>К6= ;</t>
  </si>
  <si>
    <t>(Ф6) - Степень развитости информационных функций АСУТП - II степень (централизованный контроль и измерение параметров состояния ТОУ); ОО=2; ТО=3;</t>
  </si>
  <si>
    <t>К7= ;</t>
  </si>
  <si>
    <t>(Ф7) - Степень развитости управляющих функций АСУТП - I степень (одноконтурное автоматическое регулирование или автоматическое одноактное логическое управление (переключения, блокировки и тому подобное)); ОО=1; ТО=1;</t>
  </si>
  <si>
    <t>К8= ;</t>
  </si>
  <si>
    <t>(Ф8) - Режим выполнения управляющих функций АСУТП - автоматизированный ручной режим; ОО=1; ТО=1;</t>
  </si>
  <si>
    <t>К9= ;</t>
  </si>
  <si>
    <t>(Ф9) - Количество переменных, измеряемых, контролируемых и регистрируемых АСУТП - свыше 100 до 170; ОО=2; ТО=4;</t>
  </si>
  <si>
    <t>К10= ;</t>
  </si>
  <si>
    <t>(Ф10)-Количество управляющих воздействий, вырабатываемых АСУТП -до 5; ОО=1; ТО=1</t>
  </si>
  <si>
    <t xml:space="preserve">К11= </t>
  </si>
  <si>
    <t>(33,77*13)*1,2*0,4*1,11*0,4
(A*X)*К1*К2*К3*К5</t>
  </si>
  <si>
    <t>К=1,2 - К10.4 Сейсмичность для "(ТО) Техническое обеспечение;</t>
  </si>
  <si>
    <t>К1=1,2 ;</t>
  </si>
  <si>
    <t>Создание АСУТП предусматривает разработку её метрологического обеспечения - К15: общее количество ИК свыше 21 до 100, доля ИК, подлежащих государственным испытаниям свыше 35 до 70 %;</t>
  </si>
  <si>
    <t>К3=1,11 Таб.5;</t>
  </si>
  <si>
    <t>Стадии проектирования: Техническое обеспечение - ПД=40-50 %, РД 50-60 %;</t>
  </si>
  <si>
    <t>К5=0,4 Таб.6;</t>
  </si>
  <si>
    <t>К4= ;</t>
  </si>
  <si>
    <t>(30,5*1)*1,12*0,9*1,2*1,15
(A*X)*К1*К2*К3*К4</t>
  </si>
  <si>
    <t>Кис - суммарное количество источников ЧС (природных и техногенных) 5;</t>
  </si>
  <si>
    <t>К1=1,12 Гл.1 п.2, Таб.1;</t>
  </si>
  <si>
    <t>Кпф - количество источников ЧС с одинаковыми поражающими факторами 2;</t>
  </si>
  <si>
    <t>К2=0,9 Гл.1 п.2, Таб.5;</t>
  </si>
  <si>
    <t>Ксл - категория сложности проектируемого объекта II  (К=1,1-1,2);</t>
  </si>
  <si>
    <t>К3=1,2 Гл.1 п.2, Таб.2;</t>
  </si>
  <si>
    <t>Коб - для объектов производственного назначения</t>
  </si>
  <si>
    <t>К4=1,15 Гл.1 п.2</t>
  </si>
  <si>
    <t>3*17,4
B*X</t>
  </si>
  <si>
    <t>Генплан и транспорт;</t>
  </si>
  <si>
    <t xml:space="preserve"> 94%;</t>
  </si>
  <si>
    <t>(12,574+0,099*(0.4*100+0.6*0.5*100))*0,7
(A+B*(0.4*X1+0.6*0.5*X1))*Кпониж</t>
  </si>
  <si>
    <t xml:space="preserve">   Итого в уровне цен на 01.01.2001 г., руб.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</si>
  <si>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</si>
  <si>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</si>
  <si>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</si>
  <si>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</si>
  <si>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 xml:space="preserve">более 1 млн </t>
  </si>
  <si>
    <t>- авансирование в размере 30%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</si>
  <si>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</si>
  <si>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Сети ВТРК «Ведучи»
Проектные работы</t>
  </si>
  <si>
    <t xml:space="preserve">Сети ВТРК «Ведучи»  </t>
  </si>
  <si>
    <t>Сети ВТРК «Ведучи»</t>
  </si>
  <si>
    <t>Расчет цены договора</t>
  </si>
  <si>
    <t>Стоимость работ в ценах на дату формирования начальной (максимальной) цены контракта - сентябрь 2021 г.</t>
  </si>
  <si>
    <t>Наименование работ</t>
  </si>
  <si>
    <t>Сроки выполнения работ</t>
  </si>
  <si>
    <t>Дата начала</t>
  </si>
  <si>
    <t>Дата окончания</t>
  </si>
  <si>
    <t>Х</t>
  </si>
  <si>
    <t>Разработка проектной документации, в том числе сметной документации</t>
  </si>
  <si>
    <t>Государственная экспертиза</t>
  </si>
  <si>
    <t>Применены индексы на III квартал 2021 года по письму Минстроя России от 09.08.2021 №33267-ИФ/09</t>
  </si>
  <si>
    <t>Инженерно-экологические изыскания</t>
  </si>
  <si>
    <t>Сумма Спд и Сиж (млн.рублей,</t>
  </si>
  <si>
    <t>в ценах 2001 года)</t>
  </si>
  <si>
    <t>Процент от суммы Спд и Сиж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</si>
  <si>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</si>
  <si>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</si>
  <si>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</si>
  <si>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</si>
  <si>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</si>
  <si>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</si>
  <si>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</si>
  <si>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</si>
  <si>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</si>
  <si>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</si>
  <si>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</si>
  <si>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</si>
  <si>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</si>
  <si>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</si>
  <si>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</si>
  <si>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</si>
  <si>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</si>
  <si>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</si>
  <si>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</si>
  <si>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</si>
  <si>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</si>
  <si>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</si>
  <si>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</si>
  <si>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</si>
  <si>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</si>
  <si>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</si>
  <si>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</si>
  <si>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</si>
  <si>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</si>
  <si>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Индекс роста потребительских цен на 2022 г.</t>
  </si>
  <si>
    <t>Резерв средств на непредвиденные работы и затраты для инженерных изысканий</t>
  </si>
  <si>
    <t>Резерв средств на непредвиденные работы и затраты для проектной документации</t>
  </si>
  <si>
    <r>
      <rPr>
        <b/>
        <sz val="11"/>
        <color theme="1"/>
        <rFont val="Times New Roman"/>
        <family val="1"/>
        <charset val="204"/>
      </rPr>
      <t xml:space="preserve">Календарный план </t>
    </r>
    <r>
      <rPr>
        <sz val="11"/>
        <color theme="1"/>
        <rFont val="Times New Roman"/>
        <family val="1"/>
        <charset val="204"/>
      </rPr>
      <t xml:space="preserve">
выполнения проектно-изыскательских работ по объекту: 
Сети ВТРК "Ведучи"</t>
    </r>
  </si>
  <si>
    <t>Х-дата заключения договора</t>
  </si>
  <si>
    <t>Дата формирования НМЦК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</si>
  <si>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</si>
  <si>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</si>
  <si>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</si>
  <si>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2021 году</t>
  </si>
  <si>
    <t>Доля сметной стоимости, подлежащая выполнению подрядчиком в 2022 году</t>
  </si>
  <si>
    <t>Индекс Минэкономразвития РФ на 2021 г. (Письмо Минэкономразвития России от 30.09.2020 г. № 32028-ПК/Д03и)</t>
  </si>
  <si>
    <t>ежемесячный прогнозный индекс на 2021 год</t>
  </si>
  <si>
    <t>^(1/12)</t>
  </si>
  <si>
    <t>Индекс Минэкономразвития РФ на 2022 г. (Письмо Минэкономразвития России от 30.09.2020 г. № 32028-ПК/Д03и)</t>
  </si>
  <si>
    <t>ежемесячный прогнозный индекс на 2022 год</t>
  </si>
  <si>
    <t>К на 2021 =</t>
  </si>
  <si>
    <t>К на 2022 =</t>
  </si>
  <si>
    <t>Индекс прогнозной инфляции</t>
  </si>
  <si>
    <t>Расчет индекса прогнозной инфляции</t>
  </si>
  <si>
    <t>примерно СК</t>
  </si>
  <si>
    <t>примерно авторский</t>
  </si>
  <si>
    <t>В расчете НМЦ Х=</t>
  </si>
  <si>
    <t>4. Продолжительность проектирования 11,3 месяца (в том числе с учетом получения положительного заключения государственной экспертизы).</t>
  </si>
  <si>
    <t>(Восемь миллионов двести девяносто восемь тысяч восемьсот восемь рублей, 26 копеек)</t>
  </si>
  <si>
    <t>Стоимость единицы изм. по состоянию на 01.01.2021 г., тыс. руб.*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</si>
</sst>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₽_-;\-* #,##0.00\ _₽_-;_-* &quot;-&quot;??\ _₽_-;_-@_-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  <numFmt numFmtId="168" formatCode="0.000"/>
    <numFmt numFmtId="169" formatCode="0.0"/>
    <numFmt numFmtId="170" formatCode="0.00000"/>
    <numFmt numFmtId="171" formatCode="_-* #,##0&quot;р.&quot;_-;\-* #,##0&quot;р.&quot;_-;_-* &quot;-&quot;&quot;р.&quot;_-;_-@_-"/>
    <numFmt numFmtId="172" formatCode="_-* #,##0.00&quot;р.&quot;_-;\-* #,##0.00&quot;р.&quot;_-;_-* &quot;-&quot;??&quot;р.&quot;_-;_-@_-"/>
    <numFmt numFmtId="173" formatCode="_-* #,##0\ _р_._-;\-* #,##0\ _р_._-;_-* &quot;-&quot;\ _р_._-;_-@_-"/>
    <numFmt numFmtId="174" formatCode="_-* #,##0.00\ _р_._-;\-* #,##0.00\ _р_._-;_-* &quot;-&quot;??\ _р_._-;_-@_-"/>
    <numFmt numFmtId="175" formatCode="0.0%"/>
    <numFmt numFmtId="176" formatCode="_(* #,##0.00_);_(* \(#,##0.00\);_(* &quot;-&quot;??_);_(@_)"/>
    <numFmt numFmtId="177" formatCode="0.0000000"/>
    <numFmt numFmtId="178" formatCode="#,##0.000000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444444"/>
      <name val="Arial"/>
      <family val="2"/>
      <charset val="204"/>
    </font>
    <font>
      <sz val="12"/>
      <color rgb="FF444444"/>
      <name val="Arial"/>
      <family val="2"/>
      <charset val="204"/>
    </font>
    <font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08">
    <xf numFmtId="0" fontId="0" fillId="0" borderId="0"/>
    <xf numFmtId="0" fontId="12" fillId="0" borderId="0"/>
    <xf numFmtId="164" fontId="14" fillId="0" borderId="0" applyFont="0" applyFill="0" applyBorder="0" applyAlignment="0" applyProtection="0"/>
    <xf numFmtId="0" fontId="13" fillId="0" borderId="0"/>
    <xf numFmtId="0" fontId="17" fillId="0" borderId="0">
      <alignment horizontal="left" vertical="center"/>
    </xf>
    <xf numFmtId="0" fontId="10" fillId="0" borderId="0"/>
    <xf numFmtId="0" fontId="18" fillId="0" borderId="0">
      <alignment horizontal="right" vertical="center"/>
    </xf>
    <xf numFmtId="0" fontId="19" fillId="0" borderId="0">
      <alignment horizontal="center" vertical="center"/>
    </xf>
    <xf numFmtId="0" fontId="20" fillId="0" borderId="0">
      <alignment horizontal="center" vertical="top"/>
    </xf>
    <xf numFmtId="0" fontId="18" fillId="0" borderId="0">
      <alignment horizontal="left" vertical="top"/>
    </xf>
    <xf numFmtId="0" fontId="20" fillId="0" borderId="0">
      <alignment horizontal="left" vertical="top"/>
    </xf>
    <xf numFmtId="0" fontId="20" fillId="0" borderId="1">
      <alignment horizontal="center" vertical="center"/>
    </xf>
    <xf numFmtId="0" fontId="20" fillId="0" borderId="2">
      <alignment horizontal="left" vertical="top"/>
    </xf>
    <xf numFmtId="0" fontId="20" fillId="0" borderId="0">
      <alignment horizontal="left" vertical="top"/>
    </xf>
    <xf numFmtId="0" fontId="20" fillId="0" borderId="1">
      <alignment horizontal="left" vertical="center"/>
    </xf>
    <xf numFmtId="0" fontId="20" fillId="0" borderId="1">
      <alignment horizontal="right" vertical="center"/>
    </xf>
    <xf numFmtId="0" fontId="20" fillId="0" borderId="6">
      <alignment horizontal="left" vertical="top"/>
    </xf>
    <xf numFmtId="0" fontId="20" fillId="0" borderId="6">
      <alignment horizontal="left" vertical="top"/>
    </xf>
    <xf numFmtId="9" fontId="14" fillId="0" borderId="0" applyFont="0" applyFill="0" applyBorder="0" applyAlignment="0" applyProtection="0"/>
    <xf numFmtId="0" fontId="12" fillId="0" borderId="0"/>
    <xf numFmtId="0" fontId="9" fillId="0" borderId="0"/>
    <xf numFmtId="0" fontId="19" fillId="0" borderId="0">
      <alignment horizontal="center" vertical="center"/>
    </xf>
    <xf numFmtId="0" fontId="20" fillId="0" borderId="0">
      <alignment horizontal="center" vertical="top"/>
    </xf>
    <xf numFmtId="0" fontId="18" fillId="0" borderId="0">
      <alignment horizontal="left" vertical="top"/>
    </xf>
    <xf numFmtId="0" fontId="20" fillId="0" borderId="0">
      <alignment horizontal="left" vertical="center"/>
    </xf>
    <xf numFmtId="0" fontId="18" fillId="0" borderId="0">
      <alignment horizontal="left" vertical="center"/>
    </xf>
    <xf numFmtId="0" fontId="20" fillId="0" borderId="1">
      <alignment horizontal="center" vertical="center"/>
    </xf>
    <xf numFmtId="0" fontId="20" fillId="0" borderId="1">
      <alignment horizontal="left" vertical="center"/>
    </xf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4" borderId="0" applyNumberFormat="0" applyBorder="0" applyAlignment="0" applyProtection="0"/>
    <xf numFmtId="0" fontId="36" fillId="8" borderId="0" applyNumberFormat="0" applyBorder="0" applyAlignment="0" applyProtection="0"/>
    <xf numFmtId="0" fontId="37" fillId="25" borderId="22" applyNumberFormat="0" applyAlignment="0" applyProtection="0"/>
    <xf numFmtId="0" fontId="38" fillId="26" borderId="23" applyNumberFormat="0" applyAlignment="0" applyProtection="0"/>
    <xf numFmtId="0" fontId="39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12" borderId="22" applyNumberFormat="0" applyAlignment="0" applyProtection="0"/>
    <xf numFmtId="0" fontId="45" fillId="0" borderId="27" applyNumberFormat="0" applyFill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28" borderId="28" applyNumberFormat="0" applyFont="0" applyAlignment="0" applyProtection="0"/>
    <xf numFmtId="0" fontId="48" fillId="25" borderId="29" applyNumberFormat="0" applyAlignment="0" applyProtection="0"/>
    <xf numFmtId="0" fontId="49" fillId="29" borderId="0">
      <alignment horizontal="left" vertical="center"/>
    </xf>
    <xf numFmtId="0" fontId="50" fillId="6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49" fillId="29" borderId="0">
      <alignment horizontal="left" vertical="center"/>
    </xf>
    <xf numFmtId="0" fontId="18" fillId="0" borderId="0">
      <alignment horizontal="right" vertical="center"/>
    </xf>
    <xf numFmtId="0" fontId="50" fillId="6" borderId="0">
      <alignment horizontal="left" vertical="center"/>
    </xf>
    <xf numFmtId="0" fontId="18" fillId="0" borderId="0">
      <alignment horizontal="right" vertical="center"/>
    </xf>
    <xf numFmtId="0" fontId="50" fillId="6" borderId="0">
      <alignment horizontal="left" vertical="center"/>
    </xf>
    <xf numFmtId="0" fontId="18" fillId="0" borderId="0">
      <alignment horizontal="right" vertical="center"/>
    </xf>
    <xf numFmtId="0" fontId="18" fillId="0" borderId="0">
      <alignment horizontal="right" vertical="center"/>
    </xf>
    <xf numFmtId="0" fontId="49" fillId="29" borderId="0">
      <alignment horizontal="left" vertical="center"/>
    </xf>
    <xf numFmtId="0" fontId="49" fillId="29" borderId="0">
      <alignment horizontal="right" vertical="center"/>
    </xf>
    <xf numFmtId="0" fontId="50" fillId="6" borderId="0">
      <alignment horizontal="right" vertical="center"/>
    </xf>
    <xf numFmtId="0" fontId="49" fillId="29" borderId="0">
      <alignment horizontal="right" vertical="center"/>
    </xf>
    <xf numFmtId="0" fontId="49" fillId="29" borderId="0">
      <alignment horizontal="right" vertical="center"/>
    </xf>
    <xf numFmtId="0" fontId="49" fillId="29" borderId="0">
      <alignment horizontal="right" vertical="center"/>
    </xf>
    <xf numFmtId="0" fontId="49" fillId="29" borderId="0">
      <alignment horizontal="right" vertical="center"/>
    </xf>
    <xf numFmtId="0" fontId="49" fillId="29" borderId="0">
      <alignment horizontal="right" vertical="center"/>
    </xf>
    <xf numFmtId="0" fontId="49" fillId="29" borderId="0">
      <alignment horizontal="right" vertical="center"/>
    </xf>
    <xf numFmtId="0" fontId="49" fillId="30" borderId="0">
      <alignment horizontal="center" vertical="center"/>
    </xf>
    <xf numFmtId="0" fontId="50" fillId="6" borderId="0">
      <alignment horizontal="left" vertical="center"/>
    </xf>
    <xf numFmtId="0" fontId="50" fillId="0" borderId="0">
      <alignment horizontal="left" vertical="top"/>
    </xf>
    <xf numFmtId="0" fontId="49" fillId="30" borderId="0">
      <alignment horizontal="center" vertical="center"/>
    </xf>
    <xf numFmtId="0" fontId="49" fillId="30" borderId="0">
      <alignment horizontal="center" vertical="center"/>
    </xf>
    <xf numFmtId="0" fontId="50" fillId="6" borderId="0">
      <alignment horizontal="center" vertical="center"/>
    </xf>
    <xf numFmtId="0" fontId="50" fillId="0" borderId="0">
      <alignment horizontal="center" vertical="center"/>
    </xf>
    <xf numFmtId="0" fontId="20" fillId="0" borderId="1">
      <alignment horizontal="right" vertical="center"/>
    </xf>
    <xf numFmtId="0" fontId="20" fillId="0" borderId="1">
      <alignment horizontal="right" vertical="top"/>
    </xf>
    <xf numFmtId="0" fontId="51" fillId="6" borderId="0">
      <alignment horizontal="left" vertical="center"/>
    </xf>
    <xf numFmtId="0" fontId="50" fillId="0" borderId="0">
      <alignment horizontal="center" vertical="center"/>
    </xf>
    <xf numFmtId="0" fontId="20" fillId="0" borderId="1">
      <alignment horizontal="left" vertical="top"/>
    </xf>
    <xf numFmtId="0" fontId="50" fillId="6" borderId="0">
      <alignment horizontal="center" vertical="center"/>
    </xf>
    <xf numFmtId="0" fontId="20" fillId="0" borderId="0">
      <alignment horizontal="left" vertical="center"/>
    </xf>
    <xf numFmtId="0" fontId="20" fillId="0" borderId="1">
      <alignment horizontal="right" vertical="top"/>
    </xf>
    <xf numFmtId="0" fontId="50" fillId="0" borderId="0">
      <alignment horizontal="center" vertical="center"/>
    </xf>
    <xf numFmtId="0" fontId="50" fillId="6" borderId="0">
      <alignment horizontal="left" vertical="center"/>
    </xf>
    <xf numFmtId="0" fontId="20" fillId="0" borderId="1">
      <alignment horizontal="right" vertical="top"/>
    </xf>
    <xf numFmtId="0" fontId="20" fillId="0" borderId="1">
      <alignment horizontal="left" vertical="top"/>
    </xf>
    <xf numFmtId="0" fontId="52" fillId="0" borderId="0">
      <alignment horizontal="center" vertical="center"/>
    </xf>
    <xf numFmtId="0" fontId="50" fillId="6" borderId="0">
      <alignment horizontal="right" vertical="center"/>
    </xf>
    <xf numFmtId="0" fontId="20" fillId="0" borderId="1">
      <alignment horizontal="left" vertical="top"/>
    </xf>
    <xf numFmtId="0" fontId="50" fillId="0" borderId="0">
      <alignment horizontal="left" vertical="center"/>
    </xf>
    <xf numFmtId="0" fontId="50" fillId="6" borderId="0">
      <alignment horizontal="center" vertical="center"/>
    </xf>
    <xf numFmtId="0" fontId="50" fillId="0" borderId="0">
      <alignment horizontal="right" vertical="center"/>
    </xf>
    <xf numFmtId="0" fontId="50" fillId="6" borderId="0">
      <alignment horizontal="left" vertical="top"/>
    </xf>
    <xf numFmtId="0" fontId="50" fillId="0" borderId="0">
      <alignment horizontal="center" vertical="center"/>
    </xf>
    <xf numFmtId="0" fontId="50" fillId="6" borderId="0">
      <alignment horizontal="right" vertical="center"/>
    </xf>
    <xf numFmtId="0" fontId="50" fillId="0" borderId="0">
      <alignment horizontal="left" vertical="top"/>
    </xf>
    <xf numFmtId="0" fontId="50" fillId="6" borderId="0">
      <alignment horizontal="right" vertical="top"/>
    </xf>
    <xf numFmtId="0" fontId="50" fillId="0" borderId="0">
      <alignment horizontal="right" vertical="center"/>
    </xf>
    <xf numFmtId="0" fontId="49" fillId="29" borderId="0">
      <alignment horizontal="center" vertical="center"/>
    </xf>
    <xf numFmtId="0" fontId="50" fillId="6" borderId="0">
      <alignment horizontal="center" vertical="center"/>
    </xf>
    <xf numFmtId="0" fontId="49" fillId="29" borderId="0">
      <alignment horizontal="center" vertical="center"/>
    </xf>
    <xf numFmtId="0" fontId="49" fillId="29" borderId="0">
      <alignment horizontal="center" vertical="center"/>
    </xf>
    <xf numFmtId="0" fontId="49" fillId="29" borderId="0">
      <alignment horizontal="center" vertical="center"/>
    </xf>
    <xf numFmtId="0" fontId="49" fillId="29" borderId="0">
      <alignment horizontal="center" vertical="center"/>
    </xf>
    <xf numFmtId="0" fontId="49" fillId="29" borderId="0">
      <alignment horizontal="center" vertical="center"/>
    </xf>
    <xf numFmtId="0" fontId="49" fillId="29" borderId="0">
      <alignment horizontal="center" vertical="center"/>
    </xf>
    <xf numFmtId="0" fontId="50" fillId="0" borderId="0">
      <alignment horizontal="left" vertical="center"/>
    </xf>
    <xf numFmtId="0" fontId="49" fillId="29" borderId="0">
      <alignment horizontal="center" vertical="center"/>
    </xf>
    <xf numFmtId="0" fontId="23" fillId="6" borderId="0">
      <alignment horizontal="left" vertical="top"/>
    </xf>
    <xf numFmtId="0" fontId="50" fillId="0" borderId="0">
      <alignment horizontal="right" vertical="top"/>
    </xf>
    <xf numFmtId="0" fontId="50" fillId="6" borderId="0">
      <alignment horizontal="left" vertical="center"/>
    </xf>
    <xf numFmtId="0" fontId="50" fillId="0" borderId="0">
      <alignment horizontal="left" vertical="top"/>
    </xf>
    <xf numFmtId="0" fontId="23" fillId="6" borderId="0">
      <alignment horizontal="left" vertical="top"/>
    </xf>
    <xf numFmtId="0" fontId="23" fillId="6" borderId="0">
      <alignment horizontal="center" vertical="center"/>
    </xf>
    <xf numFmtId="0" fontId="20" fillId="0" borderId="0">
      <alignment horizontal="left" vertical="top"/>
    </xf>
    <xf numFmtId="0" fontId="53" fillId="29" borderId="0">
      <alignment horizontal="center" vertical="center"/>
    </xf>
    <xf numFmtId="0" fontId="29" fillId="6" borderId="0">
      <alignment horizontal="center" vertical="center"/>
    </xf>
    <xf numFmtId="0" fontId="29" fillId="0" borderId="0">
      <alignment horizontal="center" vertical="center"/>
    </xf>
    <xf numFmtId="0" fontId="19" fillId="0" borderId="0">
      <alignment horizontal="center" vertical="center"/>
    </xf>
    <xf numFmtId="0" fontId="50" fillId="6" borderId="0">
      <alignment horizontal="center" vertical="center"/>
    </xf>
    <xf numFmtId="0" fontId="50" fillId="0" borderId="0">
      <alignment horizontal="center" vertical="top"/>
    </xf>
    <xf numFmtId="0" fontId="20" fillId="0" borderId="0">
      <alignment horizontal="center" vertical="top"/>
    </xf>
    <xf numFmtId="0" fontId="50" fillId="6" borderId="0">
      <alignment horizontal="center" vertical="center"/>
    </xf>
    <xf numFmtId="0" fontId="52" fillId="0" borderId="0">
      <alignment horizontal="left" vertical="top"/>
    </xf>
    <xf numFmtId="0" fontId="18" fillId="0" borderId="0">
      <alignment horizontal="left" vertical="top"/>
    </xf>
    <xf numFmtId="0" fontId="50" fillId="6" borderId="0">
      <alignment horizontal="center" vertical="center"/>
    </xf>
    <xf numFmtId="0" fontId="50" fillId="0" borderId="0">
      <alignment horizontal="left" vertical="top"/>
    </xf>
    <xf numFmtId="0" fontId="18" fillId="0" borderId="1">
      <alignment horizontal="center" vertical="center"/>
    </xf>
    <xf numFmtId="0" fontId="50" fillId="6" borderId="0">
      <alignment horizontal="left" vertical="center"/>
    </xf>
    <xf numFmtId="0" fontId="52" fillId="0" borderId="0">
      <alignment horizontal="left" vertical="center"/>
    </xf>
    <xf numFmtId="0" fontId="49" fillId="30" borderId="0">
      <alignment horizontal="left" vertical="center"/>
    </xf>
    <xf numFmtId="0" fontId="50" fillId="6" borderId="0">
      <alignment horizontal="left" vertical="center"/>
    </xf>
    <xf numFmtId="0" fontId="52" fillId="0" borderId="0">
      <alignment horizontal="left" vertical="top"/>
    </xf>
    <xf numFmtId="0" fontId="49" fillId="30" borderId="0">
      <alignment horizontal="left" vertical="center"/>
    </xf>
    <xf numFmtId="0" fontId="18" fillId="0" borderId="1">
      <alignment horizontal="center" vertical="center"/>
    </xf>
    <xf numFmtId="0" fontId="49" fillId="30" borderId="0">
      <alignment horizontal="left" vertical="center"/>
    </xf>
    <xf numFmtId="0" fontId="54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7" fillId="12" borderId="22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8" fillId="25" borderId="29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0" fontId="59" fillId="25" borderId="22" applyNumberFormat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64" fillId="26" borderId="2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6" fillId="0" borderId="0"/>
    <xf numFmtId="0" fontId="5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3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0" fontId="12" fillId="28" borderId="28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/>
    <xf numFmtId="0" fontId="71" fillId="0" borderId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16" fillId="0" borderId="0">
      <alignment horizontal="center"/>
    </xf>
    <xf numFmtId="0" fontId="7" fillId="0" borderId="0"/>
    <xf numFmtId="0" fontId="13" fillId="0" borderId="1" applyBorder="0" applyAlignment="0">
      <alignment horizontal="center" wrapText="1"/>
    </xf>
    <xf numFmtId="0" fontId="16" fillId="0" borderId="0">
      <alignment horizontal="left" vertical="top"/>
    </xf>
    <xf numFmtId="0" fontId="16" fillId="0" borderId="0">
      <alignment horizontal="right" vertical="top" wrapText="1"/>
    </xf>
    <xf numFmtId="0" fontId="16" fillId="0" borderId="1">
      <alignment horizontal="center" wrapText="1"/>
    </xf>
    <xf numFmtId="0" fontId="6" fillId="0" borderId="0"/>
    <xf numFmtId="0" fontId="6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39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0" fillId="0" borderId="0" xfId="0" applyNumberFormat="1"/>
    <xf numFmtId="1" fontId="0" fillId="0" borderId="0" xfId="0" applyNumberFormat="1"/>
    <xf numFmtId="4" fontId="11" fillId="0" borderId="0" xfId="0" applyNumberFormat="1" applyFont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3" borderId="1" xfId="0" applyFill="1" applyBorder="1"/>
    <xf numFmtId="0" fontId="22" fillId="3" borderId="1" xfId="0" applyFont="1" applyFill="1" applyBorder="1"/>
    <xf numFmtId="4" fontId="2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/>
    </xf>
    <xf numFmtId="0" fontId="13" fillId="0" borderId="0" xfId="3"/>
    <xf numFmtId="0" fontId="24" fillId="0" borderId="1" xfId="0" applyFont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49" fontId="24" fillId="4" borderId="1" xfId="3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4" fillId="4" borderId="0" xfId="3" applyFont="1" applyFill="1"/>
    <xf numFmtId="0" fontId="24" fillId="4" borderId="2" xfId="3" applyFont="1" applyFill="1" applyBorder="1"/>
    <xf numFmtId="0" fontId="24" fillId="4" borderId="0" xfId="3" applyFont="1" applyFill="1" applyAlignment="1">
      <alignment vertical="center"/>
    </xf>
    <xf numFmtId="0" fontId="25" fillId="4" borderId="2" xfId="3" applyFont="1" applyFill="1" applyBorder="1" applyAlignment="1">
      <alignment horizontal="right"/>
    </xf>
    <xf numFmtId="49" fontId="25" fillId="4" borderId="1" xfId="3" applyNumberFormat="1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 vertical="center" wrapText="1"/>
    </xf>
    <xf numFmtId="49" fontId="24" fillId="4" borderId="1" xfId="3" applyNumberFormat="1" applyFont="1" applyFill="1" applyBorder="1" applyAlignment="1">
      <alignment horizontal="left" vertical="center" wrapText="1"/>
    </xf>
    <xf numFmtId="49" fontId="25" fillId="4" borderId="1" xfId="3" applyNumberFormat="1" applyFont="1" applyFill="1" applyBorder="1" applyAlignment="1">
      <alignment horizontal="right" vertical="center" wrapText="1"/>
    </xf>
    <xf numFmtId="49" fontId="25" fillId="4" borderId="0" xfId="3" applyNumberFormat="1" applyFont="1" applyFill="1" applyBorder="1" applyAlignment="1">
      <alignment horizontal="right" vertical="center" wrapText="1"/>
    </xf>
    <xf numFmtId="3" fontId="25" fillId="0" borderId="0" xfId="3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4" fillId="0" borderId="0" xfId="0" applyFont="1"/>
    <xf numFmtId="0" fontId="24" fillId="0" borderId="0" xfId="0" applyFont="1" applyAlignment="1">
      <alignment vertic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165" fontId="24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/>
    </xf>
    <xf numFmtId="0" fontId="24" fillId="0" borderId="0" xfId="0" applyFont="1" applyBorder="1"/>
    <xf numFmtId="4" fontId="21" fillId="0" borderId="0" xfId="0" applyNumberFormat="1" applyFont="1" applyBorder="1" applyAlignment="1">
      <alignment horizontal="center" vertical="center"/>
    </xf>
    <xf numFmtId="168" fontId="21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0" xfId="3" applyFont="1"/>
    <xf numFmtId="4" fontId="24" fillId="0" borderId="1" xfId="3" applyNumberFormat="1" applyFont="1" applyBorder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5" fillId="0" borderId="0" xfId="3" applyFont="1"/>
    <xf numFmtId="4" fontId="25" fillId="0" borderId="0" xfId="3" applyNumberFormat="1" applyFont="1" applyAlignment="1">
      <alignment vertical="center" wrapText="1"/>
    </xf>
    <xf numFmtId="49" fontId="24" fillId="0" borderId="0" xfId="3" applyNumberFormat="1" applyFont="1"/>
    <xf numFmtId="49" fontId="26" fillId="0" borderId="0" xfId="3" applyNumberFormat="1" applyFont="1"/>
    <xf numFmtId="0" fontId="21" fillId="0" borderId="0" xfId="0" applyFont="1" applyFill="1" applyBorder="1"/>
    <xf numFmtId="49" fontId="24" fillId="0" borderId="0" xfId="3" applyNumberFormat="1" applyFont="1" applyAlignment="1">
      <alignment vertical="center"/>
    </xf>
    <xf numFmtId="0" fontId="28" fillId="0" borderId="0" xfId="3" applyFont="1" applyBorder="1" applyAlignment="1"/>
    <xf numFmtId="0" fontId="24" fillId="0" borderId="0" xfId="3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0" xfId="0" applyFont="1"/>
    <xf numFmtId="4" fontId="15" fillId="0" borderId="0" xfId="0" applyNumberFormat="1" applyFont="1" applyAlignment="1">
      <alignment horizontal="right"/>
    </xf>
    <xf numFmtId="0" fontId="21" fillId="0" borderId="0" xfId="20" applyFont="1" applyFill="1" applyAlignment="1">
      <alignment horizontal="center"/>
    </xf>
    <xf numFmtId="0" fontId="21" fillId="0" borderId="0" xfId="20" applyFont="1" applyFill="1"/>
    <xf numFmtId="0" fontId="21" fillId="0" borderId="0" xfId="20" applyFont="1" applyFill="1" applyAlignment="1">
      <alignment wrapText="1"/>
    </xf>
    <xf numFmtId="4" fontId="21" fillId="0" borderId="0" xfId="20" applyNumberFormat="1" applyFont="1" applyFill="1"/>
    <xf numFmtId="0" fontId="21" fillId="2" borderId="1" xfId="26" quotePrefix="1" applyFont="1" applyFill="1" applyBorder="1" applyAlignment="1">
      <alignment horizontal="center" vertical="center" wrapText="1"/>
    </xf>
    <xf numFmtId="4" fontId="21" fillId="2" borderId="1" xfId="26" quotePrefix="1" applyNumberFormat="1" applyFont="1" applyFill="1" applyBorder="1" applyAlignment="1">
      <alignment horizontal="center" vertical="center" wrapText="1"/>
    </xf>
    <xf numFmtId="0" fontId="21" fillId="0" borderId="1" xfId="27" quotePrefix="1" applyFont="1" applyFill="1" applyBorder="1" applyAlignment="1">
      <alignment horizontal="left" vertical="top" wrapText="1"/>
    </xf>
    <xf numFmtId="167" fontId="21" fillId="0" borderId="1" xfId="13" quotePrefix="1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wrapText="1"/>
    </xf>
    <xf numFmtId="0" fontId="21" fillId="0" borderId="1" xfId="13" quotePrefix="1" applyNumberFormat="1" applyFont="1" applyFill="1" applyBorder="1" applyAlignment="1">
      <alignment horizontal="center" vertical="center" wrapText="1"/>
    </xf>
    <xf numFmtId="0" fontId="21" fillId="0" borderId="1" xfId="13" quotePrefix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27" quotePrefix="1" applyFont="1" applyFill="1" applyBorder="1" applyAlignment="1">
      <alignment horizontal="left" vertical="center" wrapText="1"/>
    </xf>
    <xf numFmtId="167" fontId="24" fillId="2" borderId="1" xfId="13" quotePrefix="1" applyNumberFormat="1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4" fillId="2" borderId="1" xfId="2" applyNumberFormat="1" applyFont="1" applyFill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4" fillId="0" borderId="1" xfId="0" quotePrefix="1" applyFont="1" applyFill="1" applyBorder="1" applyAlignment="1">
      <alignment vertical="center" wrapText="1"/>
    </xf>
    <xf numFmtId="0" fontId="24" fillId="0" borderId="1" xfId="27" quotePrefix="1" applyFont="1" applyFill="1" applyBorder="1" applyAlignment="1">
      <alignment horizontal="left" vertical="center" wrapText="1"/>
    </xf>
    <xf numFmtId="10" fontId="24" fillId="0" borderId="1" xfId="18" quotePrefix="1" applyNumberFormat="1" applyFont="1" applyFill="1" applyBorder="1" applyAlignment="1">
      <alignment horizontal="center" vertical="center" wrapText="1"/>
    </xf>
    <xf numFmtId="0" fontId="24" fillId="0" borderId="1" xfId="13" quotePrefix="1" applyFont="1" applyFill="1" applyBorder="1" applyAlignment="1">
      <alignment horizontal="left" vertical="center" wrapText="1"/>
    </xf>
    <xf numFmtId="0" fontId="24" fillId="0" borderId="1" xfId="20" applyFont="1" applyFill="1" applyBorder="1" applyAlignment="1">
      <alignment vertical="center" wrapText="1"/>
    </xf>
    <xf numFmtId="0" fontId="24" fillId="0" borderId="1" xfId="2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27" quotePrefix="1" applyFont="1" applyFill="1" applyBorder="1" applyAlignment="1">
      <alignment horizontal="left" vertical="top" wrapText="1"/>
    </xf>
    <xf numFmtId="0" fontId="24" fillId="0" borderId="1" xfId="13" quotePrefix="1" applyFont="1" applyFill="1" applyBorder="1" applyAlignment="1">
      <alignment horizontal="center" vertical="center" wrapText="1"/>
    </xf>
    <xf numFmtId="0" fontId="30" fillId="4" borderId="18" xfId="1" applyFont="1" applyFill="1" applyBorder="1" applyAlignment="1">
      <alignment vertical="center" wrapText="1"/>
    </xf>
    <xf numFmtId="0" fontId="30" fillId="4" borderId="19" xfId="1" applyFont="1" applyFill="1" applyBorder="1" applyAlignment="1">
      <alignment horizontal="center" vertical="center" wrapText="1"/>
    </xf>
    <xf numFmtId="0" fontId="21" fillId="4" borderId="16" xfId="1" applyFont="1" applyFill="1" applyBorder="1" applyAlignment="1">
      <alignment horizontal="center" vertical="center" wrapText="1"/>
    </xf>
    <xf numFmtId="0" fontId="30" fillId="4" borderId="16" xfId="1" applyFont="1" applyFill="1" applyBorder="1" applyAlignment="1">
      <alignment vertical="center" wrapText="1"/>
    </xf>
    <xf numFmtId="0" fontId="30" fillId="4" borderId="16" xfId="1" applyFont="1" applyFill="1" applyBorder="1" applyAlignment="1">
      <alignment horizontal="center" vertical="center" wrapText="1"/>
    </xf>
    <xf numFmtId="0" fontId="21" fillId="4" borderId="19" xfId="1" applyFont="1" applyFill="1" applyBorder="1" applyAlignment="1">
      <alignment horizontal="center" vertical="center" wrapText="1"/>
    </xf>
    <xf numFmtId="0" fontId="30" fillId="4" borderId="21" xfId="1" applyFont="1" applyFill="1" applyBorder="1" applyAlignment="1">
      <alignment vertical="center" wrapText="1"/>
    </xf>
    <xf numFmtId="0" fontId="30" fillId="4" borderId="1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vertical="center" wrapText="1"/>
    </xf>
    <xf numFmtId="0" fontId="30" fillId="4" borderId="18" xfId="1" applyFont="1" applyFill="1" applyBorder="1" applyAlignment="1">
      <alignment horizontal="center" vertical="center" wrapText="1"/>
    </xf>
    <xf numFmtId="0" fontId="21" fillId="4" borderId="16" xfId="1" applyFont="1" applyFill="1" applyBorder="1" applyAlignment="1">
      <alignment vertical="center" wrapText="1"/>
    </xf>
    <xf numFmtId="0" fontId="31" fillId="0" borderId="16" xfId="1" applyFont="1" applyBorder="1" applyAlignment="1">
      <alignment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4" fontId="31" fillId="0" borderId="16" xfId="1" applyNumberFormat="1" applyFont="1" applyBorder="1" applyAlignment="1">
      <alignment horizontal="center" vertical="center" wrapText="1"/>
    </xf>
    <xf numFmtId="0" fontId="0" fillId="0" borderId="1" xfId="0" applyBorder="1"/>
    <xf numFmtId="170" fontId="0" fillId="0" borderId="0" xfId="0" applyNumberFormat="1"/>
    <xf numFmtId="0" fontId="74" fillId="0" borderId="0" xfId="0" applyFont="1" applyAlignment="1">
      <alignment horizontal="right" vertical="center"/>
    </xf>
    <xf numFmtId="0" fontId="30" fillId="2" borderId="16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21" fillId="4" borderId="20" xfId="0" applyFont="1" applyFill="1" applyBorder="1" applyAlignment="1">
      <alignment vertical="center" wrapText="1"/>
    </xf>
    <xf numFmtId="0" fontId="21" fillId="4" borderId="16" xfId="0" applyFont="1" applyFill="1" applyBorder="1" applyAlignment="1">
      <alignment vertical="center" wrapText="1"/>
    </xf>
    <xf numFmtId="0" fontId="21" fillId="4" borderId="0" xfId="0" applyFont="1" applyFill="1"/>
    <xf numFmtId="0" fontId="30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76" fillId="31" borderId="1" xfId="0" applyFont="1" applyFill="1" applyBorder="1"/>
    <xf numFmtId="0" fontId="75" fillId="31" borderId="1" xfId="0" applyFont="1" applyFill="1" applyBorder="1"/>
    <xf numFmtId="4" fontId="76" fillId="31" borderId="1" xfId="0" applyNumberFormat="1" applyFont="1" applyFill="1" applyBorder="1" applyAlignment="1">
      <alignment horizontal="center"/>
    </xf>
    <xf numFmtId="0" fontId="0" fillId="31" borderId="1" xfId="0" applyFill="1" applyBorder="1"/>
    <xf numFmtId="0" fontId="75" fillId="31" borderId="1" xfId="0" applyFont="1" applyFill="1" applyBorder="1" applyAlignment="1">
      <alignment horizontal="center" vertical="center"/>
    </xf>
    <xf numFmtId="0" fontId="75" fillId="31" borderId="1" xfId="0" applyFont="1" applyFill="1" applyBorder="1" applyAlignment="1">
      <alignment horizontal="left" vertical="center"/>
    </xf>
    <xf numFmtId="0" fontId="75" fillId="31" borderId="1" xfId="0" applyFont="1" applyFill="1" applyBorder="1" applyAlignment="1">
      <alignment horizontal="center" vertical="center" wrapText="1"/>
    </xf>
    <xf numFmtId="0" fontId="75" fillId="31" borderId="1" xfId="0" applyFont="1" applyFill="1" applyBorder="1" applyAlignment="1">
      <alignment horizontal="left" vertical="center" wrapText="1"/>
    </xf>
    <xf numFmtId="4" fontId="75" fillId="31" borderId="1" xfId="0" applyNumberFormat="1" applyFont="1" applyFill="1" applyBorder="1" applyAlignment="1">
      <alignment horizontal="center" vertical="center"/>
    </xf>
    <xf numFmtId="168" fontId="75" fillId="31" borderId="1" xfId="0" applyNumberFormat="1" applyFont="1" applyFill="1" applyBorder="1" applyAlignment="1">
      <alignment horizontal="center" vertical="center"/>
    </xf>
    <xf numFmtId="0" fontId="75" fillId="31" borderId="1" xfId="0" applyFont="1" applyFill="1" applyBorder="1" applyAlignment="1">
      <alignment vertical="center" wrapText="1"/>
    </xf>
    <xf numFmtId="2" fontId="75" fillId="31" borderId="1" xfId="0" applyNumberFormat="1" applyFont="1" applyFill="1" applyBorder="1" applyAlignment="1">
      <alignment vertical="center"/>
    </xf>
    <xf numFmtId="0" fontId="75" fillId="31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3" fillId="0" borderId="0" xfId="2189" applyFont="1" applyBorder="1" applyAlignment="1">
      <alignment wrapText="1"/>
    </xf>
    <xf numFmtId="0" fontId="13" fillId="0" borderId="2" xfId="2189" applyFont="1" applyBorder="1" applyAlignment="1">
      <alignment vertical="top" wrapText="1"/>
    </xf>
    <xf numFmtId="0" fontId="13" fillId="0" borderId="0" xfId="2189" applyFont="1" applyBorder="1">
      <alignment horizontal="center"/>
    </xf>
    <xf numFmtId="0" fontId="13" fillId="0" borderId="0" xfId="2189" applyFont="1" applyBorder="1" applyAlignment="1">
      <alignment horizontal="right"/>
    </xf>
    <xf numFmtId="0" fontId="81" fillId="0" borderId="1" xfId="2189" applyFont="1" applyBorder="1" applyAlignment="1">
      <alignment horizontal="center" vertical="center" wrapText="1"/>
    </xf>
    <xf numFmtId="0" fontId="13" fillId="0" borderId="8" xfId="2191" applyBorder="1">
      <alignment horizontal="center" wrapText="1"/>
    </xf>
    <xf numFmtId="0" fontId="13" fillId="0" borderId="13" xfId="2191" applyBorder="1" applyAlignment="1">
      <alignment horizontal="center" wrapText="1"/>
    </xf>
    <xf numFmtId="0" fontId="81" fillId="0" borderId="0" xfId="2192" applyFont="1">
      <alignment horizontal="left" vertical="top"/>
    </xf>
    <xf numFmtId="0" fontId="13" fillId="0" borderId="0" xfId="2192" applyFont="1">
      <alignment horizontal="left" vertical="top"/>
    </xf>
    <xf numFmtId="3" fontId="21" fillId="0" borderId="0" xfId="0" applyNumberFormat="1" applyFont="1"/>
    <xf numFmtId="0" fontId="79" fillId="0" borderId="0" xfId="2189" applyFont="1" applyAlignment="1">
      <alignment horizontal="left"/>
    </xf>
    <xf numFmtId="169" fontId="24" fillId="0" borderId="0" xfId="0" applyNumberFormat="1" applyFont="1" applyAlignment="1">
      <alignment horizontal="center"/>
    </xf>
    <xf numFmtId="14" fontId="24" fillId="0" borderId="0" xfId="0" applyNumberFormat="1" applyFont="1" applyBorder="1" applyAlignment="1">
      <alignment horizontal="center" vertical="center" wrapText="1"/>
    </xf>
    <xf numFmtId="0" fontId="13" fillId="0" borderId="0" xfId="2189" applyFont="1" applyBorder="1" applyAlignment="1">
      <alignment horizontal="left" vertical="top" wrapText="1"/>
    </xf>
    <xf numFmtId="0" fontId="12" fillId="0" borderId="0" xfId="2200" applyFont="1" applyAlignment="1">
      <alignment horizontal="right"/>
    </xf>
    <xf numFmtId="0" fontId="77" fillId="0" borderId="0" xfId="2200" applyFont="1"/>
    <xf numFmtId="0" fontId="77" fillId="0" borderId="2" xfId="2200" applyFont="1" applyBorder="1"/>
    <xf numFmtId="0" fontId="13" fillId="0" borderId="0" xfId="2200" applyFont="1" applyAlignment="1"/>
    <xf numFmtId="0" fontId="13" fillId="0" borderId="0" xfId="2200" applyFont="1"/>
    <xf numFmtId="0" fontId="80" fillId="0" borderId="0" xfId="2200" applyFont="1" applyAlignment="1">
      <alignment vertical="top"/>
    </xf>
    <xf numFmtId="0" fontId="13" fillId="0" borderId="0" xfId="2200" applyFont="1" applyAlignment="1">
      <alignment vertical="top"/>
    </xf>
    <xf numFmtId="0" fontId="12" fillId="0" borderId="0" xfId="2200" applyFont="1"/>
    <xf numFmtId="0" fontId="77" fillId="0" borderId="0" xfId="2200" applyFont="1" applyBorder="1"/>
    <xf numFmtId="0" fontId="13" fillId="0" borderId="0" xfId="2200" applyFont="1" applyAlignment="1">
      <alignment horizontal="left" indent="1"/>
    </xf>
    <xf numFmtId="0" fontId="81" fillId="0" borderId="1" xfId="2200" applyFont="1" applyBorder="1" applyAlignment="1">
      <alignment horizontal="center" vertical="center" wrapText="1"/>
    </xf>
    <xf numFmtId="0" fontId="81" fillId="0" borderId="3" xfId="2200" applyFont="1" applyBorder="1" applyAlignment="1">
      <alignment horizontal="center" vertical="center" wrapText="1"/>
    </xf>
    <xf numFmtId="0" fontId="12" fillId="0" borderId="1" xfId="2200" applyFont="1" applyBorder="1" applyAlignment="1">
      <alignment vertical="top" wrapText="1"/>
    </xf>
    <xf numFmtId="0" fontId="13" fillId="0" borderId="1" xfId="2192" applyFont="1" applyBorder="1" applyAlignment="1">
      <alignment horizontal="left" vertical="top" wrapText="1"/>
    </xf>
    <xf numFmtId="0" fontId="13" fillId="0" borderId="1" xfId="2200" applyFont="1" applyBorder="1" applyAlignment="1">
      <alignment horizontal="center" vertical="top" wrapText="1"/>
    </xf>
    <xf numFmtId="0" fontId="13" fillId="0" borderId="1" xfId="2200" applyNumberFormat="1" applyFont="1" applyBorder="1" applyAlignment="1">
      <alignment horizontal="right" vertical="top" wrapText="1"/>
    </xf>
    <xf numFmtId="0" fontId="83" fillId="0" borderId="1" xfId="2200" applyFont="1" applyBorder="1" applyAlignment="1">
      <alignment vertical="top" wrapText="1"/>
    </xf>
    <xf numFmtId="0" fontId="84" fillId="0" borderId="1" xfId="2192" applyFont="1" applyBorder="1" applyAlignment="1">
      <alignment horizontal="left" vertical="top" wrapText="1"/>
    </xf>
    <xf numFmtId="0" fontId="84" fillId="0" borderId="1" xfId="2200" applyFont="1" applyBorder="1" applyAlignment="1">
      <alignment horizontal="center" vertical="top" wrapText="1"/>
    </xf>
    <xf numFmtId="0" fontId="84" fillId="0" borderId="1" xfId="2200" applyNumberFormat="1" applyFont="1" applyBorder="1" applyAlignment="1">
      <alignment horizontal="right" vertical="top" wrapText="1"/>
    </xf>
    <xf numFmtId="0" fontId="13" fillId="0" borderId="1" xfId="2200" applyFont="1" applyBorder="1" applyAlignment="1">
      <alignment horizontal="left" vertical="top" wrapText="1"/>
    </xf>
    <xf numFmtId="0" fontId="85" fillId="3" borderId="1" xfId="2201" applyFont="1" applyFill="1" applyBorder="1" applyAlignment="1">
      <alignment vertical="top" wrapText="1"/>
    </xf>
    <xf numFmtId="4" fontId="19" fillId="3" borderId="1" xfId="2201" applyNumberFormat="1" applyFont="1" applyFill="1" applyBorder="1" applyAlignment="1">
      <alignment horizontal="center" vertical="center"/>
    </xf>
    <xf numFmtId="0" fontId="79" fillId="3" borderId="1" xfId="2201" applyFont="1" applyFill="1" applyBorder="1" applyAlignment="1">
      <alignment horizontal="left" vertical="center" wrapText="1"/>
    </xf>
    <xf numFmtId="0" fontId="79" fillId="3" borderId="1" xfId="2201" applyFont="1" applyFill="1" applyBorder="1" applyAlignment="1">
      <alignment horizontal="center" vertical="center" wrapText="1"/>
    </xf>
    <xf numFmtId="0" fontId="19" fillId="3" borderId="1" xfId="2201" applyFont="1" applyFill="1" applyBorder="1" applyAlignment="1">
      <alignment horizontal="center" vertical="center"/>
    </xf>
    <xf numFmtId="0" fontId="79" fillId="3" borderId="1" xfId="2201" applyFont="1" applyFill="1" applyBorder="1" applyAlignment="1">
      <alignment vertical="top" wrapText="1"/>
    </xf>
    <xf numFmtId="0" fontId="79" fillId="3" borderId="1" xfId="2201" applyFont="1" applyFill="1" applyBorder="1" applyAlignment="1">
      <alignment horizontal="center" vertical="center"/>
    </xf>
    <xf numFmtId="4" fontId="79" fillId="3" borderId="1" xfId="2201" applyNumberFormat="1" applyFont="1" applyFill="1" applyBorder="1" applyAlignment="1">
      <alignment vertical="center"/>
    </xf>
    <xf numFmtId="0" fontId="25" fillId="4" borderId="3" xfId="3" applyFont="1" applyFill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/>
    </xf>
    <xf numFmtId="49" fontId="25" fillId="4" borderId="3" xfId="3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/>
    </xf>
    <xf numFmtId="4" fontId="26" fillId="4" borderId="1" xfId="3" applyNumberFormat="1" applyFont="1" applyFill="1" applyBorder="1" applyAlignment="1">
      <alignment horizontal="right" vertical="center" wrapText="1"/>
    </xf>
    <xf numFmtId="4" fontId="24" fillId="4" borderId="3" xfId="3" applyNumberFormat="1" applyFont="1" applyFill="1" applyBorder="1" applyAlignment="1">
      <alignment horizontal="right" vertical="center" wrapText="1"/>
    </xf>
    <xf numFmtId="4" fontId="25" fillId="4" borderId="3" xfId="3" applyNumberFormat="1" applyFont="1" applyFill="1" applyBorder="1" applyAlignment="1">
      <alignment horizontal="right" vertical="center" wrapText="1"/>
    </xf>
    <xf numFmtId="4" fontId="25" fillId="0" borderId="3" xfId="3" applyNumberFormat="1" applyFont="1" applyFill="1" applyBorder="1" applyAlignment="1">
      <alignment horizontal="right" vertical="center" wrapText="1"/>
    </xf>
    <xf numFmtId="4" fontId="24" fillId="4" borderId="1" xfId="3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/>
    </xf>
    <xf numFmtId="4" fontId="21" fillId="0" borderId="1" xfId="13" quotePrefix="1" applyNumberFormat="1" applyFont="1" applyFill="1" applyBorder="1" applyAlignment="1">
      <alignment horizontal="center" vertical="center" wrapText="1"/>
    </xf>
    <xf numFmtId="4" fontId="24" fillId="2" borderId="1" xfId="13" quotePrefix="1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 vertical="center" wrapText="1" indent="9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right" vertical="center" wrapText="1" indent="9"/>
    </xf>
    <xf numFmtId="0" fontId="97" fillId="0" borderId="0" xfId="0" applyFont="1" applyAlignment="1">
      <alignment vertical="top" wrapText="1"/>
    </xf>
    <xf numFmtId="0" fontId="97" fillId="0" borderId="1" xfId="0" applyFont="1" applyBorder="1" applyAlignment="1">
      <alignment horizontal="center" vertical="center" wrapText="1"/>
    </xf>
    <xf numFmtId="0" fontId="97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4" fontId="24" fillId="0" borderId="1" xfId="20" applyNumberFormat="1" applyFont="1" applyFill="1" applyBorder="1" applyAlignment="1">
      <alignment horizontal="center" wrapText="1"/>
    </xf>
    <xf numFmtId="4" fontId="24" fillId="0" borderId="1" xfId="2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/>
    <xf numFmtId="168" fontId="15" fillId="0" borderId="0" xfId="0" applyNumberFormat="1" applyFont="1" applyAlignment="1">
      <alignment horizontal="center" vertical="top"/>
    </xf>
    <xf numFmtId="14" fontId="21" fillId="4" borderId="1" xfId="0" applyNumberFormat="1" applyFont="1" applyFill="1" applyBorder="1"/>
    <xf numFmtId="169" fontId="21" fillId="4" borderId="1" xfId="0" applyNumberFormat="1" applyFont="1" applyFill="1" applyBorder="1"/>
    <xf numFmtId="2" fontId="21" fillId="4" borderId="1" xfId="0" applyNumberFormat="1" applyFont="1" applyFill="1" applyBorder="1"/>
    <xf numFmtId="175" fontId="21" fillId="4" borderId="1" xfId="2037" applyNumberFormat="1" applyFont="1" applyFill="1" applyBorder="1"/>
    <xf numFmtId="10" fontId="24" fillId="4" borderId="3" xfId="0" applyNumberFormat="1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177" fontId="21" fillId="4" borderId="1" xfId="0" applyNumberFormat="1" applyFont="1" applyFill="1" applyBorder="1"/>
    <xf numFmtId="10" fontId="21" fillId="4" borderId="1" xfId="0" applyNumberFormat="1" applyFont="1" applyFill="1" applyBorder="1"/>
    <xf numFmtId="0" fontId="24" fillId="4" borderId="1" xfId="0" applyFont="1" applyFill="1" applyBorder="1" applyAlignment="1">
      <alignment vertical="center"/>
    </xf>
    <xf numFmtId="177" fontId="15" fillId="4" borderId="1" xfId="0" applyNumberFormat="1" applyFont="1" applyFill="1" applyBorder="1"/>
    <xf numFmtId="0" fontId="2" fillId="0" borderId="0" xfId="2207"/>
    <xf numFmtId="0" fontId="92" fillId="0" borderId="1" xfId="2207" applyFont="1" applyBorder="1" applyAlignment="1">
      <alignment horizontal="center" vertical="center" wrapText="1"/>
    </xf>
    <xf numFmtId="0" fontId="93" fillId="0" borderId="1" xfId="2207" applyFont="1" applyBorder="1" applyAlignment="1">
      <alignment horizontal="center" vertical="center" wrapText="1"/>
    </xf>
    <xf numFmtId="0" fontId="94" fillId="0" borderId="1" xfId="2207" applyFont="1" applyBorder="1" applyAlignment="1">
      <alignment vertical="center" wrapText="1"/>
    </xf>
    <xf numFmtId="0" fontId="94" fillId="0" borderId="1" xfId="2207" applyFont="1" applyBorder="1" applyAlignment="1">
      <alignment horizontal="center" vertical="center" wrapText="1"/>
    </xf>
    <xf numFmtId="14" fontId="94" fillId="0" borderId="1" xfId="2207" applyNumberFormat="1" applyFont="1" applyBorder="1" applyAlignment="1">
      <alignment horizontal="center" vertical="center" wrapText="1"/>
    </xf>
    <xf numFmtId="0" fontId="94" fillId="0" borderId="3" xfId="2207" applyFont="1" applyBorder="1" applyAlignment="1">
      <alignment vertical="center" wrapText="1"/>
    </xf>
    <xf numFmtId="0" fontId="94" fillId="0" borderId="3" xfId="2207" applyFont="1" applyBorder="1" applyAlignment="1">
      <alignment horizontal="left" vertical="center" wrapText="1"/>
    </xf>
    <xf numFmtId="0" fontId="94" fillId="0" borderId="0" xfId="2207" applyFont="1" applyBorder="1" applyAlignment="1">
      <alignment horizontal="left" vertical="center" wrapText="1"/>
    </xf>
    <xf numFmtId="14" fontId="2" fillId="0" borderId="0" xfId="2207" applyNumberFormat="1"/>
    <xf numFmtId="0" fontId="1" fillId="0" borderId="0" xfId="2207" applyFont="1" applyAlignment="1">
      <alignment horizontal="right"/>
    </xf>
    <xf numFmtId="0" fontId="90" fillId="0" borderId="0" xfId="2207" applyFont="1" applyAlignment="1">
      <alignment horizontal="center" vertical="center" wrapText="1"/>
    </xf>
    <xf numFmtId="0" fontId="90" fillId="0" borderId="2" xfId="2207" applyFont="1" applyBorder="1" applyAlignment="1">
      <alignment horizontal="center" vertical="center" wrapText="1"/>
    </xf>
    <xf numFmtId="0" fontId="92" fillId="0" borderId="1" xfId="2207" applyFont="1" applyBorder="1" applyAlignment="1">
      <alignment horizontal="center" vertical="center" wrapText="1"/>
    </xf>
    <xf numFmtId="0" fontId="92" fillId="0" borderId="1" xfId="2207" applyFont="1" applyBorder="1" applyAlignment="1">
      <alignment horizontal="center" vertical="center"/>
    </xf>
    <xf numFmtId="0" fontId="92" fillId="0" borderId="3" xfId="2207" applyFont="1" applyBorder="1" applyAlignment="1">
      <alignment horizontal="center" vertical="center" wrapText="1"/>
    </xf>
    <xf numFmtId="0" fontId="92" fillId="0" borderId="5" xfId="2207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justify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27" fillId="0" borderId="2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left" vertical="center" wrapText="1"/>
    </xf>
    <xf numFmtId="0" fontId="25" fillId="0" borderId="0" xfId="3" applyFont="1" applyFill="1" applyAlignment="1">
      <alignment horizontal="left" vertical="center" wrapText="1"/>
    </xf>
    <xf numFmtId="0" fontId="25" fillId="0" borderId="0" xfId="3" applyFont="1" applyAlignment="1">
      <alignment horizontal="left" wrapText="1"/>
    </xf>
    <xf numFmtId="49" fontId="24" fillId="0" borderId="0" xfId="3" applyNumberFormat="1" applyFont="1" applyAlignment="1">
      <alignment horizontal="left" wrapText="1"/>
    </xf>
    <xf numFmtId="49" fontId="24" fillId="0" borderId="0" xfId="3" applyNumberFormat="1" applyFont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horizontal="left" wrapText="1"/>
    </xf>
    <xf numFmtId="0" fontId="24" fillId="4" borderId="4" xfId="0" applyFont="1" applyFill="1" applyBorder="1" applyAlignment="1">
      <alignment horizontal="left" wrapText="1"/>
    </xf>
    <xf numFmtId="0" fontId="24" fillId="4" borderId="5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left" vertical="top"/>
    </xf>
    <xf numFmtId="0" fontId="25" fillId="0" borderId="0" xfId="0" applyFont="1" applyAlignment="1">
      <alignment horizontal="center" vertical="center" wrapText="1"/>
    </xf>
    <xf numFmtId="0" fontId="25" fillId="0" borderId="0" xfId="0" quotePrefix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5" fillId="4" borderId="13" xfId="3" applyFont="1" applyFill="1" applyBorder="1" applyAlignment="1">
      <alignment horizontal="center" vertical="center" wrapText="1"/>
    </xf>
    <xf numFmtId="0" fontId="25" fillId="4" borderId="6" xfId="3" applyFont="1" applyFill="1" applyBorder="1" applyAlignment="1">
      <alignment horizontal="center" vertical="center" wrapText="1"/>
    </xf>
    <xf numFmtId="49" fontId="25" fillId="4" borderId="3" xfId="3" applyNumberFormat="1" applyFont="1" applyFill="1" applyBorder="1" applyAlignment="1">
      <alignment horizontal="right" vertical="center" wrapText="1"/>
    </xf>
    <xf numFmtId="49" fontId="25" fillId="4" borderId="4" xfId="3" applyNumberFormat="1" applyFont="1" applyFill="1" applyBorder="1" applyAlignment="1">
      <alignment horizontal="right" vertical="center" wrapText="1"/>
    </xf>
    <xf numFmtId="49" fontId="25" fillId="4" borderId="5" xfId="3" applyNumberFormat="1" applyFont="1" applyFill="1" applyBorder="1" applyAlignment="1">
      <alignment horizontal="right" vertical="center" wrapText="1"/>
    </xf>
    <xf numFmtId="0" fontId="25" fillId="4" borderId="3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4" fillId="4" borderId="0" xfId="3" applyFont="1" applyFill="1" applyAlignment="1">
      <alignment horizontal="left" vertical="center" wrapText="1"/>
    </xf>
    <xf numFmtId="0" fontId="25" fillId="4" borderId="0" xfId="3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49" fontId="25" fillId="4" borderId="8" xfId="3" applyNumberFormat="1" applyFont="1" applyFill="1" applyBorder="1" applyAlignment="1">
      <alignment horizontal="center" vertical="center" wrapText="1"/>
    </xf>
    <xf numFmtId="49" fontId="25" fillId="4" borderId="9" xfId="3" applyNumberFormat="1" applyFont="1" applyFill="1" applyBorder="1" applyAlignment="1">
      <alignment horizontal="center" vertical="center" wrapText="1"/>
    </xf>
    <xf numFmtId="49" fontId="25" fillId="4" borderId="10" xfId="3" applyNumberFormat="1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/>
    </xf>
    <xf numFmtId="0" fontId="25" fillId="4" borderId="3" xfId="3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4" borderId="0" xfId="3" applyFont="1" applyFill="1" applyAlignment="1">
      <alignment horizontal="center" vertical="center" wrapText="1"/>
    </xf>
    <xf numFmtId="0" fontId="24" fillId="4" borderId="0" xfId="3" applyFont="1" applyFill="1" applyAlignment="1">
      <alignment horizontal="left" vertical="top" wrapText="1"/>
    </xf>
    <xf numFmtId="0" fontId="24" fillId="4" borderId="0" xfId="3" applyFont="1" applyFill="1" applyAlignment="1">
      <alignment horizontal="left" vertical="top"/>
    </xf>
    <xf numFmtId="0" fontId="25" fillId="4" borderId="0" xfId="3" quotePrefix="1" applyFont="1" applyFill="1" applyAlignment="1">
      <alignment horizontal="left" vertical="center" wrapText="1"/>
    </xf>
    <xf numFmtId="0" fontId="13" fillId="0" borderId="1" xfId="2200" applyFont="1" applyBorder="1" applyAlignment="1">
      <alignment horizontal="left" vertical="top" wrapText="1"/>
    </xf>
    <xf numFmtId="0" fontId="5" fillId="0" borderId="1" xfId="2200" applyBorder="1" applyAlignment="1">
      <alignment horizontal="left" vertical="top" wrapText="1"/>
    </xf>
    <xf numFmtId="0" fontId="13" fillId="0" borderId="0" xfId="2189" applyFont="1" applyBorder="1" applyAlignment="1">
      <alignment horizontal="left" vertical="top" wrapText="1"/>
    </xf>
    <xf numFmtId="0" fontId="78" fillId="0" borderId="6" xfId="2189" applyFont="1" applyBorder="1" applyAlignment="1">
      <alignment horizontal="center" vertical="top" wrapText="1"/>
    </xf>
    <xf numFmtId="0" fontId="78" fillId="0" borderId="0" xfId="2189" applyFont="1" applyBorder="1" applyAlignment="1">
      <alignment horizontal="center" vertical="top" wrapText="1"/>
    </xf>
    <xf numFmtId="0" fontId="79" fillId="0" borderId="0" xfId="2189" applyFont="1" applyAlignment="1">
      <alignment horizontal="center"/>
    </xf>
    <xf numFmtId="0" fontId="13" fillId="0" borderId="0" xfId="2200" applyFont="1" applyAlignment="1">
      <alignment horizontal="center"/>
    </xf>
    <xf numFmtId="0" fontId="79" fillId="0" borderId="2" xfId="2189" applyFont="1" applyBorder="1" applyAlignment="1">
      <alignment horizontal="center" vertical="top" wrapText="1"/>
    </xf>
    <xf numFmtId="0" fontId="80" fillId="0" borderId="0" xfId="2200" applyFont="1" applyBorder="1" applyAlignment="1">
      <alignment horizontal="center" vertical="top"/>
    </xf>
    <xf numFmtId="0" fontId="13" fillId="0" borderId="2" xfId="2189" applyFont="1" applyBorder="1" applyAlignment="1">
      <alignment horizontal="left" vertical="top" wrapText="1"/>
    </xf>
    <xf numFmtId="0" fontId="82" fillId="0" borderId="1" xfId="2200" applyFont="1" applyBorder="1" applyAlignment="1">
      <alignment horizontal="left" vertical="top" wrapText="1"/>
    </xf>
    <xf numFmtId="0" fontId="22" fillId="0" borderId="1" xfId="2200" applyFont="1" applyBorder="1" applyAlignment="1">
      <alignment horizontal="left" vertical="top" wrapText="1"/>
    </xf>
    <xf numFmtId="0" fontId="89" fillId="0" borderId="1" xfId="2200" applyFont="1" applyBorder="1" applyAlignment="1">
      <alignment horizontal="left" vertical="top" wrapText="1"/>
    </xf>
    <xf numFmtId="0" fontId="75" fillId="0" borderId="1" xfId="2200" applyFont="1" applyBorder="1" applyAlignment="1">
      <alignment horizontal="left" vertical="top" wrapText="1"/>
    </xf>
    <xf numFmtId="0" fontId="79" fillId="3" borderId="1" xfId="2201" applyFont="1" applyFill="1" applyBorder="1" applyAlignment="1">
      <alignment horizontal="left" vertical="top" wrapText="1"/>
    </xf>
    <xf numFmtId="0" fontId="22" fillId="3" borderId="1" xfId="2201" applyFont="1" applyFill="1" applyBorder="1" applyAlignment="1">
      <alignment vertical="top" wrapText="1"/>
    </xf>
    <xf numFmtId="0" fontId="21" fillId="2" borderId="1" xfId="26" quotePrefix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9" xfId="27" quotePrefix="1" applyFont="1" applyFill="1" applyBorder="1" applyAlignment="1">
      <alignment horizontal="center" vertical="center" wrapText="1"/>
    </xf>
    <xf numFmtId="0" fontId="21" fillId="0" borderId="10" xfId="27" quotePrefix="1" applyFont="1" applyFill="1" applyBorder="1" applyAlignment="1">
      <alignment horizontal="center" vertical="center" wrapText="1"/>
    </xf>
    <xf numFmtId="4" fontId="21" fillId="0" borderId="9" xfId="2" applyNumberFormat="1" applyFont="1" applyFill="1" applyBorder="1" applyAlignment="1">
      <alignment horizontal="center" vertical="center" wrapText="1"/>
    </xf>
    <xf numFmtId="4" fontId="21" fillId="0" borderId="10" xfId="2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0" xfId="25" quotePrefix="1" applyFont="1" applyFill="1" applyAlignment="1">
      <alignment horizontal="left" vertical="center" wrapText="1"/>
    </xf>
    <xf numFmtId="0" fontId="21" fillId="0" borderId="0" xfId="20" applyFont="1" applyFill="1" applyAlignment="1">
      <alignment wrapText="1"/>
    </xf>
    <xf numFmtId="0" fontId="21" fillId="0" borderId="0" xfId="24" quotePrefix="1" applyFont="1" applyFill="1" applyAlignment="1">
      <alignment horizontal="left" vertical="center" wrapText="1"/>
    </xf>
    <xf numFmtId="0" fontId="15" fillId="0" borderId="0" xfId="23" quotePrefix="1" applyFont="1" applyFill="1" applyAlignment="1">
      <alignment horizontal="left" vertical="top" wrapText="1"/>
    </xf>
    <xf numFmtId="0" fontId="21" fillId="0" borderId="0" xfId="13" quotePrefix="1" applyFont="1" applyFill="1" applyAlignment="1">
      <alignment horizontal="left" vertical="top" wrapText="1"/>
    </xf>
    <xf numFmtId="0" fontId="15" fillId="0" borderId="0" xfId="21" quotePrefix="1" applyFont="1" applyFill="1" applyAlignment="1">
      <alignment horizontal="center" vertical="center" wrapText="1"/>
    </xf>
    <xf numFmtId="0" fontId="21" fillId="0" borderId="0" xfId="22" quotePrefix="1" applyFont="1" applyFill="1" applyAlignment="1">
      <alignment horizontal="center" vertical="top" wrapText="1"/>
    </xf>
    <xf numFmtId="0" fontId="15" fillId="0" borderId="0" xfId="13" quotePrefix="1" applyFont="1" applyFill="1" applyAlignment="1">
      <alignment horizontal="left" vertical="top" wrapText="1"/>
    </xf>
    <xf numFmtId="0" fontId="15" fillId="0" borderId="0" xfId="20" applyFont="1" applyFill="1" applyAlignment="1">
      <alignment wrapText="1"/>
    </xf>
  </cellXfs>
  <cellStyles count="2208"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10" xfId="34"/>
    <cellStyle name="20% - Акцент1 11" xfId="35"/>
    <cellStyle name="20% - Акцент1 12" xfId="36"/>
    <cellStyle name="20% - Акцент1 13" xfId="37"/>
    <cellStyle name="20% - Акцент1 14" xfId="38"/>
    <cellStyle name="20% - Акцент1 15" xfId="39"/>
    <cellStyle name="20% - Акцент1 16" xfId="40"/>
    <cellStyle name="20% - Акцент1 17" xfId="41"/>
    <cellStyle name="20% - Акцент1 18" xfId="42"/>
    <cellStyle name="20% - Акцент1 19" xfId="43"/>
    <cellStyle name="20% - Акцент1 2" xfId="44"/>
    <cellStyle name="20% - Акцент1 2 2" xfId="45"/>
    <cellStyle name="20% - Акцент1 2 3" xfId="46"/>
    <cellStyle name="20% - Акцент1 2 4" xfId="47"/>
    <cellStyle name="20% - Акцент1 2 5" xfId="48"/>
    <cellStyle name="20% - Акцент1 2 6" xfId="49"/>
    <cellStyle name="20% - Акцент1 2_Приложения к 571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3" xfId="56"/>
    <cellStyle name="20% - Акцент1 3 2" xfId="57"/>
    <cellStyle name="20% - Акцент1 3 3" xfId="58"/>
    <cellStyle name="20% - Акцент1 3 4" xfId="59"/>
    <cellStyle name="20% - Акцент1 3 5" xfId="60"/>
    <cellStyle name="20% - Акцент1 3 6" xfId="61"/>
    <cellStyle name="20% - Акцент1 3_Приложения к 571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 4" xfId="82"/>
    <cellStyle name="20% - Акцент2 2 5" xfId="83"/>
    <cellStyle name="20% - Акцент2 2 6" xfId="84"/>
    <cellStyle name="20% - Акцент2 2_Приложения к 571" xfId="85"/>
    <cellStyle name="20% - Акцент2 20" xfId="86"/>
    <cellStyle name="20% - Акцент2 21" xfId="87"/>
    <cellStyle name="20% - Акцент2 22" xfId="88"/>
    <cellStyle name="20% - Акцент2 23" xfId="89"/>
    <cellStyle name="20% - Акцент2 24" xfId="90"/>
    <cellStyle name="20% - Акцент2 3" xfId="91"/>
    <cellStyle name="20% - Акцент2 3 2" xfId="92"/>
    <cellStyle name="20% - Акцент2 3 3" xfId="93"/>
    <cellStyle name="20% - Акцент2 3 4" xfId="94"/>
    <cellStyle name="20% - Акцент2 3 5" xfId="95"/>
    <cellStyle name="20% - Акцент2 3 6" xfId="96"/>
    <cellStyle name="20% - Акцент2 3_Приложения к 571" xfId="97"/>
    <cellStyle name="20% - Акцент2 4" xfId="98"/>
    <cellStyle name="20% - Акцент2 5" xfId="99"/>
    <cellStyle name="20% - Акцент2 6" xfId="100"/>
    <cellStyle name="20% - Акцент2 7" xfId="101"/>
    <cellStyle name="20% - Акцент2 8" xfId="102"/>
    <cellStyle name="20% - Акцент2 9" xfId="103"/>
    <cellStyle name="20% - Акцент3 10" xfId="104"/>
    <cellStyle name="20% - Акцент3 11" xfId="105"/>
    <cellStyle name="20% - Акцент3 12" xfId="106"/>
    <cellStyle name="20% - Акцент3 13" xfId="107"/>
    <cellStyle name="20% - Акцент3 14" xfId="108"/>
    <cellStyle name="20% - Акцент3 15" xfId="109"/>
    <cellStyle name="20% - Акцент3 16" xfId="110"/>
    <cellStyle name="20% - Акцент3 17" xfId="111"/>
    <cellStyle name="20% - Акцент3 18" xfId="112"/>
    <cellStyle name="20% - Акцент3 19" xfId="113"/>
    <cellStyle name="20% - Акцент3 2" xfId="114"/>
    <cellStyle name="20% - Акцент3 2 2" xfId="115"/>
    <cellStyle name="20% - Акцент3 2 3" xfId="116"/>
    <cellStyle name="20% - Акцент3 2 4" xfId="117"/>
    <cellStyle name="20% - Акцент3 2 5" xfId="118"/>
    <cellStyle name="20% - Акцент3 2 6" xfId="119"/>
    <cellStyle name="20% - Акцент3 2_Приложения к 571" xfId="120"/>
    <cellStyle name="20% - Акцент3 20" xfId="121"/>
    <cellStyle name="20% - Акцент3 21" xfId="122"/>
    <cellStyle name="20% - Акцент3 22" xfId="123"/>
    <cellStyle name="20% - Акцент3 23" xfId="124"/>
    <cellStyle name="20% - Акцент3 24" xfId="125"/>
    <cellStyle name="20% - Акцент3 3" xfId="126"/>
    <cellStyle name="20% - Акцент3 3 2" xfId="127"/>
    <cellStyle name="20% - Акцент3 3 3" xfId="128"/>
    <cellStyle name="20% - Акцент3 3 4" xfId="129"/>
    <cellStyle name="20% - Акцент3 3 5" xfId="130"/>
    <cellStyle name="20% - Акцент3 3 6" xfId="131"/>
    <cellStyle name="20% - Акцент3 3_Приложения к 571" xfId="132"/>
    <cellStyle name="20% - Акцент3 4" xfId="133"/>
    <cellStyle name="20% - Акцент3 5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4 10" xfId="139"/>
    <cellStyle name="20% - Акцент4 11" xfId="140"/>
    <cellStyle name="20% - Акцент4 12" xfId="141"/>
    <cellStyle name="20% - Акцент4 13" xfId="142"/>
    <cellStyle name="20% - Акцент4 14" xfId="143"/>
    <cellStyle name="20% - Акцент4 15" xfId="144"/>
    <cellStyle name="20% - Акцент4 16" xfId="145"/>
    <cellStyle name="20% - Акцент4 17" xfId="146"/>
    <cellStyle name="20% - Акцент4 18" xfId="147"/>
    <cellStyle name="20% - Акцент4 19" xfId="148"/>
    <cellStyle name="20% - Акцент4 2" xfId="149"/>
    <cellStyle name="20% - Акцент4 2 2" xfId="150"/>
    <cellStyle name="20% - Акцент4 2 3" xfId="151"/>
    <cellStyle name="20% - Акцент4 2 4" xfId="152"/>
    <cellStyle name="20% - Акцент4 2 5" xfId="153"/>
    <cellStyle name="20% - Акцент4 2 6" xfId="154"/>
    <cellStyle name="20% - Акцент4 2_Приложения к 571" xfId="155"/>
    <cellStyle name="20% - Акцент4 20" xfId="156"/>
    <cellStyle name="20% - Акцент4 21" xfId="157"/>
    <cellStyle name="20% - Акцент4 22" xfId="158"/>
    <cellStyle name="20% - Акцент4 23" xfId="159"/>
    <cellStyle name="20% - Акцент4 24" xfId="160"/>
    <cellStyle name="20% - Акцент4 3" xfId="161"/>
    <cellStyle name="20% - Акцент4 3 2" xfId="162"/>
    <cellStyle name="20% - Акцент4 3 3" xfId="163"/>
    <cellStyle name="20% - Акцент4 3 4" xfId="164"/>
    <cellStyle name="20% - Акцент4 3 5" xfId="165"/>
    <cellStyle name="20% - Акцент4 3 6" xfId="166"/>
    <cellStyle name="20% - Акцент4 3_Приложения к 571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8" xfId="172"/>
    <cellStyle name="20% - Акцент4 9" xfId="173"/>
    <cellStyle name="20% - Акцент5 10" xfId="174"/>
    <cellStyle name="20% - Акцент5 11" xfId="175"/>
    <cellStyle name="20% - Акцент5 12" xfId="176"/>
    <cellStyle name="20% - Акцент5 13" xfId="177"/>
    <cellStyle name="20% - Акцент5 14" xfId="178"/>
    <cellStyle name="20% - Акцент5 15" xfId="179"/>
    <cellStyle name="20% - Акцент5 16" xfId="180"/>
    <cellStyle name="20% - Акцент5 17" xfId="181"/>
    <cellStyle name="20% - Акцент5 18" xfId="182"/>
    <cellStyle name="20% - Акцент5 19" xfId="183"/>
    <cellStyle name="20% - Акцент5 2" xfId="184"/>
    <cellStyle name="20% - Акцент5 2 2" xfId="185"/>
    <cellStyle name="20% - Акцент5 2 3" xfId="186"/>
    <cellStyle name="20% - Акцент5 2 4" xfId="187"/>
    <cellStyle name="20% - Акцент5 2 5" xfId="188"/>
    <cellStyle name="20% - Акцент5 2 6" xfId="189"/>
    <cellStyle name="20% - Акцент5 2_Приложения к 571" xfId="190"/>
    <cellStyle name="20% - Акцент5 20" xfId="191"/>
    <cellStyle name="20% - Акцент5 21" xfId="192"/>
    <cellStyle name="20% - Акцент5 22" xfId="193"/>
    <cellStyle name="20% - Акцент5 23" xfId="194"/>
    <cellStyle name="20% - Акцент5 24" xfId="195"/>
    <cellStyle name="20% - Акцент5 3" xfId="196"/>
    <cellStyle name="20% - Акцент5 3 2" xfId="197"/>
    <cellStyle name="20% - Акцент5 3 3" xfId="198"/>
    <cellStyle name="20% - Акцент5 3 4" xfId="199"/>
    <cellStyle name="20% - Акцент5 3 5" xfId="200"/>
    <cellStyle name="20% - Акцент5 3 6" xfId="201"/>
    <cellStyle name="20% - Акцент5 3_Приложения к 571" xfId="202"/>
    <cellStyle name="20% - Акцент5 4" xfId="203"/>
    <cellStyle name="20% - Акцент5 5" xfId="204"/>
    <cellStyle name="20% - Акцент5 6" xfId="205"/>
    <cellStyle name="20% - Акцент5 7" xfId="206"/>
    <cellStyle name="20% - Акцент5 8" xfId="207"/>
    <cellStyle name="20% - Акцент5 9" xfId="208"/>
    <cellStyle name="20% - Акцент6 10" xfId="209"/>
    <cellStyle name="20% - Акцент6 11" xfId="210"/>
    <cellStyle name="20% - Акцент6 12" xfId="211"/>
    <cellStyle name="20% - Акцент6 13" xfId="212"/>
    <cellStyle name="20% - Акцент6 14" xfId="213"/>
    <cellStyle name="20% - Акцент6 15" xfId="214"/>
    <cellStyle name="20% - Акцент6 16" xfId="215"/>
    <cellStyle name="20% - Акцент6 17" xfId="216"/>
    <cellStyle name="20% - Акцент6 18" xfId="217"/>
    <cellStyle name="20% - Акцент6 19" xfId="218"/>
    <cellStyle name="20% - Акцент6 2" xfId="219"/>
    <cellStyle name="20% - Акцент6 2 2" xfId="220"/>
    <cellStyle name="20% - Акцент6 2 3" xfId="221"/>
    <cellStyle name="20% - Акцент6 2 4" xfId="222"/>
    <cellStyle name="20% - Акцент6 2 5" xfId="223"/>
    <cellStyle name="20% - Акцент6 2 6" xfId="224"/>
    <cellStyle name="20% - Акцент6 2_Приложения к 571" xfId="225"/>
    <cellStyle name="20% - Акцент6 20" xfId="226"/>
    <cellStyle name="20% - Акцент6 21" xfId="227"/>
    <cellStyle name="20% - Акцент6 22" xfId="228"/>
    <cellStyle name="20% - Акцент6 23" xfId="229"/>
    <cellStyle name="20% - Акцент6 24" xfId="230"/>
    <cellStyle name="20% - Акцент6 3" xfId="231"/>
    <cellStyle name="20% - Акцент6 3 2" xfId="232"/>
    <cellStyle name="20% - Акцент6 3 3" xfId="233"/>
    <cellStyle name="20% - Акцент6 3 4" xfId="234"/>
    <cellStyle name="20% - Акцент6 3 5" xfId="235"/>
    <cellStyle name="20% - Акцент6 3 6" xfId="236"/>
    <cellStyle name="20% - Акцент6 3_Приложения к 571" xfId="237"/>
    <cellStyle name="20% - Акцент6 4" xfId="238"/>
    <cellStyle name="20% - Акцент6 5" xfId="239"/>
    <cellStyle name="20% - Акцент6 6" xfId="240"/>
    <cellStyle name="20% - Акцент6 7" xfId="241"/>
    <cellStyle name="20% - Акцент6 8" xfId="242"/>
    <cellStyle name="20% - Акцент6 9" xfId="243"/>
    <cellStyle name="40% - Accent1" xfId="244"/>
    <cellStyle name="40% - Accent2" xfId="245"/>
    <cellStyle name="40% - Accent3" xfId="246"/>
    <cellStyle name="40% - Accent4" xfId="247"/>
    <cellStyle name="40% - Accent5" xfId="248"/>
    <cellStyle name="40% - Accent6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 3" xfId="262"/>
    <cellStyle name="40% - Акцент1 2 4" xfId="263"/>
    <cellStyle name="40% - Акцент1 2 5" xfId="264"/>
    <cellStyle name="40% - Акцент1 2 6" xfId="265"/>
    <cellStyle name="40% - Акцент1 2_Приложения к 571" xfId="266"/>
    <cellStyle name="40% - Акцент1 20" xfId="267"/>
    <cellStyle name="40% - Акцент1 21" xfId="268"/>
    <cellStyle name="40% - Акцент1 22" xfId="269"/>
    <cellStyle name="40% - Акцент1 23" xfId="270"/>
    <cellStyle name="40% - Акцент1 24" xfId="271"/>
    <cellStyle name="40% - Акцент1 3" xfId="272"/>
    <cellStyle name="40% - Акцент1 3 2" xfId="273"/>
    <cellStyle name="40% - Акцент1 3 3" xfId="274"/>
    <cellStyle name="40% - Акцент1 3 4" xfId="275"/>
    <cellStyle name="40% - Акцент1 3 5" xfId="276"/>
    <cellStyle name="40% - Акцент1 3 6" xfId="277"/>
    <cellStyle name="40% - Акцент1 3_Приложения к 571" xfId="278"/>
    <cellStyle name="40% - Акцент1 4" xfId="279"/>
    <cellStyle name="40% - Акцент1 5" xfId="280"/>
    <cellStyle name="40% - Акцент1 6" xfId="281"/>
    <cellStyle name="40% - Акцент1 7" xfId="282"/>
    <cellStyle name="40% - Акцент1 8" xfId="283"/>
    <cellStyle name="40% - Акцент1 9" xfId="284"/>
    <cellStyle name="40% - Акцент2 10" xfId="285"/>
    <cellStyle name="40% - Акцент2 11" xfId="286"/>
    <cellStyle name="40% - Акцент2 12" xfId="287"/>
    <cellStyle name="40% - Акцент2 13" xfId="288"/>
    <cellStyle name="40% - Акцент2 14" xfId="289"/>
    <cellStyle name="40% - Акцент2 15" xfId="290"/>
    <cellStyle name="40% - Акцент2 16" xfId="291"/>
    <cellStyle name="40% - Акцент2 17" xfId="292"/>
    <cellStyle name="40% - Акцент2 18" xfId="293"/>
    <cellStyle name="40% - Акцент2 19" xfId="294"/>
    <cellStyle name="40% - Акцент2 2" xfId="295"/>
    <cellStyle name="40% - Акцент2 2 2" xfId="296"/>
    <cellStyle name="40% - Акцент2 2 3" xfId="297"/>
    <cellStyle name="40% - Акцент2 2 4" xfId="298"/>
    <cellStyle name="40% - Акцент2 2 5" xfId="299"/>
    <cellStyle name="40% - Акцент2 2 6" xfId="300"/>
    <cellStyle name="40% - Акцент2 2_Приложения к 571" xfId="301"/>
    <cellStyle name="40% - Акцент2 20" xfId="302"/>
    <cellStyle name="40% - Акцент2 21" xfId="303"/>
    <cellStyle name="40% - Акцент2 22" xfId="304"/>
    <cellStyle name="40% - Акцент2 23" xfId="305"/>
    <cellStyle name="40% - Акцент2 24" xfId="306"/>
    <cellStyle name="40% - Акцент2 3" xfId="307"/>
    <cellStyle name="40% - Акцент2 3 2" xfId="308"/>
    <cellStyle name="40% - Акцент2 3 3" xfId="309"/>
    <cellStyle name="40% - Акцент2 3 4" xfId="310"/>
    <cellStyle name="40% - Акцент2 3 5" xfId="311"/>
    <cellStyle name="40% - Акцент2 3 6" xfId="312"/>
    <cellStyle name="40% - Акцент2 3_Приложения к 571" xfId="313"/>
    <cellStyle name="40% - Акцент2 4" xfId="314"/>
    <cellStyle name="40% - Акцент2 5" xfId="315"/>
    <cellStyle name="40% - Акцент2 6" xfId="316"/>
    <cellStyle name="40% - Акцент2 7" xfId="317"/>
    <cellStyle name="40% - Акцент2 8" xfId="318"/>
    <cellStyle name="40% - Акцент2 9" xfId="319"/>
    <cellStyle name="40% - Акцент3 10" xfId="320"/>
    <cellStyle name="40% - Акцент3 11" xfId="321"/>
    <cellStyle name="40% - Акцент3 12" xfId="322"/>
    <cellStyle name="40% - Акцент3 13" xfId="323"/>
    <cellStyle name="40% - Акцент3 14" xfId="324"/>
    <cellStyle name="40% - Акцент3 15" xfId="325"/>
    <cellStyle name="40% - Акцент3 16" xfId="326"/>
    <cellStyle name="40% - Акцент3 17" xfId="327"/>
    <cellStyle name="40% - Акцент3 18" xfId="328"/>
    <cellStyle name="40% - Акцент3 19" xfId="329"/>
    <cellStyle name="40% - Акцент3 2" xfId="330"/>
    <cellStyle name="40% - Акцент3 2 2" xfId="331"/>
    <cellStyle name="40% - Акцент3 2 3" xfId="332"/>
    <cellStyle name="40% - Акцент3 2 4" xfId="333"/>
    <cellStyle name="40% - Акцент3 2 5" xfId="334"/>
    <cellStyle name="40% - Акцент3 2 6" xfId="335"/>
    <cellStyle name="40% - Акцент3 2_Приложения к 571" xfId="336"/>
    <cellStyle name="40% - Акцент3 20" xfId="337"/>
    <cellStyle name="40% - Акцент3 21" xfId="338"/>
    <cellStyle name="40% - Акцент3 22" xfId="339"/>
    <cellStyle name="40% - Акцент3 23" xfId="340"/>
    <cellStyle name="40% - Акцент3 24" xfId="341"/>
    <cellStyle name="40% - Акцент3 3" xfId="342"/>
    <cellStyle name="40% - Акцент3 3 2" xfId="343"/>
    <cellStyle name="40% - Акцент3 3 3" xfId="344"/>
    <cellStyle name="40% - Акцент3 3 4" xfId="345"/>
    <cellStyle name="40% - Акцент3 3 5" xfId="346"/>
    <cellStyle name="40% - Акцент3 3 6" xfId="347"/>
    <cellStyle name="40% - Акцент3 3_Приложения к 571" xfId="348"/>
    <cellStyle name="40% - Акцент3 4" xfId="349"/>
    <cellStyle name="40% - Акцент3 5" xfId="350"/>
    <cellStyle name="40% - Акцент3 6" xfId="351"/>
    <cellStyle name="40% - Акцент3 7" xfId="352"/>
    <cellStyle name="40% - Акцент3 8" xfId="353"/>
    <cellStyle name="40% - Акцент3 9" xfId="354"/>
    <cellStyle name="40% - Акцент4 10" xfId="355"/>
    <cellStyle name="40% - Акцент4 11" xfId="356"/>
    <cellStyle name="40% - Акцент4 12" xfId="357"/>
    <cellStyle name="40% - Акцент4 13" xfId="358"/>
    <cellStyle name="40% - Акцент4 14" xfId="359"/>
    <cellStyle name="40% - Акцент4 15" xfId="360"/>
    <cellStyle name="40% - Акцент4 16" xfId="361"/>
    <cellStyle name="40% - Акцент4 17" xfId="362"/>
    <cellStyle name="40% - Акцент4 18" xfId="363"/>
    <cellStyle name="40% - Акцент4 19" xfId="364"/>
    <cellStyle name="40% - Акцент4 2" xfId="365"/>
    <cellStyle name="40% - Акцент4 2 2" xfId="366"/>
    <cellStyle name="40% - Акцент4 2 3" xfId="367"/>
    <cellStyle name="40% - Акцент4 2 4" xfId="368"/>
    <cellStyle name="40% - Акцент4 2 5" xfId="369"/>
    <cellStyle name="40% - Акцент4 2 6" xfId="370"/>
    <cellStyle name="40% - Акцент4 2_Приложения к 571" xfId="371"/>
    <cellStyle name="40% - Акцент4 20" xfId="372"/>
    <cellStyle name="40% - Акцент4 21" xfId="373"/>
    <cellStyle name="40% - Акцент4 22" xfId="374"/>
    <cellStyle name="40% - Акцент4 23" xfId="375"/>
    <cellStyle name="40% - Акцент4 24" xfId="376"/>
    <cellStyle name="40% - Акцент4 3" xfId="377"/>
    <cellStyle name="40% - Акцент4 3 2" xfId="378"/>
    <cellStyle name="40% - Акцент4 3 3" xfId="379"/>
    <cellStyle name="40% - Акцент4 3 4" xfId="380"/>
    <cellStyle name="40% - Акцент4 3 5" xfId="381"/>
    <cellStyle name="40% - Акцент4 3 6" xfId="382"/>
    <cellStyle name="40% - Акцент4 3_Приложения к 571" xfId="383"/>
    <cellStyle name="40% - Акцент4 4" xfId="384"/>
    <cellStyle name="40% - Акцент4 5" xfId="385"/>
    <cellStyle name="40% - Акцент4 6" xfId="386"/>
    <cellStyle name="40% - Акцент4 7" xfId="387"/>
    <cellStyle name="40% - Акцент4 8" xfId="388"/>
    <cellStyle name="40% - Акцент4 9" xfId="389"/>
    <cellStyle name="40% - Акцент5 10" xfId="390"/>
    <cellStyle name="40% - Акцент5 11" xfId="391"/>
    <cellStyle name="40% - Акцент5 12" xfId="392"/>
    <cellStyle name="40% - Акцент5 13" xfId="393"/>
    <cellStyle name="40% - Акцент5 14" xfId="394"/>
    <cellStyle name="40% - Акцент5 15" xfId="395"/>
    <cellStyle name="40% - Акцент5 16" xfId="396"/>
    <cellStyle name="40% - Акцент5 17" xfId="397"/>
    <cellStyle name="40% - Акцент5 18" xfId="398"/>
    <cellStyle name="40% - Акцент5 19" xfId="399"/>
    <cellStyle name="40% - Акцент5 2" xfId="400"/>
    <cellStyle name="40% - Акцент5 2 2" xfId="401"/>
    <cellStyle name="40% - Акцент5 2 3" xfId="402"/>
    <cellStyle name="40% - Акцент5 2 4" xfId="403"/>
    <cellStyle name="40% - Акцент5 2 5" xfId="404"/>
    <cellStyle name="40% - Акцент5 2 6" xfId="405"/>
    <cellStyle name="40% - Акцент5 2_Приложения к 571" xfId="406"/>
    <cellStyle name="40% - Акцент5 20" xfId="407"/>
    <cellStyle name="40% - Акцент5 21" xfId="408"/>
    <cellStyle name="40% - Акцент5 22" xfId="409"/>
    <cellStyle name="40% - Акцент5 23" xfId="410"/>
    <cellStyle name="40% - Акцент5 24" xfId="411"/>
    <cellStyle name="40% - Акцент5 3" xfId="412"/>
    <cellStyle name="40% - Акцент5 3 2" xfId="413"/>
    <cellStyle name="40% - Акцент5 3 3" xfId="414"/>
    <cellStyle name="40% - Акцент5 3 4" xfId="415"/>
    <cellStyle name="40% - Акцент5 3 5" xfId="416"/>
    <cellStyle name="40% - Акцент5 3 6" xfId="417"/>
    <cellStyle name="40% - Акцент5 3_Приложения к 571" xfId="418"/>
    <cellStyle name="40% - Акцент5 4" xfId="419"/>
    <cellStyle name="40% - Акцент5 5" xfId="420"/>
    <cellStyle name="40% - Акцент5 6" xfId="421"/>
    <cellStyle name="40% - Акцент5 7" xfId="422"/>
    <cellStyle name="40% - Акцент5 8" xfId="423"/>
    <cellStyle name="40% - Акцент5 9" xfId="424"/>
    <cellStyle name="40% - Акцент6 10" xfId="425"/>
    <cellStyle name="40% - Акцент6 11" xfId="426"/>
    <cellStyle name="40% - Акцент6 12" xfId="427"/>
    <cellStyle name="40% - Акцент6 13" xfId="428"/>
    <cellStyle name="40% - Акцент6 14" xfId="429"/>
    <cellStyle name="40% - Акцент6 15" xfId="430"/>
    <cellStyle name="40% - Акцент6 16" xfId="431"/>
    <cellStyle name="40% - Акцент6 17" xfId="432"/>
    <cellStyle name="40% - Акцент6 18" xfId="433"/>
    <cellStyle name="40% - Акцент6 19" xfId="434"/>
    <cellStyle name="40% - Акцент6 2" xfId="435"/>
    <cellStyle name="40% - Акцент6 2 2" xfId="436"/>
    <cellStyle name="40% - Акцент6 2 3" xfId="437"/>
    <cellStyle name="40% - Акцент6 2 4" xfId="438"/>
    <cellStyle name="40% - Акцент6 2 5" xfId="439"/>
    <cellStyle name="40% - Акцент6 2 6" xfId="440"/>
    <cellStyle name="40% - Акцент6 2_Приложения к 571" xfId="441"/>
    <cellStyle name="40% - Акцент6 20" xfId="442"/>
    <cellStyle name="40% - Акцент6 21" xfId="443"/>
    <cellStyle name="40% - Акцент6 22" xfId="444"/>
    <cellStyle name="40% - Акцент6 23" xfId="445"/>
    <cellStyle name="40% - Акцент6 24" xfId="446"/>
    <cellStyle name="40% - Акцент6 3" xfId="447"/>
    <cellStyle name="40% - Акцент6 3 2" xfId="448"/>
    <cellStyle name="40% - Акцент6 3 3" xfId="449"/>
    <cellStyle name="40% - Акцент6 3 4" xfId="450"/>
    <cellStyle name="40% - Акцент6 3 5" xfId="451"/>
    <cellStyle name="40% - Акцент6 3 6" xfId="452"/>
    <cellStyle name="40% - Акцент6 3_Приложения к 571" xfId="453"/>
    <cellStyle name="40% - Акцент6 4" xfId="454"/>
    <cellStyle name="40% - Акцент6 5" xfId="455"/>
    <cellStyle name="40% - Акцент6 6" xfId="456"/>
    <cellStyle name="40% - Акцент6 7" xfId="457"/>
    <cellStyle name="40% - Акцент6 8" xfId="458"/>
    <cellStyle name="40% - Акцент6 9" xfId="459"/>
    <cellStyle name="60% - Accent1" xfId="460"/>
    <cellStyle name="60% - Accent2" xfId="461"/>
    <cellStyle name="60% - Accent3" xfId="462"/>
    <cellStyle name="60% - Accent4" xfId="463"/>
    <cellStyle name="60% - Accent5" xfId="464"/>
    <cellStyle name="60% - Accent6" xfId="465"/>
    <cellStyle name="60% - Акцент1 10" xfId="466"/>
    <cellStyle name="60% - Акцент1 11" xfId="467"/>
    <cellStyle name="60% - Акцент1 12" xfId="468"/>
    <cellStyle name="60% - Акцент1 13" xfId="469"/>
    <cellStyle name="60% - Акцент1 14" xfId="470"/>
    <cellStyle name="60% - Акцент1 15" xfId="471"/>
    <cellStyle name="60% - Акцент1 16" xfId="472"/>
    <cellStyle name="60% - Акцент1 17" xfId="473"/>
    <cellStyle name="60% - Акцент1 18" xfId="474"/>
    <cellStyle name="60% - Акцент1 19" xfId="475"/>
    <cellStyle name="60% - Акцент1 2" xfId="476"/>
    <cellStyle name="60% - Акцент1 2 2" xfId="477"/>
    <cellStyle name="60% - Акцент1 2 3" xfId="478"/>
    <cellStyle name="60% - Акцент1 2 4" xfId="479"/>
    <cellStyle name="60% - Акцент1 2 5" xfId="480"/>
    <cellStyle name="60% - Акцент1 2 6" xfId="481"/>
    <cellStyle name="60% - Акцент1 20" xfId="482"/>
    <cellStyle name="60% - Акцент1 21" xfId="483"/>
    <cellStyle name="60% - Акцент1 22" xfId="484"/>
    <cellStyle name="60% - Акцент1 23" xfId="485"/>
    <cellStyle name="60% - Акцент1 24" xfId="486"/>
    <cellStyle name="60% - Акцент1 3" xfId="487"/>
    <cellStyle name="60% - Акцент1 3 2" xfId="488"/>
    <cellStyle name="60% - Акцент1 3 3" xfId="489"/>
    <cellStyle name="60% - Акцент1 3 4" xfId="490"/>
    <cellStyle name="60% - Акцент1 3 5" xfId="491"/>
    <cellStyle name="60% - Акцент1 3 6" xfId="492"/>
    <cellStyle name="60% - Акцент1 4" xfId="493"/>
    <cellStyle name="60% - Акцент1 5" xfId="494"/>
    <cellStyle name="60% - Акцент1 6" xfId="495"/>
    <cellStyle name="60% - Акцент1 7" xfId="496"/>
    <cellStyle name="60% - Акцент1 8" xfId="497"/>
    <cellStyle name="60% - Акцент1 9" xfId="498"/>
    <cellStyle name="60% - Акцент2 10" xfId="499"/>
    <cellStyle name="60% - Акцент2 11" xfId="500"/>
    <cellStyle name="60% - Акцент2 12" xfId="501"/>
    <cellStyle name="60% - Акцент2 13" xfId="502"/>
    <cellStyle name="60% - Акцент2 14" xfId="503"/>
    <cellStyle name="60% - Акцент2 15" xfId="504"/>
    <cellStyle name="60% - Акцент2 16" xfId="505"/>
    <cellStyle name="60% - Акцент2 17" xfId="506"/>
    <cellStyle name="60% - Акцент2 18" xfId="507"/>
    <cellStyle name="60% - Акцент2 19" xfId="508"/>
    <cellStyle name="60% - Акцент2 2" xfId="509"/>
    <cellStyle name="60% - Акцент2 2 2" xfId="510"/>
    <cellStyle name="60% - Акцент2 2 3" xfId="511"/>
    <cellStyle name="60% - Акцент2 2 4" xfId="512"/>
    <cellStyle name="60% - Акцент2 2 5" xfId="513"/>
    <cellStyle name="60% - Акцент2 2 6" xfId="514"/>
    <cellStyle name="60% - Акцент2 20" xfId="515"/>
    <cellStyle name="60% - Акцент2 21" xfId="516"/>
    <cellStyle name="60% - Акцент2 22" xfId="517"/>
    <cellStyle name="60% - Акцент2 23" xfId="518"/>
    <cellStyle name="60% - Акцент2 24" xfId="519"/>
    <cellStyle name="60% - Акцент2 3" xfId="520"/>
    <cellStyle name="60% - Акцент2 3 2" xfId="521"/>
    <cellStyle name="60% - Акцент2 3 3" xfId="522"/>
    <cellStyle name="60% - Акцент2 3 4" xfId="523"/>
    <cellStyle name="60% - Акцент2 3 5" xfId="524"/>
    <cellStyle name="60% - Акцент2 3 6" xfId="525"/>
    <cellStyle name="60% - Акцент2 4" xfId="526"/>
    <cellStyle name="60% - Акцент2 5" xfId="527"/>
    <cellStyle name="60% - Акцент2 6" xfId="528"/>
    <cellStyle name="60% - Акцент2 7" xfId="529"/>
    <cellStyle name="60% - Акцент2 8" xfId="530"/>
    <cellStyle name="60% - Акцент2 9" xfId="531"/>
    <cellStyle name="60% - Акцент3 10" xfId="532"/>
    <cellStyle name="60% - Акцент3 11" xfId="533"/>
    <cellStyle name="60% - Акцент3 12" xfId="534"/>
    <cellStyle name="60% - Акцент3 13" xfId="535"/>
    <cellStyle name="60% - Акцент3 14" xfId="536"/>
    <cellStyle name="60% - Акцент3 15" xfId="537"/>
    <cellStyle name="60% - Акцент3 16" xfId="538"/>
    <cellStyle name="60% - Акцент3 17" xfId="539"/>
    <cellStyle name="60% - Акцент3 18" xfId="540"/>
    <cellStyle name="60% - Акцент3 19" xfId="541"/>
    <cellStyle name="60% - Акцент3 2" xfId="542"/>
    <cellStyle name="60% - Акцент3 2 2" xfId="543"/>
    <cellStyle name="60% - Акцент3 2 3" xfId="544"/>
    <cellStyle name="60% - Акцент3 2 4" xfId="545"/>
    <cellStyle name="60% - Акцент3 2 5" xfId="546"/>
    <cellStyle name="60% - Акцент3 2 6" xfId="547"/>
    <cellStyle name="60% - Акцент3 20" xfId="548"/>
    <cellStyle name="60% - Акцент3 21" xfId="549"/>
    <cellStyle name="60% - Акцент3 22" xfId="550"/>
    <cellStyle name="60% - Акцент3 23" xfId="551"/>
    <cellStyle name="60% - Акцент3 24" xfId="552"/>
    <cellStyle name="60% - Акцент3 3" xfId="553"/>
    <cellStyle name="60% - Акцент3 3 2" xfId="554"/>
    <cellStyle name="60% - Акцент3 3 3" xfId="555"/>
    <cellStyle name="60% - Акцент3 3 4" xfId="556"/>
    <cellStyle name="60% - Акцент3 3 5" xfId="557"/>
    <cellStyle name="60% - Акцент3 3 6" xfId="558"/>
    <cellStyle name="60% - Акцент3 4" xfId="559"/>
    <cellStyle name="60% - Акцент3 5" xfId="560"/>
    <cellStyle name="60% - Акцент3 6" xfId="561"/>
    <cellStyle name="60% - Акцент3 7" xfId="562"/>
    <cellStyle name="60% - Акцент3 8" xfId="563"/>
    <cellStyle name="60% - Акцент3 9" xfId="564"/>
    <cellStyle name="60% - Акцент4 10" xfId="565"/>
    <cellStyle name="60% - Акцент4 11" xfId="566"/>
    <cellStyle name="60% - Акцент4 12" xfId="567"/>
    <cellStyle name="60% - Акцент4 13" xfId="568"/>
    <cellStyle name="60% - Акцент4 14" xfId="569"/>
    <cellStyle name="60% - Акцент4 15" xfId="570"/>
    <cellStyle name="60% - Акцент4 16" xfId="571"/>
    <cellStyle name="60% - Акцент4 17" xfId="572"/>
    <cellStyle name="60% - Акцент4 18" xfId="573"/>
    <cellStyle name="60% - Акцент4 19" xfId="574"/>
    <cellStyle name="60% - Акцент4 2" xfId="575"/>
    <cellStyle name="60% - Акцент4 2 2" xfId="576"/>
    <cellStyle name="60% - Акцент4 2 3" xfId="577"/>
    <cellStyle name="60% - Акцент4 2 4" xfId="578"/>
    <cellStyle name="60% - Акцент4 2 5" xfId="579"/>
    <cellStyle name="60% - Акцент4 2 6" xfId="580"/>
    <cellStyle name="60% - Акцент4 20" xfId="581"/>
    <cellStyle name="60% - Акцент4 21" xfId="582"/>
    <cellStyle name="60% - Акцент4 22" xfId="583"/>
    <cellStyle name="60% - Акцент4 23" xfId="584"/>
    <cellStyle name="60% - Акцент4 24" xfId="585"/>
    <cellStyle name="60% - Акцент4 3" xfId="586"/>
    <cellStyle name="60% - Акцент4 3 2" xfId="587"/>
    <cellStyle name="60% - Акцент4 3 3" xfId="588"/>
    <cellStyle name="60% - Акцент4 3 4" xfId="589"/>
    <cellStyle name="60% - Акцент4 3 5" xfId="590"/>
    <cellStyle name="60% - Акцент4 3 6" xfId="591"/>
    <cellStyle name="60% - Акцент4 4" xfId="592"/>
    <cellStyle name="60% - Акцент4 5" xfId="593"/>
    <cellStyle name="60% - Акцент4 6" xfId="594"/>
    <cellStyle name="60% - Акцент4 7" xfId="595"/>
    <cellStyle name="60% - Акцент4 8" xfId="596"/>
    <cellStyle name="60% - Акцент4 9" xfId="597"/>
    <cellStyle name="60% - Акцент5 10" xfId="598"/>
    <cellStyle name="60% - Акцент5 11" xfId="599"/>
    <cellStyle name="60% - Акцент5 12" xfId="600"/>
    <cellStyle name="60% - Акцент5 13" xfId="601"/>
    <cellStyle name="60% - Акцент5 14" xfId="602"/>
    <cellStyle name="60% - Акцент5 15" xfId="603"/>
    <cellStyle name="60% - Акцент5 16" xfId="604"/>
    <cellStyle name="60% - Акцент5 17" xfId="605"/>
    <cellStyle name="60% - Акцент5 18" xfId="606"/>
    <cellStyle name="60% - Акцент5 19" xfId="607"/>
    <cellStyle name="60% - Акцент5 2" xfId="608"/>
    <cellStyle name="60% - Акцент5 2 2" xfId="609"/>
    <cellStyle name="60% - Акцент5 2 3" xfId="610"/>
    <cellStyle name="60% - Акцент5 2 4" xfId="611"/>
    <cellStyle name="60% - Акцент5 2 5" xfId="612"/>
    <cellStyle name="60% - Акцент5 2 6" xfId="613"/>
    <cellStyle name="60% - Акцент5 20" xfId="614"/>
    <cellStyle name="60% - Акцент5 21" xfId="615"/>
    <cellStyle name="60% - Акцент5 22" xfId="616"/>
    <cellStyle name="60% - Акцент5 23" xfId="617"/>
    <cellStyle name="60% - Акцент5 24" xfId="618"/>
    <cellStyle name="60% - Акцент5 3" xfId="619"/>
    <cellStyle name="60% - Акцент5 3 2" xfId="620"/>
    <cellStyle name="60% - Акцент5 3 3" xfId="621"/>
    <cellStyle name="60% - Акцент5 3 4" xfId="622"/>
    <cellStyle name="60% - Акцент5 3 5" xfId="623"/>
    <cellStyle name="60% - Акцент5 3 6" xfId="624"/>
    <cellStyle name="60% - Акцент5 4" xfId="625"/>
    <cellStyle name="60% - Акцент5 5" xfId="626"/>
    <cellStyle name="60% - Акцент5 6" xfId="627"/>
    <cellStyle name="60% - Акцент5 7" xfId="628"/>
    <cellStyle name="60% - Акцент5 8" xfId="629"/>
    <cellStyle name="60% - Акцент5 9" xfId="630"/>
    <cellStyle name="60% - Акцент6 10" xfId="631"/>
    <cellStyle name="60% - Акцент6 11" xfId="632"/>
    <cellStyle name="60% - Акцент6 12" xfId="633"/>
    <cellStyle name="60% - Акцент6 13" xfId="634"/>
    <cellStyle name="60% - Акцент6 14" xfId="635"/>
    <cellStyle name="60% - Акцент6 15" xfId="636"/>
    <cellStyle name="60% - Акцент6 16" xfId="637"/>
    <cellStyle name="60% - Акцент6 17" xfId="638"/>
    <cellStyle name="60% - Акцент6 18" xfId="639"/>
    <cellStyle name="60% - Акцент6 19" xfId="640"/>
    <cellStyle name="60% - Акцент6 2" xfId="641"/>
    <cellStyle name="60% - Акцент6 2 2" xfId="642"/>
    <cellStyle name="60% - Акцент6 2 3" xfId="643"/>
    <cellStyle name="60% - Акцент6 2 4" xfId="644"/>
    <cellStyle name="60% - Акцент6 2 5" xfId="645"/>
    <cellStyle name="60% - Акцент6 2 6" xfId="646"/>
    <cellStyle name="60% - Акцент6 20" xfId="647"/>
    <cellStyle name="60% - Акцент6 21" xfId="648"/>
    <cellStyle name="60% - Акцент6 22" xfId="649"/>
    <cellStyle name="60% - Акцент6 23" xfId="650"/>
    <cellStyle name="60% - Акцент6 24" xfId="651"/>
    <cellStyle name="60% - Акцент6 3" xfId="652"/>
    <cellStyle name="60% - Акцент6 3 2" xfId="653"/>
    <cellStyle name="60% - Акцент6 3 3" xfId="654"/>
    <cellStyle name="60% - Акцент6 3 4" xfId="655"/>
    <cellStyle name="60% - Акцент6 3 5" xfId="656"/>
    <cellStyle name="60% - Акцент6 3 6" xfId="657"/>
    <cellStyle name="60% - Акцент6 4" xfId="658"/>
    <cellStyle name="60% - Акцент6 5" xfId="659"/>
    <cellStyle name="60% - Акцент6 6" xfId="660"/>
    <cellStyle name="60% - Акцент6 7" xfId="661"/>
    <cellStyle name="60% - Акцент6 8" xfId="662"/>
    <cellStyle name="60% - Акцент6 9" xfId="663"/>
    <cellStyle name="Accent1" xfId="664"/>
    <cellStyle name="Accent2" xfId="665"/>
    <cellStyle name="Accent3" xfId="666"/>
    <cellStyle name="Accent4" xfId="667"/>
    <cellStyle name="Accent5" xfId="668"/>
    <cellStyle name="Accent6" xfId="669"/>
    <cellStyle name="Bad" xfId="670"/>
    <cellStyle name="Calculation" xfId="671"/>
    <cellStyle name="Check Cell" xfId="672"/>
    <cellStyle name="Explanatory Text" xfId="673"/>
    <cellStyle name="Good" xfId="674"/>
    <cellStyle name="Heading 1" xfId="675"/>
    <cellStyle name="Heading 2" xfId="676"/>
    <cellStyle name="Heading 3" xfId="677"/>
    <cellStyle name="Heading 4" xfId="678"/>
    <cellStyle name="Input" xfId="679"/>
    <cellStyle name="Linked Cell" xfId="680"/>
    <cellStyle name="Neutral" xfId="681"/>
    <cellStyle name="normal" xfId="682"/>
    <cellStyle name="Note" xfId="683"/>
    <cellStyle name="Output" xfId="684"/>
    <cellStyle name="S0" xfId="685"/>
    <cellStyle name="S0 10" xfId="6"/>
    <cellStyle name="S0 11" xfId="686"/>
    <cellStyle name="S0 2" xfId="687"/>
    <cellStyle name="S0 2 2" xfId="688"/>
    <cellStyle name="S0 2 2 2" xfId="689"/>
    <cellStyle name="S0 2 3" xfId="690"/>
    <cellStyle name="S0 2_Сметы 1 этап" xfId="691"/>
    <cellStyle name="S0 3" xfId="692"/>
    <cellStyle name="S0 3 2" xfId="693"/>
    <cellStyle name="S0 4" xfId="694"/>
    <cellStyle name="S0 4 2" xfId="695"/>
    <cellStyle name="S0 5" xfId="696"/>
    <cellStyle name="S0 6" xfId="697"/>
    <cellStyle name="S0 7" xfId="698"/>
    <cellStyle name="S0 7 2" xfId="699"/>
    <cellStyle name="S0 8" xfId="700"/>
    <cellStyle name="S0 8 2" xfId="701"/>
    <cellStyle name="S0 9" xfId="702"/>
    <cellStyle name="S0_Сметы 1 этап" xfId="703"/>
    <cellStyle name="S1" xfId="704"/>
    <cellStyle name="S1 2" xfId="705"/>
    <cellStyle name="S1 3" xfId="706"/>
    <cellStyle name="S1 3 2" xfId="707"/>
    <cellStyle name="S1 4" xfId="708"/>
    <cellStyle name="S1 4 2" xfId="709"/>
    <cellStyle name="S1 5" xfId="710"/>
    <cellStyle name="S1 6" xfId="4"/>
    <cellStyle name="S1_Сметы 1 этап" xfId="711"/>
    <cellStyle name="S10" xfId="712"/>
    <cellStyle name="S10 2" xfId="713"/>
    <cellStyle name="S10 3" xfId="714"/>
    <cellStyle name="S10 4" xfId="715"/>
    <cellStyle name="S10 5" xfId="27"/>
    <cellStyle name="S10 6" xfId="16"/>
    <cellStyle name="S10_Сметы 1 этап" xfId="716"/>
    <cellStyle name="S11" xfId="717"/>
    <cellStyle name="S11 2" xfId="718"/>
    <cellStyle name="S11 3" xfId="719"/>
    <cellStyle name="S11 4" xfId="720"/>
    <cellStyle name="S12" xfId="721"/>
    <cellStyle name="S12 2" xfId="722"/>
    <cellStyle name="S12 3" xfId="723"/>
    <cellStyle name="S12 4" xfId="17"/>
    <cellStyle name="S13" xfId="724"/>
    <cellStyle name="S13 2" xfId="12"/>
    <cellStyle name="S13 3" xfId="725"/>
    <cellStyle name="S13 3 2" xfId="726"/>
    <cellStyle name="S13 4" xfId="727"/>
    <cellStyle name="S14" xfId="728"/>
    <cellStyle name="S14 2" xfId="729"/>
    <cellStyle name="S14 3" xfId="730"/>
    <cellStyle name="S14 4" xfId="731"/>
    <cellStyle name="S15" xfId="732"/>
    <cellStyle name="S15 2" xfId="733"/>
    <cellStyle name="S15 3" xfId="734"/>
    <cellStyle name="S16" xfId="735"/>
    <cellStyle name="S16 2" xfId="736"/>
    <cellStyle name="S17" xfId="737"/>
    <cellStyle name="S17 2" xfId="738"/>
    <cellStyle name="S18" xfId="739"/>
    <cellStyle name="S18 2" xfId="740"/>
    <cellStyle name="S19" xfId="741"/>
    <cellStyle name="S19 2" xfId="742"/>
    <cellStyle name="S2" xfId="743"/>
    <cellStyle name="S2 2" xfId="744"/>
    <cellStyle name="S2 3" xfId="745"/>
    <cellStyle name="S2 3 2" xfId="746"/>
    <cellStyle name="S2 4" xfId="747"/>
    <cellStyle name="S2 4 2" xfId="748"/>
    <cellStyle name="S2 5" xfId="749"/>
    <cellStyle name="S2 5 2" xfId="750"/>
    <cellStyle name="S2 5 3" xfId="751"/>
    <cellStyle name="S2 6" xfId="24"/>
    <cellStyle name="S2 7" xfId="7"/>
    <cellStyle name="S2_Сметы 1 этап" xfId="752"/>
    <cellStyle name="S20" xfId="753"/>
    <cellStyle name="S20 2" xfId="754"/>
    <cellStyle name="S21" xfId="755"/>
    <cellStyle name="S21 2" xfId="756"/>
    <cellStyle name="S22" xfId="757"/>
    <cellStyle name="S3" xfId="758"/>
    <cellStyle name="S3 2" xfId="759"/>
    <cellStyle name="S3 2 2" xfId="760"/>
    <cellStyle name="S3 3" xfId="21"/>
    <cellStyle name="S3 4" xfId="8"/>
    <cellStyle name="S4" xfId="761"/>
    <cellStyle name="S4 2" xfId="762"/>
    <cellStyle name="S4 3" xfId="763"/>
    <cellStyle name="S4 4" xfId="22"/>
    <cellStyle name="S4 5" xfId="9"/>
    <cellStyle name="S5" xfId="764"/>
    <cellStyle name="S5 2" xfId="765"/>
    <cellStyle name="S5 3" xfId="766"/>
    <cellStyle name="S5 4" xfId="23"/>
    <cellStyle name="S5 5" xfId="10"/>
    <cellStyle name="S6" xfId="767"/>
    <cellStyle name="S6 2" xfId="768"/>
    <cellStyle name="S6 3" xfId="769"/>
    <cellStyle name="S6 4" xfId="13"/>
    <cellStyle name="S6 5" xfId="11"/>
    <cellStyle name="S7" xfId="770"/>
    <cellStyle name="S7 2" xfId="771"/>
    <cellStyle name="S7 3" xfId="25"/>
    <cellStyle name="S7 4" xfId="772"/>
    <cellStyle name="S8" xfId="773"/>
    <cellStyle name="S8 2" xfId="774"/>
    <cellStyle name="S8 3" xfId="26"/>
    <cellStyle name="S8 4" xfId="14"/>
    <cellStyle name="S9" xfId="775"/>
    <cellStyle name="S9 2" xfId="776"/>
    <cellStyle name="S9 3" xfId="777"/>
    <cellStyle name="S9 4" xfId="778"/>
    <cellStyle name="S9 5" xfId="779"/>
    <cellStyle name="S9 6" xfId="15"/>
    <cellStyle name="S9_Сметы 1 этап" xfId="780"/>
    <cellStyle name="Title" xfId="781"/>
    <cellStyle name="Total" xfId="782"/>
    <cellStyle name="Warning Text" xfId="783"/>
    <cellStyle name="Акцент1 10" xfId="784"/>
    <cellStyle name="Акцент1 11" xfId="785"/>
    <cellStyle name="Акцент1 12" xfId="786"/>
    <cellStyle name="Акцент1 13" xfId="787"/>
    <cellStyle name="Акцент1 14" xfId="788"/>
    <cellStyle name="Акцент1 15" xfId="789"/>
    <cellStyle name="Акцент1 16" xfId="790"/>
    <cellStyle name="Акцент1 17" xfId="791"/>
    <cellStyle name="Акцент1 18" xfId="792"/>
    <cellStyle name="Акцент1 19" xfId="793"/>
    <cellStyle name="Акцент1 2" xfId="794"/>
    <cellStyle name="Акцент1 2 2" xfId="795"/>
    <cellStyle name="Акцент1 2 3" xfId="796"/>
    <cellStyle name="Акцент1 2 4" xfId="797"/>
    <cellStyle name="Акцент1 2 5" xfId="798"/>
    <cellStyle name="Акцент1 2 6" xfId="799"/>
    <cellStyle name="Акцент1 20" xfId="800"/>
    <cellStyle name="Акцент1 21" xfId="801"/>
    <cellStyle name="Акцент1 22" xfId="802"/>
    <cellStyle name="Акцент1 23" xfId="803"/>
    <cellStyle name="Акцент1 24" xfId="804"/>
    <cellStyle name="Акцент1 3" xfId="805"/>
    <cellStyle name="Акцент1 3 2" xfId="806"/>
    <cellStyle name="Акцент1 3 3" xfId="807"/>
    <cellStyle name="Акцент1 3 4" xfId="808"/>
    <cellStyle name="Акцент1 3 5" xfId="809"/>
    <cellStyle name="Акцент1 3 6" xfId="810"/>
    <cellStyle name="Акцент1 4" xfId="811"/>
    <cellStyle name="Акцент1 5" xfId="812"/>
    <cellStyle name="Акцент1 6" xfId="813"/>
    <cellStyle name="Акцент1 7" xfId="814"/>
    <cellStyle name="Акцент1 8" xfId="815"/>
    <cellStyle name="Акцент1 9" xfId="816"/>
    <cellStyle name="Акцент2 10" xfId="817"/>
    <cellStyle name="Акцент2 11" xfId="818"/>
    <cellStyle name="Акцент2 12" xfId="819"/>
    <cellStyle name="Акцент2 13" xfId="820"/>
    <cellStyle name="Акцент2 14" xfId="821"/>
    <cellStyle name="Акцент2 15" xfId="822"/>
    <cellStyle name="Акцент2 16" xfId="823"/>
    <cellStyle name="Акцент2 17" xfId="824"/>
    <cellStyle name="Акцент2 18" xfId="825"/>
    <cellStyle name="Акцент2 19" xfId="826"/>
    <cellStyle name="Акцент2 2" xfId="827"/>
    <cellStyle name="Акцент2 2 2" xfId="828"/>
    <cellStyle name="Акцент2 2 3" xfId="829"/>
    <cellStyle name="Акцент2 2 4" xfId="830"/>
    <cellStyle name="Акцент2 2 5" xfId="831"/>
    <cellStyle name="Акцент2 2 6" xfId="832"/>
    <cellStyle name="Акцент2 20" xfId="833"/>
    <cellStyle name="Акцент2 21" xfId="834"/>
    <cellStyle name="Акцент2 22" xfId="835"/>
    <cellStyle name="Акцент2 23" xfId="836"/>
    <cellStyle name="Акцент2 24" xfId="837"/>
    <cellStyle name="Акцент2 3" xfId="838"/>
    <cellStyle name="Акцент2 3 2" xfId="839"/>
    <cellStyle name="Акцент2 3 3" xfId="840"/>
    <cellStyle name="Акцент2 3 4" xfId="841"/>
    <cellStyle name="Акцент2 3 5" xfId="842"/>
    <cellStyle name="Акцент2 3 6" xfId="843"/>
    <cellStyle name="Акцент2 4" xfId="844"/>
    <cellStyle name="Акцент2 5" xfId="845"/>
    <cellStyle name="Акцент2 6" xfId="846"/>
    <cellStyle name="Акцент2 7" xfId="847"/>
    <cellStyle name="Акцент2 8" xfId="848"/>
    <cellStyle name="Акцент2 9" xfId="849"/>
    <cellStyle name="Акцент3 10" xfId="850"/>
    <cellStyle name="Акцент3 11" xfId="851"/>
    <cellStyle name="Акцент3 12" xfId="852"/>
    <cellStyle name="Акцент3 13" xfId="853"/>
    <cellStyle name="Акцент3 14" xfId="854"/>
    <cellStyle name="Акцент3 15" xfId="855"/>
    <cellStyle name="Акцент3 16" xfId="856"/>
    <cellStyle name="Акцент3 17" xfId="857"/>
    <cellStyle name="Акцент3 18" xfId="858"/>
    <cellStyle name="Акцент3 19" xfId="859"/>
    <cellStyle name="Акцент3 2" xfId="860"/>
    <cellStyle name="Акцент3 2 2" xfId="861"/>
    <cellStyle name="Акцент3 2 3" xfId="862"/>
    <cellStyle name="Акцент3 2 4" xfId="863"/>
    <cellStyle name="Акцент3 2 5" xfId="864"/>
    <cellStyle name="Акцент3 2 6" xfId="865"/>
    <cellStyle name="Акцент3 20" xfId="866"/>
    <cellStyle name="Акцент3 21" xfId="867"/>
    <cellStyle name="Акцент3 22" xfId="868"/>
    <cellStyle name="Акцент3 23" xfId="869"/>
    <cellStyle name="Акцент3 24" xfId="870"/>
    <cellStyle name="Акцент3 3" xfId="871"/>
    <cellStyle name="Акцент3 3 2" xfId="872"/>
    <cellStyle name="Акцент3 3 3" xfId="873"/>
    <cellStyle name="Акцент3 3 4" xfId="874"/>
    <cellStyle name="Акцент3 3 5" xfId="875"/>
    <cellStyle name="Акцент3 3 6" xfId="876"/>
    <cellStyle name="Акцент3 4" xfId="877"/>
    <cellStyle name="Акцент3 5" xfId="878"/>
    <cellStyle name="Акцент3 6" xfId="879"/>
    <cellStyle name="Акцент3 7" xfId="880"/>
    <cellStyle name="Акцент3 8" xfId="881"/>
    <cellStyle name="Акцент3 9" xfId="882"/>
    <cellStyle name="Акцент4 10" xfId="883"/>
    <cellStyle name="Акцент4 11" xfId="884"/>
    <cellStyle name="Акцент4 12" xfId="885"/>
    <cellStyle name="Акцент4 13" xfId="886"/>
    <cellStyle name="Акцент4 14" xfId="887"/>
    <cellStyle name="Акцент4 15" xfId="888"/>
    <cellStyle name="Акцент4 16" xfId="889"/>
    <cellStyle name="Акцент4 17" xfId="890"/>
    <cellStyle name="Акцент4 18" xfId="891"/>
    <cellStyle name="Акцент4 19" xfId="892"/>
    <cellStyle name="Акцент4 2" xfId="893"/>
    <cellStyle name="Акцент4 2 2" xfId="894"/>
    <cellStyle name="Акцент4 2 3" xfId="895"/>
    <cellStyle name="Акцент4 2 4" xfId="896"/>
    <cellStyle name="Акцент4 2 5" xfId="897"/>
    <cellStyle name="Акцент4 2 6" xfId="898"/>
    <cellStyle name="Акцент4 20" xfId="899"/>
    <cellStyle name="Акцент4 21" xfId="900"/>
    <cellStyle name="Акцент4 22" xfId="901"/>
    <cellStyle name="Акцент4 23" xfId="902"/>
    <cellStyle name="Акцент4 24" xfId="903"/>
    <cellStyle name="Акцент4 3" xfId="904"/>
    <cellStyle name="Акцент4 3 2" xfId="905"/>
    <cellStyle name="Акцент4 3 3" xfId="906"/>
    <cellStyle name="Акцент4 3 4" xfId="907"/>
    <cellStyle name="Акцент4 3 5" xfId="908"/>
    <cellStyle name="Акцент4 3 6" xfId="909"/>
    <cellStyle name="Акцент4 4" xfId="910"/>
    <cellStyle name="Акцент4 5" xfId="911"/>
    <cellStyle name="Акцент4 6" xfId="912"/>
    <cellStyle name="Акцент4 7" xfId="913"/>
    <cellStyle name="Акцент4 8" xfId="914"/>
    <cellStyle name="Акцент4 9" xfId="915"/>
    <cellStyle name="Акцент5 10" xfId="916"/>
    <cellStyle name="Акцент5 11" xfId="917"/>
    <cellStyle name="Акцент5 12" xfId="918"/>
    <cellStyle name="Акцент5 13" xfId="919"/>
    <cellStyle name="Акцент5 14" xfId="920"/>
    <cellStyle name="Акцент5 15" xfId="921"/>
    <cellStyle name="Акцент5 16" xfId="922"/>
    <cellStyle name="Акцент5 17" xfId="923"/>
    <cellStyle name="Акцент5 18" xfId="924"/>
    <cellStyle name="Акцент5 19" xfId="925"/>
    <cellStyle name="Акцент5 2" xfId="926"/>
    <cellStyle name="Акцент5 2 2" xfId="927"/>
    <cellStyle name="Акцент5 2 3" xfId="928"/>
    <cellStyle name="Акцент5 2 4" xfId="929"/>
    <cellStyle name="Акцент5 2 5" xfId="930"/>
    <cellStyle name="Акцент5 2 6" xfId="931"/>
    <cellStyle name="Акцент5 20" xfId="932"/>
    <cellStyle name="Акцент5 21" xfId="933"/>
    <cellStyle name="Акцент5 22" xfId="934"/>
    <cellStyle name="Акцент5 23" xfId="935"/>
    <cellStyle name="Акцент5 24" xfId="936"/>
    <cellStyle name="Акцент5 3" xfId="937"/>
    <cellStyle name="Акцент5 3 2" xfId="938"/>
    <cellStyle name="Акцент5 3 3" xfId="939"/>
    <cellStyle name="Акцент5 3 4" xfId="940"/>
    <cellStyle name="Акцент5 3 5" xfId="941"/>
    <cellStyle name="Акцент5 3 6" xfId="942"/>
    <cellStyle name="Акцент5 4" xfId="943"/>
    <cellStyle name="Акцент5 5" xfId="944"/>
    <cellStyle name="Акцент5 6" xfId="945"/>
    <cellStyle name="Акцент5 7" xfId="946"/>
    <cellStyle name="Акцент5 8" xfId="947"/>
    <cellStyle name="Акцент5 9" xfId="948"/>
    <cellStyle name="Акцент6 10" xfId="949"/>
    <cellStyle name="Акцент6 11" xfId="950"/>
    <cellStyle name="Акцент6 12" xfId="951"/>
    <cellStyle name="Акцент6 13" xfId="952"/>
    <cellStyle name="Акцент6 14" xfId="953"/>
    <cellStyle name="Акцент6 15" xfId="954"/>
    <cellStyle name="Акцент6 16" xfId="955"/>
    <cellStyle name="Акцент6 17" xfId="956"/>
    <cellStyle name="Акцент6 18" xfId="957"/>
    <cellStyle name="Акцент6 19" xfId="958"/>
    <cellStyle name="Акцент6 2" xfId="959"/>
    <cellStyle name="Акцент6 2 2" xfId="960"/>
    <cellStyle name="Акцент6 2 3" xfId="961"/>
    <cellStyle name="Акцент6 2 4" xfId="962"/>
    <cellStyle name="Акцент6 2 5" xfId="963"/>
    <cellStyle name="Акцент6 2 6" xfId="964"/>
    <cellStyle name="Акцент6 20" xfId="965"/>
    <cellStyle name="Акцент6 21" xfId="966"/>
    <cellStyle name="Акцент6 22" xfId="967"/>
    <cellStyle name="Акцент6 23" xfId="968"/>
    <cellStyle name="Акцент6 24" xfId="969"/>
    <cellStyle name="Акцент6 3" xfId="970"/>
    <cellStyle name="Акцент6 3 2" xfId="971"/>
    <cellStyle name="Акцент6 3 3" xfId="972"/>
    <cellStyle name="Акцент6 3 4" xfId="973"/>
    <cellStyle name="Акцент6 3 5" xfId="974"/>
    <cellStyle name="Акцент6 3 6" xfId="975"/>
    <cellStyle name="Акцент6 4" xfId="976"/>
    <cellStyle name="Акцент6 5" xfId="977"/>
    <cellStyle name="Акцент6 6" xfId="978"/>
    <cellStyle name="Акцент6 7" xfId="979"/>
    <cellStyle name="Акцент6 8" xfId="980"/>
    <cellStyle name="Акцент6 9" xfId="981"/>
    <cellStyle name="Ввод  10" xfId="982"/>
    <cellStyle name="Ввод  11" xfId="983"/>
    <cellStyle name="Ввод  12" xfId="984"/>
    <cellStyle name="Ввод  13" xfId="985"/>
    <cellStyle name="Ввод  14" xfId="986"/>
    <cellStyle name="Ввод  15" xfId="987"/>
    <cellStyle name="Ввод  16" xfId="988"/>
    <cellStyle name="Ввод  17" xfId="989"/>
    <cellStyle name="Ввод  18" xfId="990"/>
    <cellStyle name="Ввод  19" xfId="991"/>
    <cellStyle name="Ввод  2" xfId="992"/>
    <cellStyle name="Ввод  2 2" xfId="993"/>
    <cellStyle name="Ввод  2 3" xfId="994"/>
    <cellStyle name="Ввод  2 4" xfId="995"/>
    <cellStyle name="Ввод  2 5" xfId="996"/>
    <cellStyle name="Ввод  2 6" xfId="997"/>
    <cellStyle name="Ввод  20" xfId="998"/>
    <cellStyle name="Ввод  21" xfId="999"/>
    <cellStyle name="Ввод  22" xfId="1000"/>
    <cellStyle name="Ввод  23" xfId="1001"/>
    <cellStyle name="Ввод  24" xfId="1002"/>
    <cellStyle name="Ввод  3" xfId="1003"/>
    <cellStyle name="Ввод  3 2" xfId="1004"/>
    <cellStyle name="Ввод  3 3" xfId="1005"/>
    <cellStyle name="Ввод  3 4" xfId="1006"/>
    <cellStyle name="Ввод  3 5" xfId="1007"/>
    <cellStyle name="Ввод  3 6" xfId="1008"/>
    <cellStyle name="Ввод  4" xfId="1009"/>
    <cellStyle name="Ввод  5" xfId="1010"/>
    <cellStyle name="Ввод  6" xfId="1011"/>
    <cellStyle name="Ввод  7" xfId="1012"/>
    <cellStyle name="Ввод  8" xfId="1013"/>
    <cellStyle name="Ввод  9" xfId="1014"/>
    <cellStyle name="Вывод 10" xfId="1015"/>
    <cellStyle name="Вывод 11" xfId="1016"/>
    <cellStyle name="Вывод 12" xfId="1017"/>
    <cellStyle name="Вывод 13" xfId="1018"/>
    <cellStyle name="Вывод 14" xfId="1019"/>
    <cellStyle name="Вывод 15" xfId="1020"/>
    <cellStyle name="Вывод 16" xfId="1021"/>
    <cellStyle name="Вывод 17" xfId="1022"/>
    <cellStyle name="Вывод 18" xfId="1023"/>
    <cellStyle name="Вывод 19" xfId="1024"/>
    <cellStyle name="Вывод 2" xfId="1025"/>
    <cellStyle name="Вывод 2 2" xfId="1026"/>
    <cellStyle name="Вывод 2 3" xfId="1027"/>
    <cellStyle name="Вывод 2 4" xfId="1028"/>
    <cellStyle name="Вывод 2 5" xfId="1029"/>
    <cellStyle name="Вывод 2 6" xfId="1030"/>
    <cellStyle name="Вывод 20" xfId="1031"/>
    <cellStyle name="Вывод 21" xfId="1032"/>
    <cellStyle name="Вывод 22" xfId="1033"/>
    <cellStyle name="Вывод 23" xfId="1034"/>
    <cellStyle name="Вывод 24" xfId="1035"/>
    <cellStyle name="Вывод 3" xfId="1036"/>
    <cellStyle name="Вывод 3 2" xfId="1037"/>
    <cellStyle name="Вывод 3 3" xfId="1038"/>
    <cellStyle name="Вывод 3 4" xfId="1039"/>
    <cellStyle name="Вывод 3 5" xfId="1040"/>
    <cellStyle name="Вывод 3 6" xfId="1041"/>
    <cellStyle name="Вывод 4" xfId="1042"/>
    <cellStyle name="Вывод 5" xfId="1043"/>
    <cellStyle name="Вывод 6" xfId="1044"/>
    <cellStyle name="Вывод 7" xfId="1045"/>
    <cellStyle name="Вывод 8" xfId="1046"/>
    <cellStyle name="Вывод 9" xfId="1047"/>
    <cellStyle name="Вычисление 10" xfId="1048"/>
    <cellStyle name="Вычисление 11" xfId="1049"/>
    <cellStyle name="Вычисление 12" xfId="1050"/>
    <cellStyle name="Вычисление 13" xfId="1051"/>
    <cellStyle name="Вычисление 14" xfId="1052"/>
    <cellStyle name="Вычисление 15" xfId="1053"/>
    <cellStyle name="Вычисление 16" xfId="1054"/>
    <cellStyle name="Вычисление 17" xfId="1055"/>
    <cellStyle name="Вычисление 18" xfId="1056"/>
    <cellStyle name="Вычисление 19" xfId="1057"/>
    <cellStyle name="Вычисление 2" xfId="1058"/>
    <cellStyle name="Вычисление 2 2" xfId="1059"/>
    <cellStyle name="Вычисление 2 3" xfId="1060"/>
    <cellStyle name="Вычисление 2 4" xfId="1061"/>
    <cellStyle name="Вычисление 2 5" xfId="1062"/>
    <cellStyle name="Вычисление 2 6" xfId="1063"/>
    <cellStyle name="Вычисление 20" xfId="1064"/>
    <cellStyle name="Вычисление 21" xfId="1065"/>
    <cellStyle name="Вычисление 22" xfId="1066"/>
    <cellStyle name="Вычисление 23" xfId="1067"/>
    <cellStyle name="Вычисление 24" xfId="1068"/>
    <cellStyle name="Вычисление 3" xfId="1069"/>
    <cellStyle name="Вычисление 3 2" xfId="1070"/>
    <cellStyle name="Вычисление 3 3" xfId="1071"/>
    <cellStyle name="Вычисление 3 4" xfId="1072"/>
    <cellStyle name="Вычисление 3 5" xfId="1073"/>
    <cellStyle name="Вычисление 3 6" xfId="1074"/>
    <cellStyle name="Вычисление 4" xfId="1075"/>
    <cellStyle name="Вычисление 5" xfId="1076"/>
    <cellStyle name="Вычисление 6" xfId="1077"/>
    <cellStyle name="Вычисление 7" xfId="1078"/>
    <cellStyle name="Вычисление 8" xfId="1079"/>
    <cellStyle name="Вычисление 9" xfId="1080"/>
    <cellStyle name="Денежный [0] 10" xfId="1081"/>
    <cellStyle name="Денежный [0] 11" xfId="1082"/>
    <cellStyle name="Денежный [0] 12" xfId="1083"/>
    <cellStyle name="Денежный [0] 13" xfId="1084"/>
    <cellStyle name="Денежный [0] 14" xfId="1085"/>
    <cellStyle name="Денежный [0] 15" xfId="1086"/>
    <cellStyle name="Денежный [0] 16" xfId="1087"/>
    <cellStyle name="Денежный [0] 17" xfId="1088"/>
    <cellStyle name="Денежный [0] 18" xfId="1089"/>
    <cellStyle name="Денежный [0] 19" xfId="1090"/>
    <cellStyle name="Денежный [0] 2" xfId="1091"/>
    <cellStyle name="Денежный [0] 20" xfId="1092"/>
    <cellStyle name="Денежный [0] 21" xfId="1093"/>
    <cellStyle name="Денежный [0] 3" xfId="1094"/>
    <cellStyle name="Денежный [0] 4" xfId="1095"/>
    <cellStyle name="Денежный [0] 5" xfId="1096"/>
    <cellStyle name="Денежный [0] 6" xfId="1097"/>
    <cellStyle name="Денежный [0] 7" xfId="1098"/>
    <cellStyle name="Денежный [0] 8" xfId="1099"/>
    <cellStyle name="Денежный [0] 9" xfId="1100"/>
    <cellStyle name="Денежный 2" xfId="1101"/>
    <cellStyle name="Денежный 2 2" xfId="1102"/>
    <cellStyle name="Заголовок 1 10" xfId="1103"/>
    <cellStyle name="Заголовок 1 11" xfId="1104"/>
    <cellStyle name="Заголовок 1 12" xfId="1105"/>
    <cellStyle name="Заголовок 1 13" xfId="1106"/>
    <cellStyle name="Заголовок 1 14" xfId="1107"/>
    <cellStyle name="Заголовок 1 15" xfId="1108"/>
    <cellStyle name="Заголовок 1 16" xfId="1109"/>
    <cellStyle name="Заголовок 1 17" xfId="1110"/>
    <cellStyle name="Заголовок 1 18" xfId="1111"/>
    <cellStyle name="Заголовок 1 19" xfId="1112"/>
    <cellStyle name="Заголовок 1 2" xfId="1113"/>
    <cellStyle name="Заголовок 1 2 2" xfId="1114"/>
    <cellStyle name="Заголовок 1 2 3" xfId="1115"/>
    <cellStyle name="Заголовок 1 2 4" xfId="1116"/>
    <cellStyle name="Заголовок 1 2 5" xfId="1117"/>
    <cellStyle name="Заголовок 1 2 6" xfId="1118"/>
    <cellStyle name="Заголовок 1 20" xfId="1119"/>
    <cellStyle name="Заголовок 1 21" xfId="1120"/>
    <cellStyle name="Заголовок 1 22" xfId="1121"/>
    <cellStyle name="Заголовок 1 23" xfId="1122"/>
    <cellStyle name="Заголовок 1 24" xfId="1123"/>
    <cellStyle name="Заголовок 1 3" xfId="1124"/>
    <cellStyle name="Заголовок 1 3 2" xfId="1125"/>
    <cellStyle name="Заголовок 1 3 3" xfId="1126"/>
    <cellStyle name="Заголовок 1 3 4" xfId="1127"/>
    <cellStyle name="Заголовок 1 3 5" xfId="1128"/>
    <cellStyle name="Заголовок 1 3 6" xfId="1129"/>
    <cellStyle name="Заголовок 1 4" xfId="1130"/>
    <cellStyle name="Заголовок 1 5" xfId="1131"/>
    <cellStyle name="Заголовок 1 6" xfId="1132"/>
    <cellStyle name="Заголовок 1 7" xfId="1133"/>
    <cellStyle name="Заголовок 1 8" xfId="1134"/>
    <cellStyle name="Заголовок 1 9" xfId="1135"/>
    <cellStyle name="Заголовок 2 10" xfId="1136"/>
    <cellStyle name="Заголовок 2 11" xfId="1137"/>
    <cellStyle name="Заголовок 2 12" xfId="1138"/>
    <cellStyle name="Заголовок 2 13" xfId="1139"/>
    <cellStyle name="Заголовок 2 14" xfId="1140"/>
    <cellStyle name="Заголовок 2 15" xfId="1141"/>
    <cellStyle name="Заголовок 2 16" xfId="1142"/>
    <cellStyle name="Заголовок 2 17" xfId="1143"/>
    <cellStyle name="Заголовок 2 18" xfId="1144"/>
    <cellStyle name="Заголовок 2 19" xfId="1145"/>
    <cellStyle name="Заголовок 2 2" xfId="1146"/>
    <cellStyle name="Заголовок 2 2 2" xfId="1147"/>
    <cellStyle name="Заголовок 2 2 3" xfId="1148"/>
    <cellStyle name="Заголовок 2 2 4" xfId="1149"/>
    <cellStyle name="Заголовок 2 2 5" xfId="1150"/>
    <cellStyle name="Заголовок 2 2 6" xfId="1151"/>
    <cellStyle name="Заголовок 2 20" xfId="1152"/>
    <cellStyle name="Заголовок 2 21" xfId="1153"/>
    <cellStyle name="Заголовок 2 22" xfId="1154"/>
    <cellStyle name="Заголовок 2 23" xfId="1155"/>
    <cellStyle name="Заголовок 2 24" xfId="1156"/>
    <cellStyle name="Заголовок 2 3" xfId="1157"/>
    <cellStyle name="Заголовок 2 3 2" xfId="1158"/>
    <cellStyle name="Заголовок 2 3 3" xfId="1159"/>
    <cellStyle name="Заголовок 2 3 4" xfId="1160"/>
    <cellStyle name="Заголовок 2 3 5" xfId="1161"/>
    <cellStyle name="Заголовок 2 3 6" xfId="1162"/>
    <cellStyle name="Заголовок 2 4" xfId="1163"/>
    <cellStyle name="Заголовок 2 5" xfId="1164"/>
    <cellStyle name="Заголовок 2 6" xfId="1165"/>
    <cellStyle name="Заголовок 2 7" xfId="1166"/>
    <cellStyle name="Заголовок 2 8" xfId="1167"/>
    <cellStyle name="Заголовок 2 9" xfId="1168"/>
    <cellStyle name="Заголовок 3 10" xfId="1169"/>
    <cellStyle name="Заголовок 3 11" xfId="1170"/>
    <cellStyle name="Заголовок 3 12" xfId="1171"/>
    <cellStyle name="Заголовок 3 13" xfId="1172"/>
    <cellStyle name="Заголовок 3 14" xfId="1173"/>
    <cellStyle name="Заголовок 3 15" xfId="1174"/>
    <cellStyle name="Заголовок 3 16" xfId="1175"/>
    <cellStyle name="Заголовок 3 17" xfId="1176"/>
    <cellStyle name="Заголовок 3 18" xfId="1177"/>
    <cellStyle name="Заголовок 3 19" xfId="1178"/>
    <cellStyle name="Заголовок 3 2" xfId="1179"/>
    <cellStyle name="Заголовок 3 2 2" xfId="1180"/>
    <cellStyle name="Заголовок 3 2 3" xfId="1181"/>
    <cellStyle name="Заголовок 3 2 4" xfId="1182"/>
    <cellStyle name="Заголовок 3 2 5" xfId="1183"/>
    <cellStyle name="Заголовок 3 2 6" xfId="1184"/>
    <cellStyle name="Заголовок 3 20" xfId="1185"/>
    <cellStyle name="Заголовок 3 21" xfId="1186"/>
    <cellStyle name="Заголовок 3 22" xfId="1187"/>
    <cellStyle name="Заголовок 3 23" xfId="1188"/>
    <cellStyle name="Заголовок 3 24" xfId="1189"/>
    <cellStyle name="Заголовок 3 3" xfId="1190"/>
    <cellStyle name="Заголовок 3 3 2" xfId="1191"/>
    <cellStyle name="Заголовок 3 3 3" xfId="1192"/>
    <cellStyle name="Заголовок 3 3 4" xfId="1193"/>
    <cellStyle name="Заголовок 3 3 5" xfId="1194"/>
    <cellStyle name="Заголовок 3 3 6" xfId="1195"/>
    <cellStyle name="Заголовок 3 4" xfId="1196"/>
    <cellStyle name="Заголовок 3 5" xfId="1197"/>
    <cellStyle name="Заголовок 3 6" xfId="1198"/>
    <cellStyle name="Заголовок 3 7" xfId="1199"/>
    <cellStyle name="Заголовок 3 8" xfId="1200"/>
    <cellStyle name="Заголовок 3 9" xfId="1201"/>
    <cellStyle name="Заголовок 4 10" xfId="1202"/>
    <cellStyle name="Заголовок 4 11" xfId="1203"/>
    <cellStyle name="Заголовок 4 12" xfId="1204"/>
    <cellStyle name="Заголовок 4 13" xfId="1205"/>
    <cellStyle name="Заголовок 4 14" xfId="1206"/>
    <cellStyle name="Заголовок 4 15" xfId="1207"/>
    <cellStyle name="Заголовок 4 16" xfId="1208"/>
    <cellStyle name="Заголовок 4 17" xfId="1209"/>
    <cellStyle name="Заголовок 4 18" xfId="1210"/>
    <cellStyle name="Заголовок 4 19" xfId="1211"/>
    <cellStyle name="Заголовок 4 2" xfId="1212"/>
    <cellStyle name="Заголовок 4 2 2" xfId="1213"/>
    <cellStyle name="Заголовок 4 2 3" xfId="1214"/>
    <cellStyle name="Заголовок 4 2 4" xfId="1215"/>
    <cellStyle name="Заголовок 4 2 5" xfId="1216"/>
    <cellStyle name="Заголовок 4 2 6" xfId="1217"/>
    <cellStyle name="Заголовок 4 20" xfId="1218"/>
    <cellStyle name="Заголовок 4 21" xfId="1219"/>
    <cellStyle name="Заголовок 4 22" xfId="1220"/>
    <cellStyle name="Заголовок 4 23" xfId="1221"/>
    <cellStyle name="Заголовок 4 24" xfId="1222"/>
    <cellStyle name="Заголовок 4 3" xfId="1223"/>
    <cellStyle name="Заголовок 4 3 2" xfId="1224"/>
    <cellStyle name="Заголовок 4 3 3" xfId="1225"/>
    <cellStyle name="Заголовок 4 3 4" xfId="1226"/>
    <cellStyle name="Заголовок 4 3 5" xfId="1227"/>
    <cellStyle name="Заголовок 4 3 6" xfId="1228"/>
    <cellStyle name="Заголовок 4 4" xfId="1229"/>
    <cellStyle name="Заголовок 4 5" xfId="1230"/>
    <cellStyle name="Заголовок 4 6" xfId="1231"/>
    <cellStyle name="Заголовок 4 7" xfId="1232"/>
    <cellStyle name="Заголовок 4 8" xfId="1233"/>
    <cellStyle name="Заголовок 4 9" xfId="1234"/>
    <cellStyle name="Итог 10" xfId="1235"/>
    <cellStyle name="Итог 11" xfId="1236"/>
    <cellStyle name="Итог 12" xfId="1237"/>
    <cellStyle name="Итог 13" xfId="1238"/>
    <cellStyle name="Итог 14" xfId="1239"/>
    <cellStyle name="Итог 15" xfId="1240"/>
    <cellStyle name="Итог 16" xfId="1241"/>
    <cellStyle name="Итог 17" xfId="1242"/>
    <cellStyle name="Итог 18" xfId="1243"/>
    <cellStyle name="Итог 19" xfId="1244"/>
    <cellStyle name="Итог 2" xfId="1245"/>
    <cellStyle name="Итог 2 2" xfId="1246"/>
    <cellStyle name="Итог 2 3" xfId="1247"/>
    <cellStyle name="Итог 2 4" xfId="1248"/>
    <cellStyle name="Итог 2 5" xfId="1249"/>
    <cellStyle name="Итог 2 6" xfId="1250"/>
    <cellStyle name="Итог 20" xfId="1251"/>
    <cellStyle name="Итог 21" xfId="1252"/>
    <cellStyle name="Итог 22" xfId="1253"/>
    <cellStyle name="Итог 23" xfId="1254"/>
    <cellStyle name="Итог 24" xfId="1255"/>
    <cellStyle name="Итог 3" xfId="1256"/>
    <cellStyle name="Итог 3 2" xfId="1257"/>
    <cellStyle name="Итог 3 3" xfId="1258"/>
    <cellStyle name="Итог 3 4" xfId="1259"/>
    <cellStyle name="Итог 3 5" xfId="1260"/>
    <cellStyle name="Итог 3 6" xfId="1261"/>
    <cellStyle name="Итог 4" xfId="1262"/>
    <cellStyle name="Итог 5" xfId="1263"/>
    <cellStyle name="Итог 6" xfId="1264"/>
    <cellStyle name="Итог 7" xfId="1265"/>
    <cellStyle name="Итог 8" xfId="1266"/>
    <cellStyle name="Итог 9" xfId="1267"/>
    <cellStyle name="Итоги" xfId="2193"/>
    <cellStyle name="Контрольная ячейка 10" xfId="1268"/>
    <cellStyle name="Контрольная ячейка 11" xfId="1269"/>
    <cellStyle name="Контрольная ячейка 12" xfId="1270"/>
    <cellStyle name="Контрольная ячейка 13" xfId="1271"/>
    <cellStyle name="Контрольная ячейка 14" xfId="1272"/>
    <cellStyle name="Контрольная ячейка 15" xfId="1273"/>
    <cellStyle name="Контрольная ячейка 16" xfId="1274"/>
    <cellStyle name="Контрольная ячейка 17" xfId="1275"/>
    <cellStyle name="Контрольная ячейка 18" xfId="1276"/>
    <cellStyle name="Контрольная ячейка 19" xfId="1277"/>
    <cellStyle name="Контрольная ячейка 2" xfId="1278"/>
    <cellStyle name="Контрольная ячейка 2 2" xfId="1279"/>
    <cellStyle name="Контрольная ячейка 2 3" xfId="1280"/>
    <cellStyle name="Контрольная ячейка 2 4" xfId="1281"/>
    <cellStyle name="Контрольная ячейка 2 5" xfId="1282"/>
    <cellStyle name="Контрольная ячейка 2 6" xfId="1283"/>
    <cellStyle name="Контрольная ячейка 20" xfId="1284"/>
    <cellStyle name="Контрольная ячейка 21" xfId="1285"/>
    <cellStyle name="Контрольная ячейка 22" xfId="1286"/>
    <cellStyle name="Контрольная ячейка 23" xfId="1287"/>
    <cellStyle name="Контрольная ячейка 24" xfId="1288"/>
    <cellStyle name="Контрольная ячейка 3" xfId="1289"/>
    <cellStyle name="Контрольная ячейка 3 2" xfId="1290"/>
    <cellStyle name="Контрольная ячейка 3 3" xfId="1291"/>
    <cellStyle name="Контрольная ячейка 3 4" xfId="1292"/>
    <cellStyle name="Контрольная ячейка 3 5" xfId="1293"/>
    <cellStyle name="Контрольная ячейка 3 6" xfId="1294"/>
    <cellStyle name="Контрольная ячейка 4" xfId="1295"/>
    <cellStyle name="Контрольная ячейка 5" xfId="1296"/>
    <cellStyle name="Контрольная ячейка 6" xfId="1297"/>
    <cellStyle name="Контрольная ячейка 7" xfId="1298"/>
    <cellStyle name="Контрольная ячейка 8" xfId="1299"/>
    <cellStyle name="Контрольная ячейка 9" xfId="1300"/>
    <cellStyle name="ЛокСмета" xfId="2194"/>
    <cellStyle name="Название 10" xfId="1301"/>
    <cellStyle name="Название 11" xfId="1302"/>
    <cellStyle name="Название 12" xfId="1303"/>
    <cellStyle name="Название 13" xfId="1304"/>
    <cellStyle name="Название 14" xfId="1305"/>
    <cellStyle name="Название 15" xfId="1306"/>
    <cellStyle name="Название 16" xfId="1307"/>
    <cellStyle name="Название 17" xfId="1308"/>
    <cellStyle name="Название 18" xfId="1309"/>
    <cellStyle name="Название 19" xfId="1310"/>
    <cellStyle name="Название 2" xfId="1311"/>
    <cellStyle name="Название 2 2" xfId="1312"/>
    <cellStyle name="Название 2 3" xfId="1313"/>
    <cellStyle name="Название 2 4" xfId="1314"/>
    <cellStyle name="Название 2 5" xfId="1315"/>
    <cellStyle name="Название 2 6" xfId="1316"/>
    <cellStyle name="Название 20" xfId="1317"/>
    <cellStyle name="Название 21" xfId="1318"/>
    <cellStyle name="Название 22" xfId="1319"/>
    <cellStyle name="Название 23" xfId="1320"/>
    <cellStyle name="Название 24" xfId="1321"/>
    <cellStyle name="Название 3" xfId="1322"/>
    <cellStyle name="Название 3 2" xfId="1323"/>
    <cellStyle name="Название 3 3" xfId="1324"/>
    <cellStyle name="Название 3 4" xfId="1325"/>
    <cellStyle name="Название 3 5" xfId="1326"/>
    <cellStyle name="Название 3 6" xfId="1327"/>
    <cellStyle name="Название 4" xfId="1328"/>
    <cellStyle name="Название 5" xfId="1329"/>
    <cellStyle name="Название 6" xfId="1330"/>
    <cellStyle name="Название 7" xfId="1331"/>
    <cellStyle name="Название 8" xfId="1332"/>
    <cellStyle name="Название 9" xfId="1333"/>
    <cellStyle name="Нейтральный 10" xfId="1334"/>
    <cellStyle name="Нейтральный 11" xfId="1335"/>
    <cellStyle name="Нейтральный 12" xfId="1336"/>
    <cellStyle name="Нейтральный 13" xfId="1337"/>
    <cellStyle name="Нейтральный 14" xfId="1338"/>
    <cellStyle name="Нейтральный 15" xfId="1339"/>
    <cellStyle name="Нейтральный 16" xfId="1340"/>
    <cellStyle name="Нейтральный 17" xfId="1341"/>
    <cellStyle name="Нейтральный 18" xfId="1342"/>
    <cellStyle name="Нейтральный 19" xfId="1343"/>
    <cellStyle name="Нейтральный 2" xfId="1344"/>
    <cellStyle name="Нейтральный 2 2" xfId="1345"/>
    <cellStyle name="Нейтральный 2 3" xfId="1346"/>
    <cellStyle name="Нейтральный 2 4" xfId="1347"/>
    <cellStyle name="Нейтральный 2 5" xfId="1348"/>
    <cellStyle name="Нейтральный 2 6" xfId="1349"/>
    <cellStyle name="Нейтральный 20" xfId="1350"/>
    <cellStyle name="Нейтральный 21" xfId="1351"/>
    <cellStyle name="Нейтральный 22" xfId="1352"/>
    <cellStyle name="Нейтральный 23" xfId="1353"/>
    <cellStyle name="Нейтральный 24" xfId="1354"/>
    <cellStyle name="Нейтральный 3" xfId="1355"/>
    <cellStyle name="Нейтральный 3 2" xfId="1356"/>
    <cellStyle name="Нейтральный 3 3" xfId="1357"/>
    <cellStyle name="Нейтральный 3 4" xfId="1358"/>
    <cellStyle name="Нейтральный 3 5" xfId="1359"/>
    <cellStyle name="Нейтральный 3 6" xfId="1360"/>
    <cellStyle name="Нейтральный 4" xfId="1361"/>
    <cellStyle name="Нейтральный 5" xfId="1362"/>
    <cellStyle name="Нейтральный 6" xfId="1363"/>
    <cellStyle name="Нейтральный 7" xfId="1364"/>
    <cellStyle name="Нейтральный 8" xfId="1365"/>
    <cellStyle name="Нейтральный 9" xfId="1366"/>
    <cellStyle name="Обычный" xfId="0" builtinId="0"/>
    <cellStyle name="Обычный 10" xfId="1367"/>
    <cellStyle name="Обычный 10 2" xfId="1368"/>
    <cellStyle name="Обычный 10 2 2" xfId="1369"/>
    <cellStyle name="Обычный 10 3" xfId="1370"/>
    <cellStyle name="Обычный 10 4" xfId="1371"/>
    <cellStyle name="Обычный 11" xfId="1372"/>
    <cellStyle name="Обычный 11 2" xfId="1373"/>
    <cellStyle name="Обычный 11 2 2" xfId="1374"/>
    <cellStyle name="Обычный 11 2 2 2" xfId="1375"/>
    <cellStyle name="Обычный 11 2 2 2 2" xfId="1376"/>
    <cellStyle name="Обычный 11 2 2 3" xfId="1377"/>
    <cellStyle name="Обычный 11 2 3" xfId="1378"/>
    <cellStyle name="Обычный 11 2 3 2" xfId="1379"/>
    <cellStyle name="Обычный 11 2 3 2 2" xfId="1380"/>
    <cellStyle name="Обычный 11 2 3 3" xfId="1381"/>
    <cellStyle name="Обычный 11 2 4" xfId="1382"/>
    <cellStyle name="Обычный 11 2 4 2" xfId="1383"/>
    <cellStyle name="Обычный 11 2 5" xfId="1384"/>
    <cellStyle name="Обычный 11 2 5 2" xfId="1385"/>
    <cellStyle name="Обычный 11 2 6" xfId="1386"/>
    <cellStyle name="Обычный 11 3" xfId="1387"/>
    <cellStyle name="Обычный 11 3 2" xfId="1388"/>
    <cellStyle name="Обычный 11 3 2 2" xfId="1389"/>
    <cellStyle name="Обычный 11 3 3" xfId="1390"/>
    <cellStyle name="Обычный 11 3 3 2" xfId="1391"/>
    <cellStyle name="Обычный 11 3 4" xfId="1392"/>
    <cellStyle name="Обычный 11 4" xfId="1393"/>
    <cellStyle name="Обычный 11 4 2" xfId="1394"/>
    <cellStyle name="Обычный 11 4 2 2" xfId="1395"/>
    <cellStyle name="Обычный 11 4 3" xfId="1396"/>
    <cellStyle name="Обычный 11 5" xfId="1397"/>
    <cellStyle name="Обычный 11 5 2" xfId="1398"/>
    <cellStyle name="Обычный 11 5 2 2" xfId="1399"/>
    <cellStyle name="Обычный 11 5 3" xfId="1400"/>
    <cellStyle name="Обычный 11 6" xfId="1401"/>
    <cellStyle name="Обычный 11 6 2" xfId="1402"/>
    <cellStyle name="Обычный 11 7" xfId="1403"/>
    <cellStyle name="Обычный 11 7 2" xfId="1404"/>
    <cellStyle name="Обычный 11 8" xfId="1405"/>
    <cellStyle name="Обычный 11 9" xfId="1406"/>
    <cellStyle name="Обычный 12" xfId="1407"/>
    <cellStyle name="Обычный 12 2" xfId="1408"/>
    <cellStyle name="Обычный 12 2 2" xfId="1409"/>
    <cellStyle name="Обычный 12 2 2 2" xfId="1410"/>
    <cellStyle name="Обычный 12 2 2 2 2" xfId="1411"/>
    <cellStyle name="Обычный 12 2 2 3" xfId="1412"/>
    <cellStyle name="Обычный 12 2 3" xfId="1413"/>
    <cellStyle name="Обычный 12 2 3 2" xfId="1414"/>
    <cellStyle name="Обычный 12 2 3 2 2" xfId="1415"/>
    <cellStyle name="Обычный 12 2 3 3" xfId="1416"/>
    <cellStyle name="Обычный 12 2 4" xfId="1417"/>
    <cellStyle name="Обычный 12 2 4 2" xfId="1418"/>
    <cellStyle name="Обычный 12 2 5" xfId="1419"/>
    <cellStyle name="Обычный 12 2 5 2" xfId="1420"/>
    <cellStyle name="Обычный 12 2 6" xfId="1421"/>
    <cellStyle name="Обычный 12 3" xfId="1422"/>
    <cellStyle name="Обычный 12 3 2" xfId="1423"/>
    <cellStyle name="Обычный 12 3 2 2" xfId="1424"/>
    <cellStyle name="Обычный 12 3 3" xfId="1425"/>
    <cellStyle name="Обычный 12 3 3 2" xfId="1426"/>
    <cellStyle name="Обычный 12 3 4" xfId="1427"/>
    <cellStyle name="Обычный 12 4" xfId="1428"/>
    <cellStyle name="Обычный 12 4 2" xfId="1429"/>
    <cellStyle name="Обычный 12 4 2 2" xfId="1430"/>
    <cellStyle name="Обычный 12 4 3" xfId="1431"/>
    <cellStyle name="Обычный 12 5" xfId="1432"/>
    <cellStyle name="Обычный 12 5 2" xfId="1433"/>
    <cellStyle name="Обычный 12 5 2 2" xfId="1434"/>
    <cellStyle name="Обычный 12 5 3" xfId="1435"/>
    <cellStyle name="Обычный 12 6" xfId="1436"/>
    <cellStyle name="Обычный 12 6 2" xfId="1437"/>
    <cellStyle name="Обычный 12 7" xfId="1438"/>
    <cellStyle name="Обычный 12 7 2" xfId="1439"/>
    <cellStyle name="Обычный 12 8" xfId="1440"/>
    <cellStyle name="Обычный 12 9" xfId="1441"/>
    <cellStyle name="Обычный 13" xfId="1442"/>
    <cellStyle name="Обычный 13 2" xfId="1443"/>
    <cellStyle name="Обычный 13 2 2" xfId="1444"/>
    <cellStyle name="Обычный 13 2 2 2" xfId="1445"/>
    <cellStyle name="Обычный 13 2 2 2 2" xfId="1446"/>
    <cellStyle name="Обычный 13 2 2 3" xfId="1447"/>
    <cellStyle name="Обычный 13 2 3" xfId="1448"/>
    <cellStyle name="Обычный 13 2 3 2" xfId="1449"/>
    <cellStyle name="Обычный 13 2 3 2 2" xfId="1450"/>
    <cellStyle name="Обычный 13 2 3 3" xfId="1451"/>
    <cellStyle name="Обычный 13 2 4" xfId="1452"/>
    <cellStyle name="Обычный 13 2 4 2" xfId="1453"/>
    <cellStyle name="Обычный 13 2 5" xfId="1454"/>
    <cellStyle name="Обычный 13 2 5 2" xfId="1455"/>
    <cellStyle name="Обычный 13 2 6" xfId="1456"/>
    <cellStyle name="Обычный 13 3" xfId="1457"/>
    <cellStyle name="Обычный 13 3 2" xfId="1458"/>
    <cellStyle name="Обычный 13 3 2 2" xfId="1459"/>
    <cellStyle name="Обычный 13 3 3" xfId="1460"/>
    <cellStyle name="Обычный 13 3 3 2" xfId="1461"/>
    <cellStyle name="Обычный 13 3 4" xfId="1462"/>
    <cellStyle name="Обычный 13 4" xfId="1463"/>
    <cellStyle name="Обычный 13 4 2" xfId="1464"/>
    <cellStyle name="Обычный 13 4 2 2" xfId="1465"/>
    <cellStyle name="Обычный 13 4 3" xfId="1466"/>
    <cellStyle name="Обычный 13 5" xfId="1467"/>
    <cellStyle name="Обычный 13 5 2" xfId="1468"/>
    <cellStyle name="Обычный 13 5 2 2" xfId="1469"/>
    <cellStyle name="Обычный 13 5 3" xfId="1470"/>
    <cellStyle name="Обычный 13 6" xfId="1471"/>
    <cellStyle name="Обычный 13 6 2" xfId="1472"/>
    <cellStyle name="Обычный 13 7" xfId="1473"/>
    <cellStyle name="Обычный 13 7 2" xfId="1474"/>
    <cellStyle name="Обычный 13 8" xfId="1475"/>
    <cellStyle name="Обычный 13 9" xfId="1476"/>
    <cellStyle name="Обычный 14" xfId="1477"/>
    <cellStyle name="Обычный 14 2" xfId="1478"/>
    <cellStyle name="Обычный 14 2 2" xfId="1479"/>
    <cellStyle name="Обычный 14 2 2 2" xfId="1480"/>
    <cellStyle name="Обычный 14 2 2 2 2" xfId="1481"/>
    <cellStyle name="Обычный 14 2 2 3" xfId="1482"/>
    <cellStyle name="Обычный 14 2 3" xfId="1483"/>
    <cellStyle name="Обычный 14 2 3 2" xfId="1484"/>
    <cellStyle name="Обычный 14 2 3 2 2" xfId="1485"/>
    <cellStyle name="Обычный 14 2 3 3" xfId="1486"/>
    <cellStyle name="Обычный 14 2 4" xfId="1487"/>
    <cellStyle name="Обычный 14 2 4 2" xfId="1488"/>
    <cellStyle name="Обычный 14 2 5" xfId="1489"/>
    <cellStyle name="Обычный 14 2 5 2" xfId="1490"/>
    <cellStyle name="Обычный 14 2 6" xfId="1491"/>
    <cellStyle name="Обычный 14 3" xfId="1492"/>
    <cellStyle name="Обычный 14 3 2" xfId="1493"/>
    <cellStyle name="Обычный 14 3 2 2" xfId="1494"/>
    <cellStyle name="Обычный 14 3 3" xfId="1495"/>
    <cellStyle name="Обычный 14 3 3 2" xfId="1496"/>
    <cellStyle name="Обычный 14 3 4" xfId="1497"/>
    <cellStyle name="Обычный 14 4" xfId="1498"/>
    <cellStyle name="Обычный 14 4 2" xfId="1499"/>
    <cellStyle name="Обычный 14 4 2 2" xfId="1500"/>
    <cellStyle name="Обычный 14 4 3" xfId="1501"/>
    <cellStyle name="Обычный 14 5" xfId="1502"/>
    <cellStyle name="Обычный 14 5 2" xfId="1503"/>
    <cellStyle name="Обычный 14 5 2 2" xfId="1504"/>
    <cellStyle name="Обычный 14 5 3" xfId="1505"/>
    <cellStyle name="Обычный 14 6" xfId="1506"/>
    <cellStyle name="Обычный 14 6 2" xfId="1507"/>
    <cellStyle name="Обычный 14 7" xfId="1508"/>
    <cellStyle name="Обычный 14 7 2" xfId="1509"/>
    <cellStyle name="Обычный 14 8" xfId="1510"/>
    <cellStyle name="Обычный 14 9" xfId="1511"/>
    <cellStyle name="Обычный 15" xfId="5"/>
    <cellStyle name="Обычный 15 2" xfId="1512"/>
    <cellStyle name="Обычный 15 2 2" xfId="1513"/>
    <cellStyle name="Обычный 15 2 2 2" xfId="1514"/>
    <cellStyle name="Обычный 15 2 2 2 2" xfId="1515"/>
    <cellStyle name="Обычный 15 2 2 3" xfId="1516"/>
    <cellStyle name="Обычный 15 2 3" xfId="1517"/>
    <cellStyle name="Обычный 15 2 3 2" xfId="1518"/>
    <cellStyle name="Обычный 15 2 3 2 2" xfId="1519"/>
    <cellStyle name="Обычный 15 2 3 3" xfId="1520"/>
    <cellStyle name="Обычный 15 2 4" xfId="1521"/>
    <cellStyle name="Обычный 15 2 4 2" xfId="1522"/>
    <cellStyle name="Обычный 15 2 5" xfId="1523"/>
    <cellStyle name="Обычный 15 2 5 2" xfId="1524"/>
    <cellStyle name="Обычный 15 2 6" xfId="1525"/>
    <cellStyle name="Обычный 15 3" xfId="1526"/>
    <cellStyle name="Обычный 15 3 2" xfId="1527"/>
    <cellStyle name="Обычный 15 3 2 2" xfId="1528"/>
    <cellStyle name="Обычный 15 3 3" xfId="1529"/>
    <cellStyle name="Обычный 15 3 3 2" xfId="1530"/>
    <cellStyle name="Обычный 15 3 4" xfId="1531"/>
    <cellStyle name="Обычный 15 4" xfId="1532"/>
    <cellStyle name="Обычный 15 4 2" xfId="1533"/>
    <cellStyle name="Обычный 15 4 2 2" xfId="1534"/>
    <cellStyle name="Обычный 15 4 3" xfId="1535"/>
    <cellStyle name="Обычный 15 5" xfId="1536"/>
    <cellStyle name="Обычный 15 5 2" xfId="1537"/>
    <cellStyle name="Обычный 15 5 2 2" xfId="1538"/>
    <cellStyle name="Обычный 15 5 3" xfId="1539"/>
    <cellStyle name="Обычный 15 6" xfId="1540"/>
    <cellStyle name="Обычный 15 6 2" xfId="1541"/>
    <cellStyle name="Обычный 15 7" xfId="1542"/>
    <cellStyle name="Обычный 15 7 2" xfId="1543"/>
    <cellStyle name="Обычный 15 8" xfId="1544"/>
    <cellStyle name="Обычный 15 9" xfId="1545"/>
    <cellStyle name="Обычный 16" xfId="1546"/>
    <cellStyle name="Обычный 16 2" xfId="1547"/>
    <cellStyle name="Обычный 16 2 2" xfId="1548"/>
    <cellStyle name="Обычный 16 2 2 2" xfId="1549"/>
    <cellStyle name="Обычный 16 2 2 2 2" xfId="1550"/>
    <cellStyle name="Обычный 16 2 2 3" xfId="1551"/>
    <cellStyle name="Обычный 16 2 3" xfId="1552"/>
    <cellStyle name="Обычный 16 2 3 2" xfId="1553"/>
    <cellStyle name="Обычный 16 2 3 2 2" xfId="1554"/>
    <cellStyle name="Обычный 16 2 3 3" xfId="1555"/>
    <cellStyle name="Обычный 16 2 4" xfId="1556"/>
    <cellStyle name="Обычный 16 2 4 2" xfId="1557"/>
    <cellStyle name="Обычный 16 2 5" xfId="1558"/>
    <cellStyle name="Обычный 16 2 5 2" xfId="1559"/>
    <cellStyle name="Обычный 16 2 6" xfId="1560"/>
    <cellStyle name="Обычный 16 3" xfId="1561"/>
    <cellStyle name="Обычный 16 3 2" xfId="1562"/>
    <cellStyle name="Обычный 16 3 2 2" xfId="1563"/>
    <cellStyle name="Обычный 16 3 3" xfId="1564"/>
    <cellStyle name="Обычный 16 4" xfId="1565"/>
    <cellStyle name="Обычный 16 4 2" xfId="1566"/>
    <cellStyle name="Обычный 16 4 2 2" xfId="1567"/>
    <cellStyle name="Обычный 16 4 3" xfId="1568"/>
    <cellStyle name="Обычный 16 5" xfId="1569"/>
    <cellStyle name="Обычный 16 5 2" xfId="1570"/>
    <cellStyle name="Обычный 16 5 2 2" xfId="1571"/>
    <cellStyle name="Обычный 16 5 3" xfId="1572"/>
    <cellStyle name="Обычный 16 6" xfId="1573"/>
    <cellStyle name="Обычный 16 6 2" xfId="1574"/>
    <cellStyle name="Обычный 16 7" xfId="1575"/>
    <cellStyle name="Обычный 16 7 2" xfId="1576"/>
    <cellStyle name="Обычный 16 8" xfId="1577"/>
    <cellStyle name="Обычный 16 9" xfId="1578"/>
    <cellStyle name="Обычный 17" xfId="1579"/>
    <cellStyle name="Обычный 17 2" xfId="1580"/>
    <cellStyle name="Обычный 17 2 2" xfId="1581"/>
    <cellStyle name="Обычный 17 2 2 2" xfId="1582"/>
    <cellStyle name="Обычный 17 2 2 2 2" xfId="1583"/>
    <cellStyle name="Обычный 17 2 2 3" xfId="1584"/>
    <cellStyle name="Обычный 17 2 3" xfId="1585"/>
    <cellStyle name="Обычный 17 2 3 2" xfId="1586"/>
    <cellStyle name="Обычный 17 2 3 2 2" xfId="1587"/>
    <cellStyle name="Обычный 17 2 3 3" xfId="1588"/>
    <cellStyle name="Обычный 17 2 4" xfId="1589"/>
    <cellStyle name="Обычный 17 2 4 2" xfId="1590"/>
    <cellStyle name="Обычный 17 2 5" xfId="1591"/>
    <cellStyle name="Обычный 17 2 5 2" xfId="1592"/>
    <cellStyle name="Обычный 17 2 6" xfId="1593"/>
    <cellStyle name="Обычный 17 3" xfId="1594"/>
    <cellStyle name="Обычный 17 3 2" xfId="1595"/>
    <cellStyle name="Обычный 17 3 2 2" xfId="1596"/>
    <cellStyle name="Обычный 17 3 3" xfId="1597"/>
    <cellStyle name="Обычный 17 4" xfId="1598"/>
    <cellStyle name="Обычный 17 4 2" xfId="1599"/>
    <cellStyle name="Обычный 17 4 2 2" xfId="1600"/>
    <cellStyle name="Обычный 17 4 3" xfId="1601"/>
    <cellStyle name="Обычный 17 5" xfId="1602"/>
    <cellStyle name="Обычный 17 5 2" xfId="1603"/>
    <cellStyle name="Обычный 17 5 2 2" xfId="1604"/>
    <cellStyle name="Обычный 17 5 3" xfId="1605"/>
    <cellStyle name="Обычный 17 6" xfId="1606"/>
    <cellStyle name="Обычный 17 6 2" xfId="1607"/>
    <cellStyle name="Обычный 17 7" xfId="1608"/>
    <cellStyle name="Обычный 17 7 2" xfId="1609"/>
    <cellStyle name="Обычный 17 8" xfId="1610"/>
    <cellStyle name="Обычный 17 9" xfId="1611"/>
    <cellStyle name="Обычный 18" xfId="20"/>
    <cellStyle name="Обычный 18 2" xfId="1612"/>
    <cellStyle name="Обычный 18 2 2" xfId="1613"/>
    <cellStyle name="Обычный 18 2 2 2" xfId="1614"/>
    <cellStyle name="Обычный 18 2 2 2 2" xfId="1615"/>
    <cellStyle name="Обычный 18 2 2 3" xfId="1616"/>
    <cellStyle name="Обычный 18 2 3" xfId="1617"/>
    <cellStyle name="Обычный 18 2 3 2" xfId="1618"/>
    <cellStyle name="Обычный 18 2 3 2 2" xfId="1619"/>
    <cellStyle name="Обычный 18 2 3 3" xfId="1620"/>
    <cellStyle name="Обычный 18 2 4" xfId="1621"/>
    <cellStyle name="Обычный 18 2 4 2" xfId="1622"/>
    <cellStyle name="Обычный 18 2 5" xfId="1623"/>
    <cellStyle name="Обычный 18 2 5 2" xfId="1624"/>
    <cellStyle name="Обычный 18 2 6" xfId="1625"/>
    <cellStyle name="Обычный 18 3" xfId="1626"/>
    <cellStyle name="Обычный 18 3 2" xfId="1627"/>
    <cellStyle name="Обычный 18 3 2 2" xfId="1628"/>
    <cellStyle name="Обычный 18 3 3" xfId="1629"/>
    <cellStyle name="Обычный 18 3 3 2" xfId="1630"/>
    <cellStyle name="Обычный 18 3 4" xfId="1631"/>
    <cellStyle name="Обычный 18 4" xfId="1632"/>
    <cellStyle name="Обычный 18 4 2" xfId="1633"/>
    <cellStyle name="Обычный 18 4 2 2" xfId="1634"/>
    <cellStyle name="Обычный 18 4 3" xfId="1635"/>
    <cellStyle name="Обычный 18 5" xfId="1636"/>
    <cellStyle name="Обычный 18 5 2" xfId="1637"/>
    <cellStyle name="Обычный 18 5 2 2" xfId="1638"/>
    <cellStyle name="Обычный 18 5 3" xfId="1639"/>
    <cellStyle name="Обычный 18 6" xfId="1640"/>
    <cellStyle name="Обычный 18 6 2" xfId="1641"/>
    <cellStyle name="Обычный 18 7" xfId="1642"/>
    <cellStyle name="Обычный 18 7 2" xfId="1643"/>
    <cellStyle name="Обычный 18 8" xfId="1644"/>
    <cellStyle name="Обычный 18 9" xfId="1645"/>
    <cellStyle name="Обычный 19" xfId="1646"/>
    <cellStyle name="Обычный 19 2" xfId="1647"/>
    <cellStyle name="Обычный 19 2 2" xfId="1648"/>
    <cellStyle name="Обычный 19 2 2 2" xfId="1649"/>
    <cellStyle name="Обычный 19 2 2 2 2" xfId="1650"/>
    <cellStyle name="Обычный 19 2 2 3" xfId="1651"/>
    <cellStyle name="Обычный 19 2 3" xfId="1652"/>
    <cellStyle name="Обычный 19 2 3 2" xfId="1653"/>
    <cellStyle name="Обычный 19 2 3 2 2" xfId="1654"/>
    <cellStyle name="Обычный 19 2 3 3" xfId="1655"/>
    <cellStyle name="Обычный 19 2 4" xfId="1656"/>
    <cellStyle name="Обычный 19 2 4 2" xfId="1657"/>
    <cellStyle name="Обычный 19 2 5" xfId="1658"/>
    <cellStyle name="Обычный 19 2 5 2" xfId="1659"/>
    <cellStyle name="Обычный 19 2 6" xfId="1660"/>
    <cellStyle name="Обычный 19 3" xfId="1661"/>
    <cellStyle name="Обычный 19 3 2" xfId="1662"/>
    <cellStyle name="Обычный 19 3 2 2" xfId="1663"/>
    <cellStyle name="Обычный 19 3 3" xfId="1664"/>
    <cellStyle name="Обычный 19 4" xfId="1665"/>
    <cellStyle name="Обычный 19 4 2" xfId="1666"/>
    <cellStyle name="Обычный 19 4 2 2" xfId="1667"/>
    <cellStyle name="Обычный 19 4 3" xfId="1668"/>
    <cellStyle name="Обычный 19 5" xfId="1669"/>
    <cellStyle name="Обычный 19 5 2" xfId="1670"/>
    <cellStyle name="Обычный 19 5 2 2" xfId="1671"/>
    <cellStyle name="Обычный 19 5 3" xfId="1672"/>
    <cellStyle name="Обычный 19 6" xfId="1673"/>
    <cellStyle name="Обычный 19 6 2" xfId="1674"/>
    <cellStyle name="Обычный 19 7" xfId="1675"/>
    <cellStyle name="Обычный 19 7 2" xfId="1676"/>
    <cellStyle name="Обычный 19 8" xfId="1677"/>
    <cellStyle name="Обычный 19 9" xfId="1678"/>
    <cellStyle name="Обычный 2" xfId="1"/>
    <cellStyle name="Обычный 2 10" xfId="1679"/>
    <cellStyle name="Обычный 2 11" xfId="1680"/>
    <cellStyle name="Обычный 2 12" xfId="1681"/>
    <cellStyle name="Обычный 2 13" xfId="1682"/>
    <cellStyle name="Обычный 2 14" xfId="1683"/>
    <cellStyle name="Обычный 2 15" xfId="1684"/>
    <cellStyle name="Обычный 2 16" xfId="1685"/>
    <cellStyle name="Обычный 2 17" xfId="1686"/>
    <cellStyle name="Обычный 2 18" xfId="1687"/>
    <cellStyle name="Обычный 2 2" xfId="19"/>
    <cellStyle name="Обычный 2 2 2" xfId="1688"/>
    <cellStyle name="Обычный 2 2 2 2" xfId="1689"/>
    <cellStyle name="Обычный 2 3" xfId="1690"/>
    <cellStyle name="Обычный 2 3 2" xfId="1691"/>
    <cellStyle name="Обычный 2 4" xfId="1692"/>
    <cellStyle name="Обычный 2 5" xfId="1693"/>
    <cellStyle name="Обычный 2 6" xfId="1694"/>
    <cellStyle name="Обычный 2 7" xfId="1695"/>
    <cellStyle name="Обычный 2 8" xfId="1696"/>
    <cellStyle name="Обычный 2 9" xfId="1697"/>
    <cellStyle name="Обычный 20" xfId="1698"/>
    <cellStyle name="Обычный 20 2" xfId="1699"/>
    <cellStyle name="Обычный 20 2 2" xfId="1700"/>
    <cellStyle name="Обычный 20 2 2 2" xfId="1701"/>
    <cellStyle name="Обычный 20 2 3" xfId="1702"/>
    <cellStyle name="Обычный 20 3" xfId="1703"/>
    <cellStyle name="Обычный 20 3 2" xfId="1704"/>
    <cellStyle name="Обычный 20 3 2 2" xfId="1705"/>
    <cellStyle name="Обычный 20 3 3" xfId="1706"/>
    <cellStyle name="Обычный 20 4" xfId="1707"/>
    <cellStyle name="Обычный 20 4 2" xfId="1708"/>
    <cellStyle name="Обычный 20 4 2 2" xfId="1709"/>
    <cellStyle name="Обычный 20 4 3" xfId="1710"/>
    <cellStyle name="Обычный 20 5" xfId="1711"/>
    <cellStyle name="Обычный 20 5 2" xfId="1712"/>
    <cellStyle name="Обычный 20 6" xfId="1713"/>
    <cellStyle name="Обычный 20 6 2" xfId="1714"/>
    <cellStyle name="Обычный 20 7" xfId="1715"/>
    <cellStyle name="Обычный 20 8" xfId="1716"/>
    <cellStyle name="Обычный 21" xfId="1717"/>
    <cellStyle name="Обычный 21 2" xfId="1718"/>
    <cellStyle name="Обычный 22" xfId="1719"/>
    <cellStyle name="Обычный 22 2" xfId="1720"/>
    <cellStyle name="Обычный 22 2 2" xfId="1721"/>
    <cellStyle name="Обычный 22 2 2 2" xfId="1722"/>
    <cellStyle name="Обычный 22 2 3" xfId="1723"/>
    <cellStyle name="Обычный 22 3" xfId="1724"/>
    <cellStyle name="Обычный 22 3 2" xfId="1725"/>
    <cellStyle name="Обычный 22 4" xfId="1726"/>
    <cellStyle name="Обычный 22 5" xfId="1727"/>
    <cellStyle name="Обычный 23" xfId="1728"/>
    <cellStyle name="Обычный 23 2" xfId="1729"/>
    <cellStyle name="Обычный 23 2 2" xfId="1730"/>
    <cellStyle name="Обычный 23 3" xfId="1731"/>
    <cellStyle name="Обычный 23 4" xfId="1732"/>
    <cellStyle name="Обычный 24" xfId="1733"/>
    <cellStyle name="Обычный 24 2" xfId="1734"/>
    <cellStyle name="Обычный 24 2 2" xfId="1735"/>
    <cellStyle name="Обычный 24 3" xfId="1736"/>
    <cellStyle name="Обычный 24 4" xfId="1737"/>
    <cellStyle name="Обычный 25" xfId="1738"/>
    <cellStyle name="Обычный 25 2" xfId="1739"/>
    <cellStyle name="Обычный 25 2 2" xfId="1740"/>
    <cellStyle name="Обычный 25 3" xfId="1741"/>
    <cellStyle name="Обычный 26" xfId="1742"/>
    <cellStyle name="Обычный 26 2" xfId="1743"/>
    <cellStyle name="Обычный 27" xfId="1744"/>
    <cellStyle name="Обычный 27 2" xfId="1745"/>
    <cellStyle name="Обычный 28" xfId="1746"/>
    <cellStyle name="Обычный 29" xfId="2190"/>
    <cellStyle name="Обычный 29 2" xfId="2196"/>
    <cellStyle name="Обычный 29 2 2" xfId="2201"/>
    <cellStyle name="Обычный 3" xfId="3"/>
    <cellStyle name="Обычный 3 2" xfId="1747"/>
    <cellStyle name="Обычный 3 2 2" xfId="1748"/>
    <cellStyle name="Обычный 30" xfId="2195"/>
    <cellStyle name="Обычный 31" xfId="2200"/>
    <cellStyle name="Обычный 32" xfId="2205"/>
    <cellStyle name="Обычный 33" xfId="2206"/>
    <cellStyle name="Обычный 34" xfId="2207"/>
    <cellStyle name="Обычный 4" xfId="1749"/>
    <cellStyle name="Обычный 4 2" xfId="1750"/>
    <cellStyle name="Обычный 4 3" xfId="1751"/>
    <cellStyle name="Обычный 4 3 2" xfId="1752"/>
    <cellStyle name="Обычный 4 3 2 2" xfId="1753"/>
    <cellStyle name="Обычный 4 3 2 2 2" xfId="1754"/>
    <cellStyle name="Обычный 4 3 2 2 2 2" xfId="1755"/>
    <cellStyle name="Обычный 4 3 2 2 3" xfId="1756"/>
    <cellStyle name="Обычный 4 3 2 3" xfId="1757"/>
    <cellStyle name="Обычный 4 3 2 3 2" xfId="1758"/>
    <cellStyle name="Обычный 4 3 2 3 2 2" xfId="1759"/>
    <cellStyle name="Обычный 4 3 2 3 3" xfId="1760"/>
    <cellStyle name="Обычный 4 3 2 4" xfId="1761"/>
    <cellStyle name="Обычный 4 3 2 4 2" xfId="1762"/>
    <cellStyle name="Обычный 4 3 2 5" xfId="1763"/>
    <cellStyle name="Обычный 4 3 2 5 2" xfId="1764"/>
    <cellStyle name="Обычный 4 3 2 6" xfId="1765"/>
    <cellStyle name="Обычный 4 3 3" xfId="1766"/>
    <cellStyle name="Обычный 4 3 3 2" xfId="1767"/>
    <cellStyle name="Обычный 4 3 3 2 2" xfId="1768"/>
    <cellStyle name="Обычный 4 3 3 2 2 2" xfId="1769"/>
    <cellStyle name="Обычный 4 3 3 2 3" xfId="1770"/>
    <cellStyle name="Обычный 4 3 3 3" xfId="1771"/>
    <cellStyle name="Обычный 4 3 3 3 2" xfId="1772"/>
    <cellStyle name="Обычный 4 3 3 4" xfId="1773"/>
    <cellStyle name="Обычный 4 3 3 4 2" xfId="1774"/>
    <cellStyle name="Обычный 4 3 3 5" xfId="1775"/>
    <cellStyle name="Обычный 4 3 4" xfId="1776"/>
    <cellStyle name="Обычный 4 3 4 2" xfId="1777"/>
    <cellStyle name="Обычный 4 3 4 2 2" xfId="1778"/>
    <cellStyle name="Обычный 4 3 4 2 2 2" xfId="1779"/>
    <cellStyle name="Обычный 4 3 4 2 3" xfId="1780"/>
    <cellStyle name="Обычный 4 3 4 3" xfId="1781"/>
    <cellStyle name="Обычный 4 3 4 3 2" xfId="1782"/>
    <cellStyle name="Обычный 4 3 4 4" xfId="1783"/>
    <cellStyle name="Обычный 4 3 5" xfId="1784"/>
    <cellStyle name="Обычный 4 3 5 2" xfId="1785"/>
    <cellStyle name="Обычный 4 3 5 2 2" xfId="1786"/>
    <cellStyle name="Обычный 4 3 5 3" xfId="1787"/>
    <cellStyle name="Обычный 4 3 6" xfId="1788"/>
    <cellStyle name="Обычный 4 3 6 2" xfId="1789"/>
    <cellStyle name="Обычный 4 3 7" xfId="1790"/>
    <cellStyle name="Обычный 4 3 7 2" xfId="1791"/>
    <cellStyle name="Обычный 4 4" xfId="1792"/>
    <cellStyle name="Обычный 4 4 2" xfId="1793"/>
    <cellStyle name="Обычный 4 4 3" xfId="1794"/>
    <cellStyle name="Обычный 5" xfId="1795"/>
    <cellStyle name="Обычный 6" xfId="1796"/>
    <cellStyle name="Обычный 6 2" xfId="1797"/>
    <cellStyle name="Обычный 6 2 2" xfId="1798"/>
    <cellStyle name="Обычный 6 3" xfId="1799"/>
    <cellStyle name="Обычный 7" xfId="1800"/>
    <cellStyle name="Обычный 7 10" xfId="1801"/>
    <cellStyle name="Обычный 7 2" xfId="1802"/>
    <cellStyle name="Обычный 7 2 2" xfId="1803"/>
    <cellStyle name="Обычный 7 2 2 2" xfId="1804"/>
    <cellStyle name="Обычный 7 2 2 2 2" xfId="1805"/>
    <cellStyle name="Обычный 7 2 2 2 2 2" xfId="1806"/>
    <cellStyle name="Обычный 7 2 2 2 3" xfId="1807"/>
    <cellStyle name="Обычный 7 2 2 3" xfId="1808"/>
    <cellStyle name="Обычный 7 2 2 3 2" xfId="1809"/>
    <cellStyle name="Обычный 7 2 2 3 2 2" xfId="1810"/>
    <cellStyle name="Обычный 7 2 2 3 3" xfId="1811"/>
    <cellStyle name="Обычный 7 2 2 4" xfId="1812"/>
    <cellStyle name="Обычный 7 2 2 4 2" xfId="1813"/>
    <cellStyle name="Обычный 7 2 2 5" xfId="1814"/>
    <cellStyle name="Обычный 7 2 2 5 2" xfId="1815"/>
    <cellStyle name="Обычный 7 2 2 6" xfId="1816"/>
    <cellStyle name="Обычный 7 2 3" xfId="1817"/>
    <cellStyle name="Обычный 7 2 3 2" xfId="1818"/>
    <cellStyle name="Обычный 7 2 3 2 2" xfId="1819"/>
    <cellStyle name="Обычный 7 2 3 3" xfId="1820"/>
    <cellStyle name="Обычный 7 2 3 3 2" xfId="1821"/>
    <cellStyle name="Обычный 7 2 3 4" xfId="1822"/>
    <cellStyle name="Обычный 7 2 4" xfId="1823"/>
    <cellStyle name="Обычный 7 2 4 2" xfId="1824"/>
    <cellStyle name="Обычный 7 2 4 2 2" xfId="1825"/>
    <cellStyle name="Обычный 7 2 4 3" xfId="1826"/>
    <cellStyle name="Обычный 7 2 5" xfId="1827"/>
    <cellStyle name="Обычный 7 2 5 2" xfId="1828"/>
    <cellStyle name="Обычный 7 2 5 2 2" xfId="1829"/>
    <cellStyle name="Обычный 7 2 5 3" xfId="1830"/>
    <cellStyle name="Обычный 7 2 6" xfId="1831"/>
    <cellStyle name="Обычный 7 2 6 2" xfId="1832"/>
    <cellStyle name="Обычный 7 2 7" xfId="1833"/>
    <cellStyle name="Обычный 7 2 7 2" xfId="1834"/>
    <cellStyle name="Обычный 7 3" xfId="1835"/>
    <cellStyle name="Обычный 7 3 2" xfId="1836"/>
    <cellStyle name="Обычный 7 3 2 2" xfId="1837"/>
    <cellStyle name="Обычный 7 3 2 2 2" xfId="1838"/>
    <cellStyle name="Обычный 7 3 2 3" xfId="1839"/>
    <cellStyle name="Обычный 7 3 3" xfId="1840"/>
    <cellStyle name="Обычный 7 3 3 2" xfId="1841"/>
    <cellStyle name="Обычный 7 3 3 2 2" xfId="1842"/>
    <cellStyle name="Обычный 7 3 3 3" xfId="1843"/>
    <cellStyle name="Обычный 7 3 4" xfId="1844"/>
    <cellStyle name="Обычный 7 3 4 2" xfId="1845"/>
    <cellStyle name="Обычный 7 3 5" xfId="1846"/>
    <cellStyle name="Обычный 7 3 5 2" xfId="1847"/>
    <cellStyle name="Обычный 7 3 6" xfId="1848"/>
    <cellStyle name="Обычный 7 4" xfId="1849"/>
    <cellStyle name="Обычный 7 4 2" xfId="1850"/>
    <cellStyle name="Обычный 7 4 2 2" xfId="1851"/>
    <cellStyle name="Обычный 7 4 3" xfId="1852"/>
    <cellStyle name="Обычный 7 4 3 2" xfId="1853"/>
    <cellStyle name="Обычный 7 4 4" xfId="1854"/>
    <cellStyle name="Обычный 7 5" xfId="1855"/>
    <cellStyle name="Обычный 7 5 2" xfId="1856"/>
    <cellStyle name="Обычный 7 5 2 2" xfId="1857"/>
    <cellStyle name="Обычный 7 5 3" xfId="1858"/>
    <cellStyle name="Обычный 7 6" xfId="1859"/>
    <cellStyle name="Обычный 7 6 2" xfId="1860"/>
    <cellStyle name="Обычный 7 6 2 2" xfId="1861"/>
    <cellStyle name="Обычный 7 6 3" xfId="1862"/>
    <cellStyle name="Обычный 7 7" xfId="1863"/>
    <cellStyle name="Обычный 7 7 2" xfId="1864"/>
    <cellStyle name="Обычный 7 8" xfId="1865"/>
    <cellStyle name="Обычный 7 8 2" xfId="1866"/>
    <cellStyle name="Обычный 7 9" xfId="1867"/>
    <cellStyle name="Обычный 8" xfId="1868"/>
    <cellStyle name="Обычный 8 2" xfId="1869"/>
    <cellStyle name="Обычный 8 2 2" xfId="1870"/>
    <cellStyle name="Обычный 8 2 2 2" xfId="1871"/>
    <cellStyle name="Обычный 8 2 2 2 2" xfId="1872"/>
    <cellStyle name="Обычный 8 2 2 3" xfId="1873"/>
    <cellStyle name="Обычный 8 2 3" xfId="1874"/>
    <cellStyle name="Обычный 8 2 3 2" xfId="1875"/>
    <cellStyle name="Обычный 8 2 3 2 2" xfId="1876"/>
    <cellStyle name="Обычный 8 2 3 3" xfId="1877"/>
    <cellStyle name="Обычный 8 2 4" xfId="1878"/>
    <cellStyle name="Обычный 8 2 4 2" xfId="1879"/>
    <cellStyle name="Обычный 8 2 5" xfId="1880"/>
    <cellStyle name="Обычный 8 2 5 2" xfId="1881"/>
    <cellStyle name="Обычный 8 2 6" xfId="1882"/>
    <cellStyle name="Обычный 8 3" xfId="1883"/>
    <cellStyle name="Обычный 8 3 2" xfId="1884"/>
    <cellStyle name="Обычный 8 3 2 2" xfId="1885"/>
    <cellStyle name="Обычный 8 3 3" xfId="1886"/>
    <cellStyle name="Обычный 8 3 3 2" xfId="1887"/>
    <cellStyle name="Обычный 8 3 4" xfId="1888"/>
    <cellStyle name="Обычный 8 4" xfId="1889"/>
    <cellStyle name="Обычный 8 4 2" xfId="1890"/>
    <cellStyle name="Обычный 8 4 2 2" xfId="1891"/>
    <cellStyle name="Обычный 8 4 3" xfId="1892"/>
    <cellStyle name="Обычный 8 5" xfId="1893"/>
    <cellStyle name="Обычный 8 5 2" xfId="1894"/>
    <cellStyle name="Обычный 8 5 2 2" xfId="1895"/>
    <cellStyle name="Обычный 8 5 3" xfId="1896"/>
    <cellStyle name="Обычный 8 6" xfId="1897"/>
    <cellStyle name="Обычный 8 6 2" xfId="1898"/>
    <cellStyle name="Обычный 8 7" xfId="1899"/>
    <cellStyle name="Обычный 8 7 2" xfId="1900"/>
    <cellStyle name="Обычный 8 8" xfId="1901"/>
    <cellStyle name="Обычный 8 9" xfId="1902"/>
    <cellStyle name="Обычный 9" xfId="1903"/>
    <cellStyle name="Обычный 9 2" xfId="1904"/>
    <cellStyle name="Обычный 9 2 2" xfId="1905"/>
    <cellStyle name="Обычный 9 2 2 2" xfId="1906"/>
    <cellStyle name="Обычный 9 2 2 2 2" xfId="1907"/>
    <cellStyle name="Обычный 9 2 2 3" xfId="1908"/>
    <cellStyle name="Обычный 9 2 3" xfId="1909"/>
    <cellStyle name="Обычный 9 2 3 2" xfId="1910"/>
    <cellStyle name="Обычный 9 2 3 2 2" xfId="1911"/>
    <cellStyle name="Обычный 9 2 3 3" xfId="1912"/>
    <cellStyle name="Обычный 9 2 4" xfId="1913"/>
    <cellStyle name="Обычный 9 2 4 2" xfId="1914"/>
    <cellStyle name="Обычный 9 2 5" xfId="1915"/>
    <cellStyle name="Обычный 9 2 5 2" xfId="1916"/>
    <cellStyle name="Обычный 9 2 6" xfId="1917"/>
    <cellStyle name="Обычный 9 3" xfId="1918"/>
    <cellStyle name="Обычный 9 3 2" xfId="1919"/>
    <cellStyle name="Обычный 9 3 2 2" xfId="1920"/>
    <cellStyle name="Обычный 9 3 3" xfId="1921"/>
    <cellStyle name="Обычный 9 3 3 2" xfId="1922"/>
    <cellStyle name="Обычный 9 3 4" xfId="1923"/>
    <cellStyle name="Обычный 9 4" xfId="1924"/>
    <cellStyle name="Обычный 9 4 2" xfId="1925"/>
    <cellStyle name="Обычный 9 4 2 2" xfId="1926"/>
    <cellStyle name="Обычный 9 4 3" xfId="1927"/>
    <cellStyle name="Обычный 9 5" xfId="1928"/>
    <cellStyle name="Обычный 9 5 2" xfId="1929"/>
    <cellStyle name="Обычный 9 5 2 2" xfId="1930"/>
    <cellStyle name="Обычный 9 5 3" xfId="1931"/>
    <cellStyle name="Обычный 9 6" xfId="1932"/>
    <cellStyle name="Обычный 9 6 2" xfId="1933"/>
    <cellStyle name="Обычный 9 7" xfId="1934"/>
    <cellStyle name="Обычный 9 7 2" xfId="1935"/>
    <cellStyle name="Обычный 9 8" xfId="1936"/>
    <cellStyle name="Обычный 9 9" xfId="1937"/>
    <cellStyle name="ПИР" xfId="2191"/>
    <cellStyle name="Плохой 10" xfId="1938"/>
    <cellStyle name="Плохой 11" xfId="1939"/>
    <cellStyle name="Плохой 12" xfId="1940"/>
    <cellStyle name="Плохой 13" xfId="1941"/>
    <cellStyle name="Плохой 14" xfId="1942"/>
    <cellStyle name="Плохой 15" xfId="1943"/>
    <cellStyle name="Плохой 16" xfId="1944"/>
    <cellStyle name="Плохой 17" xfId="1945"/>
    <cellStyle name="Плохой 18" xfId="1946"/>
    <cellStyle name="Плохой 19" xfId="1947"/>
    <cellStyle name="Плохой 2" xfId="1948"/>
    <cellStyle name="Плохой 2 2" xfId="1949"/>
    <cellStyle name="Плохой 2 3" xfId="1950"/>
    <cellStyle name="Плохой 2 4" xfId="1951"/>
    <cellStyle name="Плохой 2 5" xfId="1952"/>
    <cellStyle name="Плохой 2 6" xfId="1953"/>
    <cellStyle name="Плохой 20" xfId="1954"/>
    <cellStyle name="Плохой 21" xfId="1955"/>
    <cellStyle name="Плохой 22" xfId="1956"/>
    <cellStyle name="Плохой 23" xfId="1957"/>
    <cellStyle name="Плохой 24" xfId="1958"/>
    <cellStyle name="Плохой 3" xfId="1959"/>
    <cellStyle name="Плохой 3 2" xfId="1960"/>
    <cellStyle name="Плохой 3 3" xfId="1961"/>
    <cellStyle name="Плохой 3 4" xfId="1962"/>
    <cellStyle name="Плохой 3 5" xfId="1963"/>
    <cellStyle name="Плохой 3 6" xfId="1964"/>
    <cellStyle name="Плохой 4" xfId="1965"/>
    <cellStyle name="Плохой 5" xfId="1966"/>
    <cellStyle name="Плохой 6" xfId="1967"/>
    <cellStyle name="Плохой 7" xfId="1968"/>
    <cellStyle name="Плохой 8" xfId="1969"/>
    <cellStyle name="Плохой 9" xfId="1970"/>
    <cellStyle name="Пояснение 10" xfId="1971"/>
    <cellStyle name="Пояснение 11" xfId="1972"/>
    <cellStyle name="Пояснение 12" xfId="1973"/>
    <cellStyle name="Пояснение 13" xfId="1974"/>
    <cellStyle name="Пояснение 14" xfId="1975"/>
    <cellStyle name="Пояснение 15" xfId="1976"/>
    <cellStyle name="Пояснение 16" xfId="1977"/>
    <cellStyle name="Пояснение 17" xfId="1978"/>
    <cellStyle name="Пояснение 18" xfId="1979"/>
    <cellStyle name="Пояснение 19" xfId="1980"/>
    <cellStyle name="Пояснение 2" xfId="1981"/>
    <cellStyle name="Пояснение 2 2" xfId="1982"/>
    <cellStyle name="Пояснение 2 3" xfId="1983"/>
    <cellStyle name="Пояснение 2 4" xfId="1984"/>
    <cellStyle name="Пояснение 2 5" xfId="1985"/>
    <cellStyle name="Пояснение 2 6" xfId="1986"/>
    <cellStyle name="Пояснение 20" xfId="1987"/>
    <cellStyle name="Пояснение 21" xfId="1988"/>
    <cellStyle name="Пояснение 22" xfId="1989"/>
    <cellStyle name="Пояснение 23" xfId="1990"/>
    <cellStyle name="Пояснение 24" xfId="1991"/>
    <cellStyle name="Пояснение 3" xfId="1992"/>
    <cellStyle name="Пояснение 3 2" xfId="1993"/>
    <cellStyle name="Пояснение 3 3" xfId="1994"/>
    <cellStyle name="Пояснение 3 4" xfId="1995"/>
    <cellStyle name="Пояснение 3 5" xfId="1996"/>
    <cellStyle name="Пояснение 3 6" xfId="1997"/>
    <cellStyle name="Пояснение 4" xfId="1998"/>
    <cellStyle name="Пояснение 5" xfId="1999"/>
    <cellStyle name="Пояснение 6" xfId="2000"/>
    <cellStyle name="Пояснение 7" xfId="2001"/>
    <cellStyle name="Пояснение 8" xfId="2002"/>
    <cellStyle name="Пояснение 9" xfId="2003"/>
    <cellStyle name="Примечание 10" xfId="2004"/>
    <cellStyle name="Примечание 11" xfId="2005"/>
    <cellStyle name="Примечание 12" xfId="2006"/>
    <cellStyle name="Примечание 13" xfId="2007"/>
    <cellStyle name="Примечание 14" xfId="2008"/>
    <cellStyle name="Примечание 15" xfId="2009"/>
    <cellStyle name="Примечание 16" xfId="2010"/>
    <cellStyle name="Примечание 17" xfId="2011"/>
    <cellStyle name="Примечание 18" xfId="2012"/>
    <cellStyle name="Примечание 19" xfId="2013"/>
    <cellStyle name="Примечание 2" xfId="2014"/>
    <cellStyle name="Примечание 2 2" xfId="2015"/>
    <cellStyle name="Примечание 2 3" xfId="2016"/>
    <cellStyle name="Примечание 2 4" xfId="2017"/>
    <cellStyle name="Примечание 2 5" xfId="2018"/>
    <cellStyle name="Примечание 2 6" xfId="2019"/>
    <cellStyle name="Примечание 20" xfId="2020"/>
    <cellStyle name="Примечание 21" xfId="2021"/>
    <cellStyle name="Примечание 22" xfId="2022"/>
    <cellStyle name="Примечание 23" xfId="2023"/>
    <cellStyle name="Примечание 24" xfId="2024"/>
    <cellStyle name="Примечание 3" xfId="2025"/>
    <cellStyle name="Примечание 3 2" xfId="2026"/>
    <cellStyle name="Примечание 3 3" xfId="2027"/>
    <cellStyle name="Примечание 3 4" xfId="2028"/>
    <cellStyle name="Примечание 3 5" xfId="2029"/>
    <cellStyle name="Примечание 3 6" xfId="2030"/>
    <cellStyle name="Примечание 4" xfId="2031"/>
    <cellStyle name="Примечание 5" xfId="2032"/>
    <cellStyle name="Примечание 6" xfId="2033"/>
    <cellStyle name="Примечание 7" xfId="2034"/>
    <cellStyle name="Примечание 8" xfId="2035"/>
    <cellStyle name="Примечание 9" xfId="2036"/>
    <cellStyle name="Процентный" xfId="18" builtinId="5"/>
    <cellStyle name="Процентный 10" xfId="2037"/>
    <cellStyle name="Процентный 11" xfId="2038"/>
    <cellStyle name="Процентный 12" xfId="2039"/>
    <cellStyle name="Процентный 13" xfId="2040"/>
    <cellStyle name="Процентный 14" xfId="2041"/>
    <cellStyle name="Процентный 15" xfId="2197"/>
    <cellStyle name="Процентный 16" xfId="2202"/>
    <cellStyle name="Процентный 2" xfId="2042"/>
    <cellStyle name="Процентный 2 2" xfId="2043"/>
    <cellStyle name="Процентный 3" xfId="2044"/>
    <cellStyle name="Процентный 3 2" xfId="2045"/>
    <cellStyle name="Процентный 4" xfId="2046"/>
    <cellStyle name="Процентный 5" xfId="2047"/>
    <cellStyle name="Процентный 6" xfId="2048"/>
    <cellStyle name="Процентный 7" xfId="2049"/>
    <cellStyle name="Процентный 8" xfId="2050"/>
    <cellStyle name="Процентный 9" xfId="2051"/>
    <cellStyle name="СводРасч" xfId="2052"/>
    <cellStyle name="Связанная ячейка 10" xfId="2053"/>
    <cellStyle name="Связанная ячейка 11" xfId="2054"/>
    <cellStyle name="Связанная ячейка 12" xfId="2055"/>
    <cellStyle name="Связанная ячейка 13" xfId="2056"/>
    <cellStyle name="Связанная ячейка 14" xfId="2057"/>
    <cellStyle name="Связанная ячейка 15" xfId="2058"/>
    <cellStyle name="Связанная ячейка 16" xfId="2059"/>
    <cellStyle name="Связанная ячейка 17" xfId="2060"/>
    <cellStyle name="Связанная ячейка 18" xfId="2061"/>
    <cellStyle name="Связанная ячейка 19" xfId="2062"/>
    <cellStyle name="Связанная ячейка 2" xfId="2063"/>
    <cellStyle name="Связанная ячейка 2 2" xfId="2064"/>
    <cellStyle name="Связанная ячейка 2 3" xfId="2065"/>
    <cellStyle name="Связанная ячейка 2 4" xfId="2066"/>
    <cellStyle name="Связанная ячейка 2 5" xfId="2067"/>
    <cellStyle name="Связанная ячейка 2 6" xfId="2068"/>
    <cellStyle name="Связанная ячейка 20" xfId="2069"/>
    <cellStyle name="Связанная ячейка 21" xfId="2070"/>
    <cellStyle name="Связанная ячейка 22" xfId="2071"/>
    <cellStyle name="Связанная ячейка 23" xfId="2072"/>
    <cellStyle name="Связанная ячейка 24" xfId="2073"/>
    <cellStyle name="Связанная ячейка 3" xfId="2074"/>
    <cellStyle name="Связанная ячейка 3 2" xfId="2075"/>
    <cellStyle name="Связанная ячейка 3 3" xfId="2076"/>
    <cellStyle name="Связанная ячейка 3 4" xfId="2077"/>
    <cellStyle name="Связанная ячейка 3 5" xfId="2078"/>
    <cellStyle name="Связанная ячейка 3 6" xfId="2079"/>
    <cellStyle name="Связанная ячейка 4" xfId="2080"/>
    <cellStyle name="Связанная ячейка 5" xfId="2081"/>
    <cellStyle name="Связанная ячейка 6" xfId="2082"/>
    <cellStyle name="Связанная ячейка 7" xfId="2083"/>
    <cellStyle name="Связанная ячейка 8" xfId="2084"/>
    <cellStyle name="Связанная ячейка 9" xfId="2085"/>
    <cellStyle name="Стиль 1" xfId="2086"/>
    <cellStyle name="ТЕКСТ" xfId="2087"/>
    <cellStyle name="ТЕКСТ 2" xfId="2088"/>
    <cellStyle name="Текст предупреждения 10" xfId="2089"/>
    <cellStyle name="Текст предупреждения 11" xfId="2090"/>
    <cellStyle name="Текст предупреждения 12" xfId="2091"/>
    <cellStyle name="Текст предупреждения 13" xfId="2092"/>
    <cellStyle name="Текст предупреждения 14" xfId="2093"/>
    <cellStyle name="Текст предупреждения 15" xfId="2094"/>
    <cellStyle name="Текст предупреждения 16" xfId="2095"/>
    <cellStyle name="Текст предупреждения 17" xfId="2096"/>
    <cellStyle name="Текст предупреждения 18" xfId="2097"/>
    <cellStyle name="Текст предупреждения 19" xfId="2098"/>
    <cellStyle name="Текст предупреждения 2" xfId="2099"/>
    <cellStyle name="Текст предупреждения 2 2" xfId="2100"/>
    <cellStyle name="Текст предупреждения 2 3" xfId="2101"/>
    <cellStyle name="Текст предупреждения 2 4" xfId="2102"/>
    <cellStyle name="Текст предупреждения 2 5" xfId="2103"/>
    <cellStyle name="Текст предупреждения 2 6" xfId="2104"/>
    <cellStyle name="Текст предупреждения 20" xfId="2105"/>
    <cellStyle name="Текст предупреждения 21" xfId="2106"/>
    <cellStyle name="Текст предупреждения 22" xfId="2107"/>
    <cellStyle name="Текст предупреждения 23" xfId="2108"/>
    <cellStyle name="Текст предупреждения 24" xfId="2109"/>
    <cellStyle name="Текст предупреждения 3" xfId="2110"/>
    <cellStyle name="Текст предупреждения 3 2" xfId="2111"/>
    <cellStyle name="Текст предупреждения 3 3" xfId="2112"/>
    <cellStyle name="Текст предупреждения 3 4" xfId="2113"/>
    <cellStyle name="Текст предупреждения 3 5" xfId="2114"/>
    <cellStyle name="Текст предупреждения 3 6" xfId="2115"/>
    <cellStyle name="Текст предупреждения 4" xfId="2116"/>
    <cellStyle name="Текст предупреждения 5" xfId="2117"/>
    <cellStyle name="Текст предупреждения 6" xfId="2118"/>
    <cellStyle name="Текст предупреждения 7" xfId="2119"/>
    <cellStyle name="Текст предупреждения 8" xfId="2120"/>
    <cellStyle name="Текст предупреждения 9" xfId="2121"/>
    <cellStyle name="Титул" xfId="2189"/>
    <cellStyle name="Тысячи [0]_Акт" xfId="2122"/>
    <cellStyle name="Тысячи_Акт" xfId="2123"/>
    <cellStyle name="Финансовый" xfId="2" builtinId="3"/>
    <cellStyle name="Финансовый [0] 2" xfId="2124"/>
    <cellStyle name="Финансовый [0] 2 2" xfId="2125"/>
    <cellStyle name="Финансовый [0] 2 2 2" xfId="2126"/>
    <cellStyle name="Финансовый [0] 2 2 2 2" xfId="2127"/>
    <cellStyle name="Финансовый [0] 2 2 3" xfId="2128"/>
    <cellStyle name="Финансовый [0] 2 2 3 2" xfId="2129"/>
    <cellStyle name="Финансовый [0] 2 3" xfId="2130"/>
    <cellStyle name="Финансовый [0] 2 4" xfId="2131"/>
    <cellStyle name="Финансовый [0] 3" xfId="2132"/>
    <cellStyle name="Финансовый [0] 3 2" xfId="2133"/>
    <cellStyle name="Финансовый [0] 3 3" xfId="2134"/>
    <cellStyle name="Финансовый 10" xfId="2203"/>
    <cellStyle name="Финансовый 2" xfId="2135"/>
    <cellStyle name="Финансовый 2 2" xfId="2136"/>
    <cellStyle name="Финансовый 2 2 2" xfId="2137"/>
    <cellStyle name="Финансовый 2 3" xfId="2138"/>
    <cellStyle name="Финансовый 2 3 2" xfId="2139"/>
    <cellStyle name="Финансовый 2 3 3" xfId="2140"/>
    <cellStyle name="Финансовый 2 4" xfId="2141"/>
    <cellStyle name="Финансовый 2 5" xfId="2142"/>
    <cellStyle name="Финансовый 3" xfId="2143"/>
    <cellStyle name="Финансовый 3 2" xfId="2144"/>
    <cellStyle name="Финансовый 3 2 2" xfId="2145"/>
    <cellStyle name="Финансовый 3 3" xfId="2146"/>
    <cellStyle name="Финансовый 4" xfId="2147"/>
    <cellStyle name="Финансовый 4 2" xfId="2148"/>
    <cellStyle name="Финансовый 4 2 2" xfId="2149"/>
    <cellStyle name="Финансовый 4 2 3" xfId="2150"/>
    <cellStyle name="Финансовый 5" xfId="2151"/>
    <cellStyle name="Финансовый 5 2" xfId="2152"/>
    <cellStyle name="Финансовый 5 2 2" xfId="2153"/>
    <cellStyle name="Финансовый 6" xfId="2154"/>
    <cellStyle name="Финансовый 6 2" xfId="2155"/>
    <cellStyle name="Финансовый 7" xfId="2198"/>
    <cellStyle name="Финансовый 8" xfId="2199"/>
    <cellStyle name="Финансовый 9" xfId="2204"/>
    <cellStyle name="Хвост" xfId="2192"/>
    <cellStyle name="Хороший 10" xfId="2156"/>
    <cellStyle name="Хороший 11" xfId="2157"/>
    <cellStyle name="Хороший 12" xfId="2158"/>
    <cellStyle name="Хороший 13" xfId="2159"/>
    <cellStyle name="Хороший 14" xfId="2160"/>
    <cellStyle name="Хороший 15" xfId="2161"/>
    <cellStyle name="Хороший 16" xfId="2162"/>
    <cellStyle name="Хороший 17" xfId="2163"/>
    <cellStyle name="Хороший 18" xfId="2164"/>
    <cellStyle name="Хороший 19" xfId="2165"/>
    <cellStyle name="Хороший 2" xfId="2166"/>
    <cellStyle name="Хороший 2 2" xfId="2167"/>
    <cellStyle name="Хороший 2 3" xfId="2168"/>
    <cellStyle name="Хороший 2 4" xfId="2169"/>
    <cellStyle name="Хороший 2 5" xfId="2170"/>
    <cellStyle name="Хороший 2 6" xfId="2171"/>
    <cellStyle name="Хороший 20" xfId="2172"/>
    <cellStyle name="Хороший 21" xfId="2173"/>
    <cellStyle name="Хороший 22" xfId="2174"/>
    <cellStyle name="Хороший 23" xfId="2175"/>
    <cellStyle name="Хороший 24" xfId="2176"/>
    <cellStyle name="Хороший 3" xfId="2177"/>
    <cellStyle name="Хороший 3 2" xfId="2178"/>
    <cellStyle name="Хороший 3 3" xfId="2179"/>
    <cellStyle name="Хороший 3 4" xfId="2180"/>
    <cellStyle name="Хороший 3 5" xfId="2181"/>
    <cellStyle name="Хороший 3 6" xfId="2182"/>
    <cellStyle name="Хороший 4" xfId="2183"/>
    <cellStyle name="Хороший 5" xfId="2184"/>
    <cellStyle name="Хороший 6" xfId="2185"/>
    <cellStyle name="Хороший 7" xfId="2186"/>
    <cellStyle name="Хороший 8" xfId="2187"/>
    <cellStyle name="Хороший 9" xfId="218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52725" y="1049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52725" y="10839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2249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22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1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view="pageBreakPreview" zoomScale="160" zoomScaleNormal="145" zoomScaleSheetLayoutView="160" workbookViewId="0">
      <selection activeCell="C16" sqref="C16"/>
    </sheetView>
  </sheetViews>
  <sheetFormatPr defaultColWidth="9.140625" defaultRowHeight="15" zeroHeight="1" x14ac:dyDescent="0.25"/>
  <cols>
    <col min="1" max="1" width="4" style="250" customWidth="1"/>
    <col min="2" max="2" width="33" style="250" customWidth="1"/>
    <col min="3" max="3" width="11.85546875" style="250" customWidth="1"/>
    <col min="4" max="4" width="13.28515625" style="250" customWidth="1"/>
    <col min="5" max="25" width="9.140625" style="250" customWidth="1"/>
    <col min="26" max="16384" width="9.140625" style="250"/>
  </cols>
  <sheetData>
    <row r="1" spans="1:4" x14ac:dyDescent="0.25"/>
    <row r="2" spans="1:4" x14ac:dyDescent="0.25"/>
    <row r="3" spans="1:4" ht="26.25" customHeight="1" x14ac:dyDescent="0.25">
      <c r="A3" s="261" t="s">
        <v>502</v>
      </c>
      <c r="B3" s="261"/>
      <c r="C3" s="261"/>
      <c r="D3" s="261"/>
    </row>
    <row r="4" spans="1:4" ht="27.75" customHeight="1" x14ac:dyDescent="0.25">
      <c r="A4" s="262"/>
      <c r="B4" s="262"/>
      <c r="C4" s="262"/>
      <c r="D4" s="262"/>
    </row>
    <row r="5" spans="1:4" ht="19.5" customHeight="1" x14ac:dyDescent="0.25">
      <c r="A5" s="263" t="s">
        <v>0</v>
      </c>
      <c r="B5" s="264" t="s">
        <v>458</v>
      </c>
      <c r="C5" s="265" t="s">
        <v>459</v>
      </c>
      <c r="D5" s="266"/>
    </row>
    <row r="6" spans="1:4" x14ac:dyDescent="0.25">
      <c r="A6" s="263"/>
      <c r="B6" s="264"/>
      <c r="C6" s="251" t="s">
        <v>460</v>
      </c>
      <c r="D6" s="251" t="s">
        <v>461</v>
      </c>
    </row>
    <row r="7" spans="1:4" ht="9" customHeight="1" x14ac:dyDescent="0.25">
      <c r="A7" s="251">
        <v>1</v>
      </c>
      <c r="B7" s="251">
        <v>2</v>
      </c>
      <c r="C7" s="251">
        <v>3</v>
      </c>
      <c r="D7" s="251">
        <v>4</v>
      </c>
    </row>
    <row r="8" spans="1:4" ht="30.75" customHeight="1" x14ac:dyDescent="0.25">
      <c r="A8" s="252">
        <v>1</v>
      </c>
      <c r="B8" s="253" t="s">
        <v>29</v>
      </c>
      <c r="C8" s="254" t="s">
        <v>462</v>
      </c>
      <c r="D8" s="255">
        <v>44712</v>
      </c>
    </row>
    <row r="9" spans="1:4" ht="30.75" customHeight="1" x14ac:dyDescent="0.25">
      <c r="A9" s="252">
        <v>2</v>
      </c>
      <c r="B9" s="256" t="s">
        <v>463</v>
      </c>
      <c r="C9" s="254" t="s">
        <v>462</v>
      </c>
      <c r="D9" s="255">
        <v>44773</v>
      </c>
    </row>
    <row r="10" spans="1:4" ht="30.75" customHeight="1" x14ac:dyDescent="0.25">
      <c r="A10" s="252">
        <v>3</v>
      </c>
      <c r="B10" s="257" t="s">
        <v>464</v>
      </c>
      <c r="C10" s="255">
        <v>44774</v>
      </c>
      <c r="D10" s="255">
        <v>44866</v>
      </c>
    </row>
    <row r="11" spans="1:4" x14ac:dyDescent="0.25"/>
    <row r="12" spans="1:4" x14ac:dyDescent="0.25">
      <c r="B12" s="258" t="s">
        <v>503</v>
      </c>
    </row>
    <row r="13" spans="1:4" x14ac:dyDescent="0.25"/>
    <row r="14" spans="1:4" x14ac:dyDescent="0.25">
      <c r="B14" s="260" t="s">
        <v>521</v>
      </c>
      <c r="C14" s="259">
        <v>44520</v>
      </c>
    </row>
    <row r="15" spans="1:4" x14ac:dyDescent="0.25"/>
    <row r="16" spans="1: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4">
    <mergeCell ref="A3:D4"/>
    <mergeCell ref="A5:A6"/>
    <mergeCell ref="B5:B6"/>
    <mergeCell ref="C5:D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Страница 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7" workbookViewId="0">
      <selection activeCell="H20" sqref="H20"/>
    </sheetView>
  </sheetViews>
  <sheetFormatPr defaultRowHeight="15" x14ac:dyDescent="0.25"/>
  <cols>
    <col min="1" max="1" width="9.28515625" bestFit="1" customWidth="1"/>
    <col min="2" max="2" width="35.7109375" customWidth="1"/>
    <col min="3" max="3" width="25" customWidth="1"/>
    <col min="4" max="4" width="15.7109375" customWidth="1"/>
    <col min="6" max="6" width="13" customWidth="1"/>
    <col min="7" max="7" width="20.42578125" customWidth="1"/>
    <col min="8" max="8" width="18.140625" customWidth="1"/>
    <col min="12" max="12" width="56.140625" customWidth="1"/>
  </cols>
  <sheetData>
    <row r="1" spans="1:12" ht="15.75" x14ac:dyDescent="0.25">
      <c r="A1" s="84"/>
      <c r="B1" s="85"/>
      <c r="C1" s="86"/>
      <c r="D1" s="86"/>
      <c r="E1" s="86"/>
      <c r="F1" s="85"/>
      <c r="G1" s="85"/>
      <c r="H1" s="87"/>
    </row>
    <row r="2" spans="1:12" ht="15.75" x14ac:dyDescent="0.25">
      <c r="A2" s="391" t="s">
        <v>60</v>
      </c>
      <c r="B2" s="387"/>
      <c r="C2" s="387"/>
      <c r="D2" s="387"/>
      <c r="E2" s="387"/>
      <c r="F2" s="387"/>
      <c r="G2" s="387"/>
      <c r="H2" s="387"/>
    </row>
    <row r="3" spans="1:12" ht="15.75" x14ac:dyDescent="0.25">
      <c r="A3" s="392"/>
      <c r="B3" s="387"/>
      <c r="C3" s="387"/>
      <c r="D3" s="387"/>
      <c r="E3" s="387"/>
      <c r="F3" s="387"/>
      <c r="G3" s="387"/>
      <c r="H3" s="387"/>
    </row>
    <row r="4" spans="1:12" ht="40.5" customHeight="1" x14ac:dyDescent="0.25">
      <c r="A4" s="389" t="s">
        <v>19</v>
      </c>
      <c r="B4" s="387"/>
      <c r="C4" s="393" t="s">
        <v>454</v>
      </c>
      <c r="D4" s="393"/>
      <c r="E4" s="393"/>
      <c r="F4" s="394"/>
      <c r="G4" s="394"/>
      <c r="H4" s="394"/>
    </row>
    <row r="5" spans="1:12" ht="22.5" customHeight="1" x14ac:dyDescent="0.25">
      <c r="A5" s="389" t="s">
        <v>20</v>
      </c>
      <c r="B5" s="387"/>
      <c r="C5" s="388"/>
      <c r="D5" s="388"/>
      <c r="E5" s="388"/>
      <c r="F5" s="387"/>
      <c r="G5" s="387"/>
      <c r="H5" s="387"/>
    </row>
    <row r="6" spans="1:12" ht="33.75" customHeight="1" x14ac:dyDescent="0.25">
      <c r="A6" s="386" t="s">
        <v>36</v>
      </c>
      <c r="B6" s="387"/>
      <c r="C6" s="388" t="s">
        <v>37</v>
      </c>
      <c r="D6" s="388"/>
      <c r="E6" s="388"/>
      <c r="F6" s="387"/>
      <c r="G6" s="387"/>
      <c r="H6" s="387"/>
    </row>
    <row r="7" spans="1:12" ht="15.75" x14ac:dyDescent="0.25">
      <c r="A7" s="389" t="s">
        <v>22</v>
      </c>
      <c r="B7" s="387"/>
      <c r="C7" s="390"/>
      <c r="D7" s="390"/>
      <c r="E7" s="390"/>
      <c r="F7" s="387"/>
      <c r="G7" s="387"/>
      <c r="H7" s="387"/>
    </row>
    <row r="8" spans="1:12" ht="15.75" x14ac:dyDescent="0.25">
      <c r="A8" s="389" t="s">
        <v>23</v>
      </c>
      <c r="B8" s="387"/>
      <c r="C8" s="390" t="s">
        <v>38</v>
      </c>
      <c r="D8" s="390"/>
      <c r="E8" s="390"/>
      <c r="F8" s="387"/>
      <c r="G8" s="387"/>
      <c r="H8" s="387"/>
    </row>
    <row r="9" spans="1:12" ht="15.75" x14ac:dyDescent="0.25">
      <c r="A9" s="84"/>
      <c r="B9" s="85"/>
      <c r="C9" s="86"/>
      <c r="D9" s="86"/>
      <c r="E9" s="86"/>
      <c r="F9" s="85"/>
      <c r="G9" s="85"/>
      <c r="H9" s="87"/>
    </row>
    <row r="10" spans="1:12" ht="114" customHeight="1" x14ac:dyDescent="0.25">
      <c r="A10" s="88" t="s">
        <v>0</v>
      </c>
      <c r="B10" s="88" t="s">
        <v>24</v>
      </c>
      <c r="C10" s="374" t="s">
        <v>25</v>
      </c>
      <c r="D10" s="311"/>
      <c r="E10" s="311"/>
      <c r="F10" s="88" t="s">
        <v>26</v>
      </c>
      <c r="G10" s="88" t="s">
        <v>27</v>
      </c>
      <c r="H10" s="89" t="s">
        <v>28</v>
      </c>
      <c r="L10" s="225"/>
    </row>
    <row r="11" spans="1:12" ht="49.5" customHeight="1" x14ac:dyDescent="0.25">
      <c r="A11" s="375">
        <v>1</v>
      </c>
      <c r="B11" s="378" t="s">
        <v>29</v>
      </c>
      <c r="C11" s="90" t="s">
        <v>290</v>
      </c>
      <c r="D11" s="223">
        <f>'Сводная ПИР'!G17</f>
        <v>3115104.95</v>
      </c>
      <c r="E11" s="91" t="s">
        <v>40</v>
      </c>
      <c r="F11" s="92"/>
      <c r="G11" s="379"/>
      <c r="H11" s="381"/>
      <c r="L11" s="225"/>
    </row>
    <row r="12" spans="1:12" ht="15.75" x14ac:dyDescent="0.25">
      <c r="A12" s="376"/>
      <c r="B12" s="378"/>
      <c r="C12" s="90" t="s">
        <v>291</v>
      </c>
      <c r="D12" s="93">
        <v>4.7300000000000004</v>
      </c>
      <c r="E12" s="94"/>
      <c r="F12" s="92"/>
      <c r="G12" s="379"/>
      <c r="H12" s="381"/>
      <c r="L12" s="225"/>
    </row>
    <row r="13" spans="1:12" ht="35.25" customHeight="1" x14ac:dyDescent="0.25">
      <c r="A13" s="377"/>
      <c r="B13" s="378"/>
      <c r="C13" s="90" t="s">
        <v>41</v>
      </c>
      <c r="D13" s="223">
        <f>D11/D12</f>
        <v>658584.56000000006</v>
      </c>
      <c r="E13" s="91" t="s">
        <v>40</v>
      </c>
      <c r="F13" s="92"/>
      <c r="G13" s="379"/>
      <c r="H13" s="381"/>
      <c r="L13" s="225"/>
    </row>
    <row r="14" spans="1:12" ht="51.75" customHeight="1" x14ac:dyDescent="0.25">
      <c r="A14" s="383">
        <v>2</v>
      </c>
      <c r="B14" s="378" t="s">
        <v>21</v>
      </c>
      <c r="C14" s="90" t="s">
        <v>292</v>
      </c>
      <c r="D14" s="223">
        <f>'Сводная ПИР'!G20</f>
        <v>3590725.72</v>
      </c>
      <c r="E14" s="91" t="s">
        <v>40</v>
      </c>
      <c r="F14" s="92"/>
      <c r="G14" s="379"/>
      <c r="H14" s="381"/>
      <c r="L14" s="225"/>
    </row>
    <row r="15" spans="1:12" ht="15.75" x14ac:dyDescent="0.25">
      <c r="A15" s="384"/>
      <c r="B15" s="378"/>
      <c r="C15" s="90" t="s">
        <v>291</v>
      </c>
      <c r="D15" s="93">
        <v>4.66</v>
      </c>
      <c r="E15" s="94"/>
      <c r="F15" s="92"/>
      <c r="G15" s="379"/>
      <c r="H15" s="381"/>
    </row>
    <row r="16" spans="1:12" ht="53.25" customHeight="1" x14ac:dyDescent="0.25">
      <c r="A16" s="385"/>
      <c r="B16" s="378"/>
      <c r="C16" s="90" t="s">
        <v>42</v>
      </c>
      <c r="D16" s="223">
        <f>D14/D15</f>
        <v>770542</v>
      </c>
      <c r="E16" s="91" t="s">
        <v>40</v>
      </c>
      <c r="F16" s="92"/>
      <c r="G16" s="380"/>
      <c r="H16" s="382"/>
      <c r="L16" s="226"/>
    </row>
    <row r="17" spans="1:13" ht="30.75" customHeight="1" x14ac:dyDescent="0.25">
      <c r="A17" s="95"/>
      <c r="B17" s="96"/>
      <c r="C17" s="97" t="s">
        <v>43</v>
      </c>
      <c r="D17" s="224">
        <f>D13+D16</f>
        <v>1429126.56</v>
      </c>
      <c r="E17" s="98" t="s">
        <v>40</v>
      </c>
      <c r="F17" s="99"/>
      <c r="G17" s="100" t="s">
        <v>450</v>
      </c>
      <c r="H17" s="101"/>
      <c r="L17" s="227"/>
    </row>
    <row r="18" spans="1:13" ht="39" customHeight="1" x14ac:dyDescent="0.25">
      <c r="A18" s="102"/>
      <c r="B18" s="103" t="s">
        <v>44</v>
      </c>
      <c r="C18" s="104" t="s">
        <v>45</v>
      </c>
      <c r="D18" s="105">
        <v>0.12690000000000001</v>
      </c>
      <c r="E18" s="106"/>
      <c r="F18" s="107"/>
      <c r="G18" s="108"/>
      <c r="H18" s="233">
        <f>D17*D18</f>
        <v>181356.16</v>
      </c>
      <c r="L18" s="228"/>
      <c r="M18" s="228"/>
    </row>
    <row r="19" spans="1:13" ht="45.75" customHeight="1" x14ac:dyDescent="0.25">
      <c r="A19" s="102"/>
      <c r="B19" s="109"/>
      <c r="C19" s="110" t="s">
        <v>156</v>
      </c>
      <c r="D19" s="111">
        <v>5.71</v>
      </c>
      <c r="E19" s="106"/>
      <c r="F19" s="107"/>
      <c r="G19" s="45"/>
      <c r="H19" s="234">
        <f>H18*D19</f>
        <v>1035543.67</v>
      </c>
    </row>
    <row r="20" spans="1:13" ht="51" customHeight="1" x14ac:dyDescent="0.25">
      <c r="A20" s="39"/>
      <c r="B20" s="39"/>
      <c r="C20" s="231" t="s">
        <v>499</v>
      </c>
      <c r="D20" s="232">
        <v>1.0349999999999999</v>
      </c>
      <c r="E20" s="39"/>
      <c r="F20" s="39"/>
      <c r="G20" s="39"/>
      <c r="H20" s="52">
        <f>H19*D20</f>
        <v>1071787.7</v>
      </c>
    </row>
    <row r="22" spans="1:13" ht="30" x14ac:dyDescent="0.25">
      <c r="B22" s="229" t="s">
        <v>467</v>
      </c>
      <c r="C22" s="229" t="s">
        <v>469</v>
      </c>
    </row>
    <row r="23" spans="1:13" x14ac:dyDescent="0.25">
      <c r="B23" s="229" t="s">
        <v>468</v>
      </c>
      <c r="C23" s="229" t="s">
        <v>470</v>
      </c>
    </row>
    <row r="24" spans="1:13" x14ac:dyDescent="0.25">
      <c r="B24" s="229" t="s">
        <v>471</v>
      </c>
      <c r="C24" s="229">
        <v>33.75</v>
      </c>
    </row>
    <row r="25" spans="1:13" x14ac:dyDescent="0.25">
      <c r="B25" s="229" t="s">
        <v>472</v>
      </c>
      <c r="C25" s="229">
        <v>29.25</v>
      </c>
    </row>
    <row r="26" spans="1:13" x14ac:dyDescent="0.25">
      <c r="B26" s="229" t="s">
        <v>473</v>
      </c>
      <c r="C26" s="229">
        <v>27.3</v>
      </c>
    </row>
    <row r="27" spans="1:13" x14ac:dyDescent="0.25">
      <c r="B27" s="229" t="s">
        <v>474</v>
      </c>
      <c r="C27" s="229">
        <v>20.22</v>
      </c>
    </row>
    <row r="28" spans="1:13" x14ac:dyDescent="0.25">
      <c r="B28" s="229" t="s">
        <v>475</v>
      </c>
      <c r="C28" s="229">
        <v>16.649999999999999</v>
      </c>
    </row>
    <row r="29" spans="1:13" x14ac:dyDescent="0.25">
      <c r="B29" s="230" t="s">
        <v>476</v>
      </c>
      <c r="C29" s="230">
        <v>12.69</v>
      </c>
    </row>
    <row r="30" spans="1:13" x14ac:dyDescent="0.25">
      <c r="B30" s="229" t="s">
        <v>477</v>
      </c>
      <c r="C30" s="229">
        <v>11.88</v>
      </c>
    </row>
    <row r="31" spans="1:13" x14ac:dyDescent="0.25">
      <c r="B31" s="229" t="s">
        <v>478</v>
      </c>
      <c r="C31" s="229">
        <v>10.98</v>
      </c>
    </row>
    <row r="32" spans="1:13" x14ac:dyDescent="0.25">
      <c r="B32" s="229" t="s">
        <v>479</v>
      </c>
      <c r="C32" s="229">
        <v>8.77</v>
      </c>
    </row>
    <row r="33" spans="2:3" x14ac:dyDescent="0.25">
      <c r="B33" s="229" t="s">
        <v>480</v>
      </c>
      <c r="C33" s="229">
        <v>7.07</v>
      </c>
    </row>
    <row r="34" spans="2:3" x14ac:dyDescent="0.25">
      <c r="B34" s="229" t="s">
        <v>481</v>
      </c>
      <c r="C34" s="229">
        <v>6.15</v>
      </c>
    </row>
    <row r="35" spans="2:3" x14ac:dyDescent="0.25">
      <c r="B35" s="229" t="s">
        <v>482</v>
      </c>
      <c r="C35" s="229">
        <v>4.76</v>
      </c>
    </row>
    <row r="36" spans="2:3" x14ac:dyDescent="0.25">
      <c r="B36" s="229" t="s">
        <v>483</v>
      </c>
      <c r="C36" s="229">
        <v>4.13</v>
      </c>
    </row>
    <row r="37" spans="2:3" x14ac:dyDescent="0.25">
      <c r="B37" s="229" t="s">
        <v>484</v>
      </c>
      <c r="C37" s="229">
        <v>3.52</v>
      </c>
    </row>
    <row r="38" spans="2:3" x14ac:dyDescent="0.25">
      <c r="B38" s="229" t="s">
        <v>485</v>
      </c>
      <c r="C38" s="229">
        <v>3.06</v>
      </c>
    </row>
    <row r="39" spans="2:3" x14ac:dyDescent="0.25">
      <c r="B39" s="229" t="s">
        <v>486</v>
      </c>
      <c r="C39" s="229">
        <v>2.62</v>
      </c>
    </row>
    <row r="40" spans="2:3" x14ac:dyDescent="0.25">
      <c r="B40" s="229" t="s">
        <v>487</v>
      </c>
      <c r="C40" s="229">
        <v>2.33</v>
      </c>
    </row>
    <row r="41" spans="2:3" x14ac:dyDescent="0.25">
      <c r="B41" s="229" t="s">
        <v>488</v>
      </c>
      <c r="C41" s="229">
        <v>2.0099999999999998</v>
      </c>
    </row>
    <row r="42" spans="2:3" x14ac:dyDescent="0.25">
      <c r="B42" s="229" t="s">
        <v>489</v>
      </c>
      <c r="C42" s="229">
        <v>1.68</v>
      </c>
    </row>
    <row r="43" spans="2:3" x14ac:dyDescent="0.25">
      <c r="B43" s="229" t="s">
        <v>490</v>
      </c>
      <c r="C43" s="229">
        <v>1.56</v>
      </c>
    </row>
    <row r="44" spans="2:3" x14ac:dyDescent="0.25">
      <c r="B44" s="229" t="s">
        <v>491</v>
      </c>
      <c r="C44" s="229">
        <v>1.22</v>
      </c>
    </row>
    <row r="45" spans="2:3" x14ac:dyDescent="0.25">
      <c r="B45" s="229" t="s">
        <v>492</v>
      </c>
      <c r="C45" s="229">
        <v>1.04</v>
      </c>
    </row>
    <row r="46" spans="2:3" x14ac:dyDescent="0.25">
      <c r="B46" s="229" t="s">
        <v>493</v>
      </c>
      <c r="C46" s="229">
        <v>0.9</v>
      </c>
    </row>
    <row r="47" spans="2:3" x14ac:dyDescent="0.25">
      <c r="B47" s="229" t="s">
        <v>494</v>
      </c>
      <c r="C47" s="229">
        <v>0.8</v>
      </c>
    </row>
    <row r="48" spans="2:3" x14ac:dyDescent="0.25">
      <c r="B48" s="229" t="s">
        <v>495</v>
      </c>
      <c r="C48" s="229">
        <v>0.73</v>
      </c>
    </row>
    <row r="49" spans="2:3" x14ac:dyDescent="0.25">
      <c r="B49" s="229" t="s">
        <v>496</v>
      </c>
      <c r="C49" s="229">
        <v>0.66</v>
      </c>
    </row>
    <row r="50" spans="2:3" x14ac:dyDescent="0.25">
      <c r="B50" s="229" t="s">
        <v>497</v>
      </c>
      <c r="C50" s="229">
        <v>0.61</v>
      </c>
    </row>
    <row r="51" spans="2:3" x14ac:dyDescent="0.25">
      <c r="B51" s="229" t="s">
        <v>498</v>
      </c>
      <c r="C51" s="229">
        <v>0.57999999999999996</v>
      </c>
    </row>
  </sheetData>
  <mergeCells count="19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C10:E10"/>
    <mergeCell ref="A11:A13"/>
    <mergeCell ref="B11:B13"/>
    <mergeCell ref="G11:G16"/>
    <mergeCell ref="H11:H16"/>
    <mergeCell ref="A14:A16"/>
    <mergeCell ref="B14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F4" sqref="F4"/>
    </sheetView>
  </sheetViews>
  <sheetFormatPr defaultRowHeight="15.75" x14ac:dyDescent="0.25"/>
  <cols>
    <col min="1" max="1" width="4.140625" style="26" customWidth="1"/>
    <col min="2" max="2" width="34.28515625" style="26" customWidth="1"/>
    <col min="3" max="3" width="22.28515625" style="26" customWidth="1"/>
    <col min="4" max="4" width="11.28515625" style="26" customWidth="1"/>
    <col min="5" max="5" width="8.28515625" style="26" customWidth="1"/>
    <col min="6" max="6" width="20.7109375" style="26" customWidth="1"/>
    <col min="7" max="7" width="27.140625" style="26" customWidth="1"/>
    <col min="8" max="8" width="9.140625" style="26"/>
    <col min="9" max="9" width="11.7109375" style="26" customWidth="1"/>
    <col min="10" max="16384" width="9.140625" style="26"/>
  </cols>
  <sheetData>
    <row r="1" spans="1:16" ht="60" customHeight="1" x14ac:dyDescent="0.25">
      <c r="A1" s="267" t="s">
        <v>168</v>
      </c>
      <c r="B1" s="267"/>
      <c r="C1" s="267"/>
      <c r="D1" s="267"/>
      <c r="E1" s="267"/>
      <c r="F1" s="267"/>
      <c r="G1" s="267"/>
    </row>
    <row r="2" spans="1:16" x14ac:dyDescent="0.25">
      <c r="A2" s="129"/>
    </row>
    <row r="3" spans="1:16" ht="78.75" x14ac:dyDescent="0.25">
      <c r="A3" s="130" t="s">
        <v>0</v>
      </c>
      <c r="B3" s="131" t="s">
        <v>157</v>
      </c>
      <c r="C3" s="131" t="s">
        <v>158</v>
      </c>
      <c r="D3" s="131" t="s">
        <v>26</v>
      </c>
      <c r="E3" s="131" t="s">
        <v>159</v>
      </c>
      <c r="F3" s="132" t="s">
        <v>524</v>
      </c>
      <c r="G3" s="132" t="s">
        <v>160</v>
      </c>
    </row>
    <row r="4" spans="1:16" ht="63" x14ac:dyDescent="0.25">
      <c r="A4" s="133" t="s">
        <v>161</v>
      </c>
      <c r="B4" s="133" t="s">
        <v>203</v>
      </c>
      <c r="C4" s="134" t="s">
        <v>278</v>
      </c>
      <c r="D4" s="135"/>
      <c r="E4" s="135"/>
      <c r="F4" s="135"/>
      <c r="G4" s="135"/>
    </row>
    <row r="5" spans="1:16" ht="51.75" customHeight="1" x14ac:dyDescent="0.25">
      <c r="A5" s="136"/>
      <c r="B5" s="137" t="s">
        <v>185</v>
      </c>
      <c r="C5" s="135" t="s">
        <v>186</v>
      </c>
      <c r="D5" s="138" t="s">
        <v>187</v>
      </c>
      <c r="E5" s="138">
        <v>1</v>
      </c>
      <c r="F5" s="138">
        <v>28688</v>
      </c>
      <c r="G5" s="139">
        <f>E5*F5</f>
        <v>28688</v>
      </c>
      <c r="I5" s="42"/>
    </row>
    <row r="6" spans="1:16" ht="69.75" customHeight="1" x14ac:dyDescent="0.25">
      <c r="A6" s="136"/>
      <c r="B6" s="137" t="s">
        <v>204</v>
      </c>
      <c r="C6" s="135" t="s">
        <v>205</v>
      </c>
      <c r="D6" s="138" t="s">
        <v>187</v>
      </c>
      <c r="E6" s="138">
        <v>1</v>
      </c>
      <c r="F6" s="138">
        <v>12917.11</v>
      </c>
      <c r="G6" s="139">
        <f>E6*F6</f>
        <v>12917.11</v>
      </c>
      <c r="H6" s="26" t="s">
        <v>279</v>
      </c>
      <c r="I6" s="153">
        <v>11519.12</v>
      </c>
      <c r="J6" s="26" t="s">
        <v>206</v>
      </c>
      <c r="O6" s="26">
        <v>193.25</v>
      </c>
      <c r="P6" s="26" t="s">
        <v>207</v>
      </c>
    </row>
    <row r="7" spans="1:16" ht="47.25" x14ac:dyDescent="0.25">
      <c r="A7" s="140"/>
      <c r="B7" s="141" t="s">
        <v>162</v>
      </c>
      <c r="C7" s="138"/>
      <c r="D7" s="138"/>
      <c r="E7" s="138"/>
      <c r="F7" s="139"/>
      <c r="G7" s="142">
        <f>G5+G6</f>
        <v>41605.11</v>
      </c>
    </row>
    <row r="8" spans="1:16" x14ac:dyDescent="0.25">
      <c r="A8" s="143"/>
      <c r="B8" s="144" t="s">
        <v>163</v>
      </c>
      <c r="C8" s="135"/>
      <c r="D8" s="135"/>
      <c r="E8" s="135"/>
      <c r="F8" s="135"/>
      <c r="G8" s="135"/>
    </row>
    <row r="9" spans="1:16" ht="47.25" x14ac:dyDescent="0.25">
      <c r="A9" s="145"/>
      <c r="B9" s="112" t="s">
        <v>189</v>
      </c>
      <c r="C9" s="113" t="s">
        <v>188</v>
      </c>
      <c r="D9" s="114"/>
      <c r="E9" s="114">
        <v>0.96</v>
      </c>
      <c r="F9" s="114"/>
      <c r="G9" s="114"/>
    </row>
    <row r="10" spans="1:16" ht="47.25" x14ac:dyDescent="0.25">
      <c r="A10" s="146"/>
      <c r="B10" s="115" t="s">
        <v>164</v>
      </c>
      <c r="C10" s="113" t="s">
        <v>190</v>
      </c>
      <c r="D10" s="114"/>
      <c r="E10" s="114">
        <v>1</v>
      </c>
      <c r="F10" s="116"/>
      <c r="G10" s="114"/>
    </row>
    <row r="11" spans="1:16" x14ac:dyDescent="0.25">
      <c r="A11" s="147"/>
      <c r="B11" s="115" t="s">
        <v>165</v>
      </c>
      <c r="C11" s="113" t="s">
        <v>191</v>
      </c>
      <c r="D11" s="117"/>
      <c r="E11" s="117">
        <v>1</v>
      </c>
      <c r="F11" s="116"/>
      <c r="G11" s="114"/>
    </row>
    <row r="12" spans="1:16" x14ac:dyDescent="0.25">
      <c r="A12" s="148"/>
      <c r="B12" s="118" t="s">
        <v>167</v>
      </c>
      <c r="C12" s="119"/>
      <c r="D12" s="120"/>
      <c r="E12" s="120"/>
      <c r="F12" s="121"/>
      <c r="G12" s="122"/>
    </row>
    <row r="13" spans="1:16" x14ac:dyDescent="0.25">
      <c r="A13" s="136"/>
      <c r="B13" s="123" t="s">
        <v>1</v>
      </c>
      <c r="C13" s="124"/>
      <c r="D13" s="124"/>
      <c r="E13" s="124"/>
      <c r="F13" s="125"/>
      <c r="G13" s="126">
        <f>G7*E9*E10*E11</f>
        <v>39940.910000000003</v>
      </c>
    </row>
    <row r="14" spans="1:16" ht="60" customHeight="1" x14ac:dyDescent="0.25">
      <c r="A14" s="149"/>
      <c r="B14" s="150" t="s">
        <v>192</v>
      </c>
      <c r="C14" s="38" t="s">
        <v>277</v>
      </c>
      <c r="D14" s="39"/>
      <c r="E14" s="39"/>
      <c r="F14" s="39"/>
      <c r="G14" s="151">
        <f>G13*1.051*1.048</f>
        <v>43992.84</v>
      </c>
    </row>
    <row r="15" spans="1:16" x14ac:dyDescent="0.25">
      <c r="A15" s="152"/>
    </row>
    <row r="16" spans="1:16" x14ac:dyDescent="0.25">
      <c r="A16" s="133" t="s">
        <v>202</v>
      </c>
      <c r="B16" s="133" t="s">
        <v>193</v>
      </c>
      <c r="C16" s="134" t="s">
        <v>276</v>
      </c>
      <c r="D16" s="135"/>
      <c r="E16" s="135"/>
      <c r="F16" s="135"/>
      <c r="G16" s="135"/>
    </row>
    <row r="17" spans="1:7" ht="141.75" x14ac:dyDescent="0.25">
      <c r="A17" s="136"/>
      <c r="B17" s="137" t="s">
        <v>195</v>
      </c>
      <c r="C17" s="135" t="s">
        <v>194</v>
      </c>
      <c r="D17" s="138" t="s">
        <v>196</v>
      </c>
      <c r="E17" s="138">
        <f>4*3.48</f>
        <v>13.92</v>
      </c>
      <c r="F17" s="138">
        <v>5105.88</v>
      </c>
      <c r="G17" s="139">
        <f>E17*F17</f>
        <v>71073.850000000006</v>
      </c>
    </row>
    <row r="18" spans="1:7" x14ac:dyDescent="0.25">
      <c r="A18" s="140"/>
      <c r="B18" s="141" t="s">
        <v>198</v>
      </c>
      <c r="C18" s="138" t="s">
        <v>197</v>
      </c>
      <c r="D18" s="138"/>
      <c r="E18" s="138">
        <v>1.03</v>
      </c>
      <c r="F18" s="139"/>
      <c r="G18" s="142">
        <f>G17*E18</f>
        <v>73206.070000000007</v>
      </c>
    </row>
    <row r="19" spans="1:7" ht="47.25" x14ac:dyDescent="0.25">
      <c r="A19" s="140"/>
      <c r="B19" s="141" t="s">
        <v>162</v>
      </c>
      <c r="C19" s="138"/>
      <c r="D19" s="138"/>
      <c r="E19" s="138"/>
      <c r="F19" s="139"/>
      <c r="G19" s="142">
        <f>G18</f>
        <v>73206.070000000007</v>
      </c>
    </row>
    <row r="20" spans="1:7" x14ac:dyDescent="0.25">
      <c r="A20" s="143"/>
      <c r="B20" s="144" t="s">
        <v>163</v>
      </c>
      <c r="C20" s="135"/>
      <c r="D20" s="135"/>
      <c r="E20" s="135"/>
      <c r="F20" s="135"/>
      <c r="G20" s="135"/>
    </row>
    <row r="21" spans="1:7" ht="47.25" x14ac:dyDescent="0.25">
      <c r="A21" s="145"/>
      <c r="B21" s="112" t="s">
        <v>189</v>
      </c>
      <c r="C21" s="113" t="s">
        <v>199</v>
      </c>
      <c r="D21" s="114"/>
      <c r="E21" s="114">
        <v>0.77</v>
      </c>
      <c r="F21" s="114"/>
      <c r="G21" s="114"/>
    </row>
    <row r="22" spans="1:7" ht="47.25" x14ac:dyDescent="0.25">
      <c r="A22" s="146"/>
      <c r="B22" s="115" t="s">
        <v>164</v>
      </c>
      <c r="C22" s="113" t="s">
        <v>200</v>
      </c>
      <c r="D22" s="114"/>
      <c r="E22" s="114">
        <v>0.99</v>
      </c>
      <c r="F22" s="116"/>
      <c r="G22" s="114"/>
    </row>
    <row r="23" spans="1:7" x14ac:dyDescent="0.25">
      <c r="A23" s="147"/>
      <c r="B23" s="115" t="s">
        <v>165</v>
      </c>
      <c r="C23" s="113" t="s">
        <v>201</v>
      </c>
      <c r="D23" s="117"/>
      <c r="E23" s="117">
        <v>1</v>
      </c>
      <c r="F23" s="116"/>
      <c r="G23" s="114"/>
    </row>
    <row r="24" spans="1:7" x14ac:dyDescent="0.25">
      <c r="A24" s="148"/>
      <c r="B24" s="118" t="s">
        <v>167</v>
      </c>
      <c r="C24" s="119"/>
      <c r="D24" s="120"/>
      <c r="E24" s="120"/>
      <c r="F24" s="121"/>
      <c r="G24" s="122"/>
    </row>
    <row r="25" spans="1:7" x14ac:dyDescent="0.25">
      <c r="A25" s="136"/>
      <c r="B25" s="123" t="s">
        <v>1</v>
      </c>
      <c r="C25" s="124"/>
      <c r="D25" s="124"/>
      <c r="E25" s="124"/>
      <c r="F25" s="125"/>
      <c r="G25" s="126">
        <f>G19*E21*E22*E23</f>
        <v>55804.99</v>
      </c>
    </row>
    <row r="26" spans="1:7" ht="47.25" x14ac:dyDescent="0.25">
      <c r="A26" s="149"/>
      <c r="B26" s="150" t="s">
        <v>192</v>
      </c>
      <c r="C26" s="38" t="s">
        <v>277</v>
      </c>
      <c r="D26" s="39"/>
      <c r="E26" s="39"/>
      <c r="F26" s="39"/>
      <c r="G26" s="151">
        <f>G25*1.051*1.048</f>
        <v>61466.29</v>
      </c>
    </row>
    <row r="28" spans="1:7" x14ac:dyDescent="0.25">
      <c r="A28" s="133" t="s">
        <v>211</v>
      </c>
      <c r="B28" s="133" t="s">
        <v>208</v>
      </c>
      <c r="C28" s="134" t="s">
        <v>276</v>
      </c>
      <c r="D28" s="135"/>
      <c r="E28" s="135"/>
      <c r="F28" s="135"/>
      <c r="G28" s="135"/>
    </row>
    <row r="29" spans="1:7" ht="189" x14ac:dyDescent="0.25">
      <c r="A29" s="136"/>
      <c r="B29" s="137" t="s">
        <v>280</v>
      </c>
      <c r="C29" s="135" t="s">
        <v>209</v>
      </c>
      <c r="D29" s="138" t="s">
        <v>210</v>
      </c>
      <c r="E29" s="138">
        <v>1.92</v>
      </c>
      <c r="F29" s="138">
        <v>2239.09</v>
      </c>
      <c r="G29" s="139">
        <f>E29*F29</f>
        <v>4299.05</v>
      </c>
    </row>
    <row r="30" spans="1:7" x14ac:dyDescent="0.25">
      <c r="A30" s="140"/>
      <c r="B30" s="141" t="s">
        <v>198</v>
      </c>
      <c r="C30" s="138" t="s">
        <v>197</v>
      </c>
      <c r="D30" s="138"/>
      <c r="E30" s="138">
        <v>1.03</v>
      </c>
      <c r="F30" s="139"/>
      <c r="G30" s="142">
        <f>G29*E30</f>
        <v>4428.0200000000004</v>
      </c>
    </row>
    <row r="31" spans="1:7" ht="47.25" x14ac:dyDescent="0.25">
      <c r="A31" s="140"/>
      <c r="B31" s="141" t="s">
        <v>162</v>
      </c>
      <c r="C31" s="138"/>
      <c r="D31" s="138"/>
      <c r="E31" s="138"/>
      <c r="F31" s="139"/>
      <c r="G31" s="142">
        <f>G30</f>
        <v>4428.0200000000004</v>
      </c>
    </row>
    <row r="32" spans="1:7" x14ac:dyDescent="0.25">
      <c r="A32" s="143"/>
      <c r="B32" s="144" t="s">
        <v>163</v>
      </c>
      <c r="C32" s="135"/>
      <c r="D32" s="135"/>
      <c r="E32" s="135"/>
      <c r="F32" s="135"/>
      <c r="G32" s="135"/>
    </row>
    <row r="33" spans="1:7" ht="47.25" x14ac:dyDescent="0.25">
      <c r="A33" s="145"/>
      <c r="B33" s="112" t="s">
        <v>189</v>
      </c>
      <c r="C33" s="113" t="s">
        <v>199</v>
      </c>
      <c r="D33" s="114"/>
      <c r="E33" s="114">
        <v>0.77</v>
      </c>
      <c r="F33" s="114"/>
      <c r="G33" s="114"/>
    </row>
    <row r="34" spans="1:7" ht="47.25" x14ac:dyDescent="0.25">
      <c r="A34" s="146"/>
      <c r="B34" s="115" t="s">
        <v>164</v>
      </c>
      <c r="C34" s="113" t="s">
        <v>200</v>
      </c>
      <c r="D34" s="114"/>
      <c r="E34" s="114">
        <v>0.99</v>
      </c>
      <c r="F34" s="116"/>
      <c r="G34" s="114"/>
    </row>
    <row r="35" spans="1:7" x14ac:dyDescent="0.25">
      <c r="A35" s="147"/>
      <c r="B35" s="115" t="s">
        <v>165</v>
      </c>
      <c r="C35" s="113" t="s">
        <v>201</v>
      </c>
      <c r="D35" s="117"/>
      <c r="E35" s="117">
        <v>1</v>
      </c>
      <c r="F35" s="116"/>
      <c r="G35" s="114"/>
    </row>
    <row r="36" spans="1:7" x14ac:dyDescent="0.25">
      <c r="A36" s="148"/>
      <c r="B36" s="118" t="s">
        <v>167</v>
      </c>
      <c r="C36" s="119"/>
      <c r="D36" s="120"/>
      <c r="E36" s="120"/>
      <c r="F36" s="121"/>
      <c r="G36" s="122"/>
    </row>
    <row r="37" spans="1:7" x14ac:dyDescent="0.25">
      <c r="A37" s="136"/>
      <c r="B37" s="123" t="s">
        <v>1</v>
      </c>
      <c r="C37" s="124"/>
      <c r="D37" s="124"/>
      <c r="E37" s="124"/>
      <c r="F37" s="125"/>
      <c r="G37" s="126">
        <f>G31*E33*E34*E35</f>
        <v>3375.48</v>
      </c>
    </row>
    <row r="38" spans="1:7" ht="47.25" x14ac:dyDescent="0.25">
      <c r="A38" s="149"/>
      <c r="B38" s="150" t="s">
        <v>192</v>
      </c>
      <c r="C38" s="38" t="s">
        <v>277</v>
      </c>
      <c r="D38" s="39"/>
      <c r="E38" s="39"/>
      <c r="F38" s="39"/>
      <c r="G38" s="151">
        <f>G37*1.051*1.048</f>
        <v>3717.92</v>
      </c>
    </row>
    <row r="40" spans="1:7" x14ac:dyDescent="0.25">
      <c r="A40" s="133" t="s">
        <v>212</v>
      </c>
      <c r="B40" s="133" t="s">
        <v>133</v>
      </c>
      <c r="C40" s="134" t="s">
        <v>281</v>
      </c>
      <c r="D40" s="135"/>
      <c r="E40" s="135"/>
      <c r="F40" s="135"/>
      <c r="G40" s="135"/>
    </row>
    <row r="41" spans="1:7" ht="110.25" x14ac:dyDescent="0.25">
      <c r="A41" s="136"/>
      <c r="B41" s="137" t="s">
        <v>215</v>
      </c>
      <c r="C41" s="135" t="s">
        <v>216</v>
      </c>
      <c r="D41" s="138" t="s">
        <v>214</v>
      </c>
      <c r="E41" s="138">
        <v>0.4</v>
      </c>
      <c r="F41" s="138">
        <v>336.44</v>
      </c>
      <c r="G41" s="139">
        <f>E41*F41</f>
        <v>134.58000000000001</v>
      </c>
    </row>
    <row r="42" spans="1:7" ht="47.25" x14ac:dyDescent="0.25">
      <c r="A42" s="140"/>
      <c r="B42" s="141" t="s">
        <v>162</v>
      </c>
      <c r="C42" s="138"/>
      <c r="D42" s="138"/>
      <c r="E42" s="138"/>
      <c r="F42" s="139"/>
      <c r="G42" s="142">
        <f>G41</f>
        <v>134.58000000000001</v>
      </c>
    </row>
    <row r="43" spans="1:7" x14ac:dyDescent="0.25">
      <c r="A43" s="143"/>
      <c r="B43" s="144" t="s">
        <v>163</v>
      </c>
      <c r="C43" s="135"/>
      <c r="D43" s="135"/>
      <c r="E43" s="135"/>
      <c r="F43" s="135"/>
      <c r="G43" s="135"/>
    </row>
    <row r="44" spans="1:7" ht="47.25" x14ac:dyDescent="0.25">
      <c r="A44" s="145"/>
      <c r="B44" s="112" t="s">
        <v>189</v>
      </c>
      <c r="C44" s="113" t="s">
        <v>217</v>
      </c>
      <c r="D44" s="114"/>
      <c r="E44" s="114">
        <v>0.81</v>
      </c>
      <c r="F44" s="114"/>
      <c r="G44" s="114"/>
    </row>
    <row r="45" spans="1:7" ht="47.25" x14ac:dyDescent="0.25">
      <c r="A45" s="146"/>
      <c r="B45" s="115" t="s">
        <v>164</v>
      </c>
      <c r="C45" s="113" t="s">
        <v>218</v>
      </c>
      <c r="D45" s="114"/>
      <c r="E45" s="114">
        <v>0.99</v>
      </c>
      <c r="F45" s="116"/>
      <c r="G45" s="114"/>
    </row>
    <row r="46" spans="1:7" x14ac:dyDescent="0.25">
      <c r="A46" s="147"/>
      <c r="B46" s="115" t="s">
        <v>165</v>
      </c>
      <c r="C46" s="113" t="s">
        <v>166</v>
      </c>
      <c r="D46" s="117"/>
      <c r="E46" s="117">
        <v>1</v>
      </c>
      <c r="F46" s="116"/>
      <c r="G46" s="114"/>
    </row>
    <row r="47" spans="1:7" x14ac:dyDescent="0.25">
      <c r="A47" s="148"/>
      <c r="B47" s="118" t="s">
        <v>167</v>
      </c>
      <c r="C47" s="119"/>
      <c r="D47" s="120"/>
      <c r="E47" s="120"/>
      <c r="F47" s="121"/>
      <c r="G47" s="122"/>
    </row>
    <row r="48" spans="1:7" x14ac:dyDescent="0.25">
      <c r="A48" s="136"/>
      <c r="B48" s="123" t="s">
        <v>1</v>
      </c>
      <c r="C48" s="124"/>
      <c r="D48" s="124"/>
      <c r="E48" s="124"/>
      <c r="F48" s="125"/>
      <c r="G48" s="126">
        <f>G42*E44*E45*E46</f>
        <v>107.92</v>
      </c>
    </row>
    <row r="49" spans="1:7" ht="47.25" x14ac:dyDescent="0.25">
      <c r="A49" s="149"/>
      <c r="B49" s="150" t="s">
        <v>192</v>
      </c>
      <c r="C49" s="38" t="s">
        <v>277</v>
      </c>
      <c r="D49" s="39"/>
      <c r="E49" s="39"/>
      <c r="F49" s="39"/>
      <c r="G49" s="151">
        <f>G48*1.051*1.048</f>
        <v>118.87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6" workbookViewId="0">
      <selection activeCell="Q18" sqref="Q18"/>
    </sheetView>
  </sheetViews>
  <sheetFormatPr defaultRowHeight="15" x14ac:dyDescent="0.25"/>
  <cols>
    <col min="2" max="2" width="25.85546875" customWidth="1"/>
    <col min="3" max="3" width="20.42578125" customWidth="1"/>
    <col min="4" max="4" width="11.7109375" customWidth="1"/>
    <col min="5" max="5" width="28.140625" customWidth="1"/>
    <col min="7" max="7" width="13" customWidth="1"/>
    <col min="8" max="8" width="11.85546875" customWidth="1"/>
    <col min="9" max="9" width="11.42578125" customWidth="1"/>
    <col min="10" max="10" width="12" customWidth="1"/>
    <col min="11" max="11" width="14.28515625" customWidth="1"/>
    <col min="12" max="12" width="12.28515625" customWidth="1"/>
    <col min="13" max="13" width="20.85546875" customWidth="1"/>
    <col min="17" max="17" width="12" bestFit="1" customWidth="1"/>
  </cols>
  <sheetData>
    <row r="1" spans="1:18" x14ac:dyDescent="0.25">
      <c r="A1" s="271" t="s">
        <v>68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3" spans="1:18" x14ac:dyDescent="0.25">
      <c r="A3" s="272" t="s">
        <v>69</v>
      </c>
      <c r="B3" s="272" t="s">
        <v>70</v>
      </c>
      <c r="C3" s="273" t="s">
        <v>71</v>
      </c>
      <c r="D3" s="275" t="s">
        <v>72</v>
      </c>
      <c r="E3" s="276" t="s">
        <v>73</v>
      </c>
      <c r="F3" s="277"/>
      <c r="G3" s="277"/>
      <c r="H3" s="277"/>
      <c r="I3" s="278"/>
      <c r="J3" s="273" t="s">
        <v>74</v>
      </c>
      <c r="K3" s="273" t="s">
        <v>226</v>
      </c>
      <c r="L3" s="273" t="s">
        <v>75</v>
      </c>
      <c r="M3" s="273" t="s">
        <v>76</v>
      </c>
    </row>
    <row r="4" spans="1:18" ht="75" x14ac:dyDescent="0.25">
      <c r="A4" s="272"/>
      <c r="B4" s="272"/>
      <c r="C4" s="274"/>
      <c r="D4" s="275"/>
      <c r="E4" s="7" t="s">
        <v>77</v>
      </c>
      <c r="F4" s="1" t="s">
        <v>78</v>
      </c>
      <c r="G4" s="8" t="s">
        <v>79</v>
      </c>
      <c r="H4" s="8" t="s">
        <v>72</v>
      </c>
      <c r="I4" s="8" t="s">
        <v>80</v>
      </c>
      <c r="J4" s="274"/>
      <c r="K4" s="274"/>
      <c r="L4" s="274"/>
      <c r="M4" s="274"/>
    </row>
    <row r="5" spans="1:18" x14ac:dyDescent="0.25">
      <c r="A5" s="268" t="s">
        <v>81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0"/>
    </row>
    <row r="6" spans="1:18" ht="72" customHeight="1" x14ac:dyDescent="0.25">
      <c r="A6" s="7">
        <v>1</v>
      </c>
      <c r="B6" s="9" t="s">
        <v>82</v>
      </c>
      <c r="C6" s="1" t="s">
        <v>83</v>
      </c>
      <c r="D6" s="7">
        <v>3480</v>
      </c>
      <c r="E6" s="20" t="s">
        <v>84</v>
      </c>
      <c r="F6" s="1" t="s">
        <v>85</v>
      </c>
      <c r="G6" s="10">
        <v>45837.3</v>
      </c>
      <c r="H6" s="7">
        <v>4969</v>
      </c>
      <c r="I6" s="10">
        <f>G6/H6</f>
        <v>9.2200000000000006</v>
      </c>
      <c r="J6" s="10">
        <f>I6*D6</f>
        <v>32085.599999999999</v>
      </c>
      <c r="K6" s="11">
        <f>L26*L27*L28*L29</f>
        <v>1.2490000000000001</v>
      </c>
      <c r="L6" s="10">
        <f>J6*K6</f>
        <v>40074.910000000003</v>
      </c>
      <c r="M6" s="10">
        <f t="shared" ref="M6:M14" si="0">L6*1.2</f>
        <v>48089.89</v>
      </c>
    </row>
    <row r="7" spans="1:18" x14ac:dyDescent="0.25">
      <c r="A7" s="158" t="s">
        <v>219</v>
      </c>
      <c r="B7" s="159" t="s">
        <v>82</v>
      </c>
      <c r="C7" s="160" t="s">
        <v>83</v>
      </c>
      <c r="D7" s="158">
        <v>3480</v>
      </c>
      <c r="E7" s="161" t="s">
        <v>213</v>
      </c>
      <c r="F7" s="160"/>
      <c r="G7" s="162"/>
      <c r="H7" s="158"/>
      <c r="I7" s="162"/>
      <c r="J7" s="162"/>
      <c r="K7" s="163"/>
      <c r="L7" s="162">
        <f>РТП!G26</f>
        <v>61466.29</v>
      </c>
      <c r="M7" s="162">
        <f t="shared" si="0"/>
        <v>73759.55</v>
      </c>
    </row>
    <row r="8" spans="1:18" ht="30" x14ac:dyDescent="0.25">
      <c r="A8" s="167">
        <v>2</v>
      </c>
      <c r="B8" s="169" t="s">
        <v>221</v>
      </c>
      <c r="C8" s="168" t="s">
        <v>222</v>
      </c>
      <c r="D8" s="167">
        <v>192</v>
      </c>
      <c r="E8" s="169" t="s">
        <v>213</v>
      </c>
      <c r="F8" s="168"/>
      <c r="G8" s="10"/>
      <c r="H8" s="167"/>
      <c r="I8" s="10"/>
      <c r="J8" s="10"/>
      <c r="K8" s="11"/>
      <c r="L8" s="10">
        <f>РТП!G38</f>
        <v>3717.92</v>
      </c>
      <c r="M8" s="10">
        <f t="shared" si="0"/>
        <v>4461.5</v>
      </c>
    </row>
    <row r="9" spans="1:18" ht="77.45" customHeight="1" x14ac:dyDescent="0.25">
      <c r="A9" s="7">
        <v>3</v>
      </c>
      <c r="B9" s="9" t="s">
        <v>86</v>
      </c>
      <c r="C9" s="1" t="s">
        <v>83</v>
      </c>
      <c r="D9" s="7">
        <v>3480</v>
      </c>
      <c r="E9" s="20" t="s">
        <v>87</v>
      </c>
      <c r="F9" s="1" t="s">
        <v>85</v>
      </c>
      <c r="G9" s="10">
        <f>16.79*15.02*1.02</f>
        <v>257.23</v>
      </c>
      <c r="H9" s="7">
        <v>4969</v>
      </c>
      <c r="I9" s="10">
        <f>G9/H9</f>
        <v>0.05</v>
      </c>
      <c r="J9" s="10">
        <f>I9*D9</f>
        <v>174</v>
      </c>
      <c r="K9" s="11">
        <f>L26*L27*L28*L29</f>
        <v>1.2490000000000001</v>
      </c>
      <c r="L9" s="10">
        <f>J9*K9</f>
        <v>217.33</v>
      </c>
      <c r="M9" s="10">
        <f t="shared" si="0"/>
        <v>260.8</v>
      </c>
    </row>
    <row r="10" spans="1:18" ht="45" x14ac:dyDescent="0.25">
      <c r="A10" s="7">
        <v>4</v>
      </c>
      <c r="B10" s="13" t="s">
        <v>88</v>
      </c>
      <c r="C10" s="7" t="s">
        <v>89</v>
      </c>
      <c r="D10" s="7">
        <v>1</v>
      </c>
      <c r="E10" s="20" t="s">
        <v>90</v>
      </c>
      <c r="F10" s="1" t="s">
        <v>91</v>
      </c>
      <c r="G10" s="14">
        <v>23531.4</v>
      </c>
      <c r="H10" s="7">
        <v>1</v>
      </c>
      <c r="I10" s="10">
        <f>G10/H10</f>
        <v>23531.4</v>
      </c>
      <c r="J10" s="10">
        <f>I10*D10</f>
        <v>23531.4</v>
      </c>
      <c r="K10" s="11">
        <f>M21^3*L22*L23*L24*L25*L26*L27*L28*L29</f>
        <v>1.677</v>
      </c>
      <c r="L10" s="10">
        <f>J10*K10</f>
        <v>39462.160000000003</v>
      </c>
      <c r="M10" s="10">
        <f t="shared" si="0"/>
        <v>47354.59</v>
      </c>
    </row>
    <row r="11" spans="1:18" ht="30" x14ac:dyDescent="0.25">
      <c r="A11" s="158" t="s">
        <v>219</v>
      </c>
      <c r="B11" s="164" t="s">
        <v>220</v>
      </c>
      <c r="C11" s="158" t="s">
        <v>89</v>
      </c>
      <c r="D11" s="158">
        <v>1</v>
      </c>
      <c r="E11" s="161" t="s">
        <v>184</v>
      </c>
      <c r="F11" s="160"/>
      <c r="G11" s="165"/>
      <c r="H11" s="158"/>
      <c r="I11" s="162"/>
      <c r="J11" s="162"/>
      <c r="K11" s="163"/>
      <c r="L11" s="162">
        <f>РТП!G14</f>
        <v>43992.84</v>
      </c>
      <c r="M11" s="162">
        <f t="shared" si="0"/>
        <v>52791.41</v>
      </c>
    </row>
    <row r="12" spans="1:18" ht="149.44999999999999" customHeight="1" x14ac:dyDescent="0.25">
      <c r="A12" s="18">
        <v>5</v>
      </c>
      <c r="B12" s="13" t="s">
        <v>133</v>
      </c>
      <c r="C12" s="18" t="s">
        <v>83</v>
      </c>
      <c r="D12" s="18">
        <v>400</v>
      </c>
      <c r="E12" s="20" t="s">
        <v>135</v>
      </c>
      <c r="F12" s="19" t="s">
        <v>136</v>
      </c>
      <c r="G12" s="10">
        <f>1386.62*7*1.26</f>
        <v>12229.99</v>
      </c>
      <c r="H12" s="18">
        <v>8165</v>
      </c>
      <c r="I12" s="10">
        <f>G12/H12</f>
        <v>1.5</v>
      </c>
      <c r="J12" s="10">
        <f>I12*D12</f>
        <v>600</v>
      </c>
      <c r="K12" s="11">
        <f>M26^6*L27*L28*L29</f>
        <v>1.2090000000000001</v>
      </c>
      <c r="L12" s="10">
        <f>J12*K12</f>
        <v>725.4</v>
      </c>
      <c r="M12" s="10">
        <f t="shared" si="0"/>
        <v>870.48</v>
      </c>
    </row>
    <row r="13" spans="1:18" ht="33.75" customHeight="1" x14ac:dyDescent="0.25">
      <c r="A13" s="158" t="s">
        <v>219</v>
      </c>
      <c r="B13" s="166" t="s">
        <v>133</v>
      </c>
      <c r="C13" s="158" t="s">
        <v>83</v>
      </c>
      <c r="D13" s="158">
        <v>400</v>
      </c>
      <c r="E13" s="161" t="s">
        <v>223</v>
      </c>
      <c r="F13" s="160"/>
      <c r="G13" s="162"/>
      <c r="H13" s="158"/>
      <c r="I13" s="162"/>
      <c r="J13" s="162"/>
      <c r="K13" s="163"/>
      <c r="L13" s="162">
        <f>РТП!G49</f>
        <v>118.87</v>
      </c>
      <c r="M13" s="162">
        <f t="shared" si="0"/>
        <v>142.63999999999999</v>
      </c>
    </row>
    <row r="14" spans="1:18" ht="154.15" customHeight="1" x14ac:dyDescent="0.25">
      <c r="A14" s="18">
        <v>6</v>
      </c>
      <c r="B14" s="13" t="s">
        <v>134</v>
      </c>
      <c r="C14" s="18" t="s">
        <v>89</v>
      </c>
      <c r="D14" s="18">
        <v>1</v>
      </c>
      <c r="E14" s="20" t="s">
        <v>137</v>
      </c>
      <c r="F14" s="19" t="s">
        <v>138</v>
      </c>
      <c r="G14" s="14">
        <v>1650.31</v>
      </c>
      <c r="H14" s="18">
        <v>1</v>
      </c>
      <c r="I14" s="10">
        <f>G14</f>
        <v>1650.31</v>
      </c>
      <c r="J14" s="10">
        <f>I14*D14</f>
        <v>1650.31</v>
      </c>
      <c r="K14" s="11">
        <f>M22^9*L23*L24*L25*L26*L27*L28*L29</f>
        <v>1.603</v>
      </c>
      <c r="L14" s="10">
        <f>J14*K14</f>
        <v>2645.45</v>
      </c>
      <c r="M14" s="10">
        <f t="shared" si="0"/>
        <v>3174.54</v>
      </c>
    </row>
    <row r="15" spans="1:18" x14ac:dyDescent="0.25">
      <c r="A15" s="15"/>
      <c r="B15" s="15"/>
      <c r="C15" s="15"/>
      <c r="D15" s="15"/>
      <c r="E15" s="16" t="s">
        <v>224</v>
      </c>
      <c r="F15" s="15"/>
      <c r="G15" s="15"/>
      <c r="H15" s="15"/>
      <c r="I15" s="15"/>
      <c r="J15" s="15"/>
      <c r="K15" s="15"/>
      <c r="L15" s="15"/>
      <c r="M15" s="17">
        <f>M6+M8+M9+M10+M12+M14</f>
        <v>104211.8</v>
      </c>
      <c r="O15">
        <f>M15/L29/L28</f>
        <v>94613.454289262896</v>
      </c>
    </row>
    <row r="16" spans="1:18" x14ac:dyDescent="0.25">
      <c r="A16" s="157"/>
      <c r="B16" s="157"/>
      <c r="C16" s="157"/>
      <c r="D16" s="157"/>
      <c r="E16" s="154" t="s">
        <v>225</v>
      </c>
      <c r="F16" s="155"/>
      <c r="G16" s="155"/>
      <c r="H16" s="155"/>
      <c r="I16" s="155"/>
      <c r="J16" s="155"/>
      <c r="K16" s="155"/>
      <c r="L16" s="155"/>
      <c r="M16" s="156">
        <f>M7+M8+M9+M11+M13+M14</f>
        <v>134590.44</v>
      </c>
      <c r="Q16" s="3">
        <f>(M16*1000-НМЦ!E14)/1.07/1000*0.0214</f>
        <v>2525.83</v>
      </c>
      <c r="R16" t="s">
        <v>519</v>
      </c>
    </row>
    <row r="17" spans="1:18" x14ac:dyDescent="0.25">
      <c r="L17" s="12"/>
      <c r="M17" s="10"/>
      <c r="Q17" s="3">
        <f>(M16*1000-НМЦ!E14)/1000*0.002</f>
        <v>252.58</v>
      </c>
      <c r="R17" t="s">
        <v>520</v>
      </c>
    </row>
    <row r="18" spans="1:18" x14ac:dyDescent="0.25">
      <c r="L18" s="12"/>
      <c r="M18" s="21"/>
    </row>
    <row r="21" spans="1:18" x14ac:dyDescent="0.25">
      <c r="A21" s="279" t="s">
        <v>169</v>
      </c>
      <c r="B21" s="280"/>
      <c r="C21" s="280"/>
      <c r="D21" s="280"/>
      <c r="E21" s="280"/>
      <c r="F21" s="280"/>
      <c r="G21" s="280"/>
      <c r="H21" s="280"/>
      <c r="I21" s="280"/>
      <c r="J21" s="281"/>
      <c r="K21" s="13" t="s">
        <v>170</v>
      </c>
      <c r="L21" s="13">
        <v>1.0489999999999999</v>
      </c>
      <c r="M21" s="128">
        <f t="shared" ref="M21:M30" si="1">L21^(1/12)</f>
        <v>1.0039899999999999</v>
      </c>
    </row>
    <row r="22" spans="1:18" x14ac:dyDescent="0.25">
      <c r="A22" s="282"/>
      <c r="B22" s="283"/>
      <c r="C22" s="283"/>
      <c r="D22" s="283"/>
      <c r="E22" s="283"/>
      <c r="F22" s="283"/>
      <c r="G22" s="283"/>
      <c r="H22" s="283"/>
      <c r="I22" s="283"/>
      <c r="J22" s="284"/>
      <c r="K22" s="13" t="s">
        <v>171</v>
      </c>
      <c r="L22" s="13">
        <v>1.143</v>
      </c>
      <c r="M22" s="128">
        <f t="shared" si="1"/>
        <v>1.0112000000000001</v>
      </c>
    </row>
    <row r="23" spans="1:18" x14ac:dyDescent="0.25">
      <c r="A23" s="285" t="s">
        <v>172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13" t="s">
        <v>173</v>
      </c>
      <c r="L23" s="13">
        <v>1.0629999999999999</v>
      </c>
      <c r="M23" s="128">
        <f t="shared" si="1"/>
        <v>1.0051000000000001</v>
      </c>
    </row>
    <row r="24" spans="1:18" x14ac:dyDescent="0.25">
      <c r="A24" s="285" t="s">
        <v>174</v>
      </c>
      <c r="B24" s="285"/>
      <c r="C24" s="285"/>
      <c r="D24" s="285"/>
      <c r="E24" s="285"/>
      <c r="F24" s="285"/>
      <c r="G24" s="285"/>
      <c r="H24" s="285"/>
      <c r="I24" s="285"/>
      <c r="J24" s="285"/>
      <c r="K24" s="13" t="s">
        <v>175</v>
      </c>
      <c r="L24" s="13">
        <v>1.0369999999999999</v>
      </c>
      <c r="M24" s="128">
        <f t="shared" si="1"/>
        <v>1.0030300000000001</v>
      </c>
    </row>
    <row r="25" spans="1:18" x14ac:dyDescent="0.25">
      <c r="A25" s="280" t="s">
        <v>176</v>
      </c>
      <c r="B25" s="280"/>
      <c r="C25" s="280"/>
      <c r="D25" s="280"/>
      <c r="E25" s="280"/>
      <c r="F25" s="280"/>
      <c r="G25" s="280"/>
      <c r="H25" s="280"/>
      <c r="I25" s="280"/>
      <c r="J25" s="281"/>
      <c r="K25" s="13" t="s">
        <v>177</v>
      </c>
      <c r="L25" s="13">
        <v>1.0529999999999999</v>
      </c>
      <c r="M25" s="128">
        <f t="shared" si="1"/>
        <v>1.00431</v>
      </c>
    </row>
    <row r="26" spans="1:18" x14ac:dyDescent="0.25">
      <c r="A26" s="279" t="s">
        <v>178</v>
      </c>
      <c r="B26" s="280"/>
      <c r="C26" s="280"/>
      <c r="D26" s="280"/>
      <c r="E26" s="280"/>
      <c r="F26" s="280"/>
      <c r="G26" s="280"/>
      <c r="H26" s="280"/>
      <c r="I26" s="280"/>
      <c r="J26" s="281"/>
      <c r="K26" s="13" t="s">
        <v>179</v>
      </c>
      <c r="L26" s="127">
        <v>1.0680000000000001</v>
      </c>
      <c r="M26" s="128">
        <f t="shared" si="1"/>
        <v>1.0055000000000001</v>
      </c>
    </row>
    <row r="27" spans="1:18" x14ac:dyDescent="0.25">
      <c r="A27" s="286"/>
      <c r="B27" s="287"/>
      <c r="C27" s="287"/>
      <c r="D27" s="287"/>
      <c r="E27" s="287"/>
      <c r="F27" s="287"/>
      <c r="G27" s="287"/>
      <c r="H27" s="287"/>
      <c r="I27" s="287"/>
      <c r="J27" s="288"/>
      <c r="K27" s="13" t="s">
        <v>180</v>
      </c>
      <c r="L27" s="127">
        <v>1.0620000000000001</v>
      </c>
      <c r="M27" s="128">
        <f t="shared" si="1"/>
        <v>1.0050300000000001</v>
      </c>
    </row>
    <row r="28" spans="1:18" x14ac:dyDescent="0.25">
      <c r="A28" s="286"/>
      <c r="B28" s="287"/>
      <c r="C28" s="287"/>
      <c r="D28" s="287"/>
      <c r="E28" s="287"/>
      <c r="F28" s="287"/>
      <c r="G28" s="287"/>
      <c r="H28" s="287"/>
      <c r="I28" s="287"/>
      <c r="J28" s="288"/>
      <c r="K28" s="13" t="s">
        <v>181</v>
      </c>
      <c r="L28" s="127">
        <v>1.0509999999999999</v>
      </c>
      <c r="M28" s="128">
        <f t="shared" si="1"/>
        <v>1.0041500000000001</v>
      </c>
    </row>
    <row r="29" spans="1:18" x14ac:dyDescent="0.25">
      <c r="A29" s="286"/>
      <c r="B29" s="287"/>
      <c r="C29" s="287"/>
      <c r="D29" s="287"/>
      <c r="E29" s="287"/>
      <c r="F29" s="287"/>
      <c r="G29" s="287"/>
      <c r="H29" s="287"/>
      <c r="I29" s="287"/>
      <c r="J29" s="288"/>
      <c r="K29" s="13" t="s">
        <v>182</v>
      </c>
      <c r="L29" s="127">
        <v>1.048</v>
      </c>
      <c r="M29" s="128">
        <f t="shared" si="1"/>
        <v>1.0039100000000001</v>
      </c>
    </row>
    <row r="30" spans="1:18" x14ac:dyDescent="0.25">
      <c r="A30" s="282"/>
      <c r="B30" s="283"/>
      <c r="C30" s="283"/>
      <c r="D30" s="283"/>
      <c r="E30" s="283"/>
      <c r="F30" s="283"/>
      <c r="G30" s="283"/>
      <c r="H30" s="283"/>
      <c r="I30" s="283"/>
      <c r="J30" s="284"/>
      <c r="K30" s="13" t="s">
        <v>183</v>
      </c>
      <c r="L30" s="127">
        <v>1.0469999999999999</v>
      </c>
      <c r="M30" s="128">
        <f t="shared" si="1"/>
        <v>1.00383</v>
      </c>
    </row>
  </sheetData>
  <mergeCells count="16">
    <mergeCell ref="A21:J22"/>
    <mergeCell ref="A23:J23"/>
    <mergeCell ref="A24:J24"/>
    <mergeCell ref="A25:J25"/>
    <mergeCell ref="A26:J30"/>
    <mergeCell ref="A5:M5"/>
    <mergeCell ref="A1:N1"/>
    <mergeCell ref="A3:A4"/>
    <mergeCell ref="B3:B4"/>
    <mergeCell ref="C3:C4"/>
    <mergeCell ref="D3:D4"/>
    <mergeCell ref="E3:I3"/>
    <mergeCell ref="J3:J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13" workbookViewId="0">
      <selection activeCell="C22" sqref="A1:C22"/>
    </sheetView>
  </sheetViews>
  <sheetFormatPr defaultRowHeight="15.75" x14ac:dyDescent="0.25"/>
  <cols>
    <col min="1" max="1" width="81.140625" style="26" customWidth="1"/>
    <col min="2" max="2" width="18.28515625" style="26" customWidth="1"/>
    <col min="3" max="3" width="23.28515625" style="26" customWidth="1"/>
    <col min="4" max="16384" width="9.140625" style="26"/>
  </cols>
  <sheetData>
    <row r="1" spans="1:3" x14ac:dyDescent="0.25">
      <c r="A1" s="289" t="s">
        <v>11</v>
      </c>
      <c r="B1" s="289"/>
      <c r="C1" s="289"/>
    </row>
    <row r="2" spans="1:3" x14ac:dyDescent="0.25">
      <c r="A2" s="289" t="s">
        <v>12</v>
      </c>
      <c r="B2" s="289"/>
      <c r="C2" s="289"/>
    </row>
    <row r="3" spans="1:3" ht="30" customHeight="1" x14ac:dyDescent="0.25">
      <c r="A3" s="290" t="str">
        <f>НМЦ!A2</f>
        <v>Сети ВТРК «Ведучи»</v>
      </c>
      <c r="B3" s="291"/>
      <c r="C3" s="291"/>
    </row>
    <row r="4" spans="1:3" ht="162" customHeight="1" x14ac:dyDescent="0.25">
      <c r="A4" s="294" t="s">
        <v>228</v>
      </c>
      <c r="B4" s="294"/>
      <c r="C4" s="294"/>
    </row>
    <row r="5" spans="1:3" ht="20.25" customHeight="1" x14ac:dyDescent="0.25">
      <c r="A5" s="291" t="s">
        <v>13</v>
      </c>
      <c r="B5" s="291"/>
      <c r="C5" s="291"/>
    </row>
    <row r="6" spans="1:3" ht="86.25" customHeight="1" x14ac:dyDescent="0.25">
      <c r="A6" s="299" t="s">
        <v>108</v>
      </c>
      <c r="B6" s="299"/>
      <c r="C6" s="299"/>
    </row>
    <row r="7" spans="1:3" ht="31.5" customHeight="1" x14ac:dyDescent="0.25">
      <c r="A7" s="300" t="s">
        <v>14</v>
      </c>
      <c r="B7" s="300"/>
      <c r="C7" s="300"/>
    </row>
    <row r="8" spans="1:3" ht="28.5" customHeight="1" x14ac:dyDescent="0.25">
      <c r="A8" s="301" t="s">
        <v>294</v>
      </c>
      <c r="B8" s="302"/>
      <c r="C8" s="302"/>
    </row>
    <row r="9" spans="1:3" ht="51.75" customHeight="1" x14ac:dyDescent="0.25">
      <c r="A9" s="303" t="s">
        <v>155</v>
      </c>
      <c r="B9" s="303"/>
      <c r="C9" s="303"/>
    </row>
    <row r="10" spans="1:3" ht="37.9" customHeight="1" x14ac:dyDescent="0.25">
      <c r="A10" s="295" t="s">
        <v>452</v>
      </c>
      <c r="B10" s="295"/>
      <c r="C10" s="295"/>
    </row>
    <row r="11" spans="1:3" ht="20.25" customHeight="1" x14ac:dyDescent="0.25">
      <c r="A11" s="292" t="s">
        <v>15</v>
      </c>
      <c r="B11" s="292"/>
      <c r="C11" s="292"/>
    </row>
    <row r="12" spans="1:3" ht="82.5" customHeight="1" x14ac:dyDescent="0.25">
      <c r="A12" s="293" t="s">
        <v>109</v>
      </c>
      <c r="B12" s="293"/>
      <c r="C12" s="293"/>
    </row>
    <row r="13" spans="1:3" ht="30" customHeight="1" x14ac:dyDescent="0.25">
      <c r="A13" s="296" t="s">
        <v>227</v>
      </c>
      <c r="B13" s="296"/>
      <c r="C13" s="296"/>
    </row>
    <row r="14" spans="1:3" ht="30" customHeight="1" x14ac:dyDescent="0.25">
      <c r="A14" s="301" t="s">
        <v>294</v>
      </c>
      <c r="B14" s="302"/>
      <c r="C14" s="302"/>
    </row>
    <row r="15" spans="1:3" ht="59.45" customHeight="1" x14ac:dyDescent="0.25">
      <c r="A15" s="303" t="s">
        <v>155</v>
      </c>
      <c r="B15" s="303"/>
      <c r="C15" s="303"/>
    </row>
    <row r="16" spans="1:3" ht="38.450000000000003" customHeight="1" x14ac:dyDescent="0.25">
      <c r="A16" s="295" t="s">
        <v>452</v>
      </c>
      <c r="B16" s="295"/>
      <c r="C16" s="295"/>
    </row>
    <row r="17" spans="1:3" ht="21.6" customHeight="1" x14ac:dyDescent="0.25">
      <c r="A17" s="78" t="s">
        <v>112</v>
      </c>
      <c r="B17" s="79"/>
      <c r="C17" s="79"/>
    </row>
    <row r="18" spans="1:3" ht="15" customHeight="1" x14ac:dyDescent="0.25">
      <c r="A18" s="80" t="s">
        <v>63</v>
      </c>
      <c r="B18" s="81"/>
      <c r="C18" s="81"/>
    </row>
    <row r="19" spans="1:3" x14ac:dyDescent="0.25">
      <c r="A19" s="81"/>
      <c r="B19" s="81"/>
      <c r="C19" s="81"/>
    </row>
    <row r="20" spans="1:3" x14ac:dyDescent="0.25">
      <c r="A20" s="82" t="s">
        <v>65</v>
      </c>
      <c r="B20" s="83"/>
      <c r="C20" s="82"/>
    </row>
    <row r="21" spans="1:3" x14ac:dyDescent="0.25">
      <c r="A21" s="297"/>
      <c r="B21" s="298"/>
      <c r="C21" s="298"/>
    </row>
    <row r="22" spans="1:3" x14ac:dyDescent="0.25">
      <c r="A22" s="82"/>
      <c r="B22" s="83">
        <f>НМЦ!E14</f>
        <v>8298808.2599999998</v>
      </c>
      <c r="C22" s="82" t="s">
        <v>16</v>
      </c>
    </row>
  </sheetData>
  <mergeCells count="17">
    <mergeCell ref="A13:C13"/>
    <mergeCell ref="A21:C21"/>
    <mergeCell ref="A5:C5"/>
    <mergeCell ref="A6:C6"/>
    <mergeCell ref="A7:C7"/>
    <mergeCell ref="A8:C8"/>
    <mergeCell ref="A9:C9"/>
    <mergeCell ref="A14:C14"/>
    <mergeCell ref="A15:C15"/>
    <mergeCell ref="A16:C16"/>
    <mergeCell ref="A1:C1"/>
    <mergeCell ref="A2:C2"/>
    <mergeCell ref="A3:C3"/>
    <mergeCell ref="A11:C11"/>
    <mergeCell ref="A12:C12"/>
    <mergeCell ref="A4:C4"/>
    <mergeCell ref="A10:C1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N26" sqref="A1:O26"/>
    </sheetView>
  </sheetViews>
  <sheetFormatPr defaultRowHeight="15" x14ac:dyDescent="0.25"/>
  <cols>
    <col min="7" max="7" width="17.5703125" customWidth="1"/>
  </cols>
  <sheetData>
    <row r="1" spans="1:15" ht="15.75" x14ac:dyDescent="0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2"/>
    </row>
    <row r="2" spans="1:15" ht="15.75" x14ac:dyDescent="0.25">
      <c r="A2" s="305" t="s">
        <v>115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22"/>
    </row>
    <row r="3" spans="1:15" ht="15.75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2"/>
    </row>
    <row r="4" spans="1:15" ht="15.75" x14ac:dyDescent="0.25">
      <c r="A4" s="77" t="s">
        <v>154</v>
      </c>
      <c r="B4" s="66"/>
      <c r="C4" s="308" t="str">
        <f>НМЦ!A2</f>
        <v>Сети ВТРК «Ведучи»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5.75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2"/>
    </row>
    <row r="6" spans="1:15" ht="15.75" x14ac:dyDescent="0.25">
      <c r="A6" s="306" t="s">
        <v>116</v>
      </c>
      <c r="B6" s="306"/>
      <c r="C6" s="306"/>
      <c r="D6" s="306"/>
      <c r="E6" s="306"/>
      <c r="F6" s="306"/>
      <c r="G6" s="71">
        <f>НМЦ!E14</f>
        <v>8298808.2599999998</v>
      </c>
      <c r="H6" s="70"/>
      <c r="I6" s="70"/>
      <c r="J6" s="70"/>
      <c r="K6" s="70"/>
      <c r="L6" s="70"/>
      <c r="M6" s="70"/>
      <c r="N6" s="70"/>
      <c r="O6" s="22"/>
    </row>
    <row r="7" spans="1:15" ht="21.75" customHeight="1" x14ac:dyDescent="0.25">
      <c r="A7" s="307" t="s">
        <v>523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22"/>
    </row>
    <row r="8" spans="1:15" ht="15.75" x14ac:dyDescent="0.25">
      <c r="A8" s="66" t="s">
        <v>117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22"/>
    </row>
    <row r="9" spans="1:15" ht="15.75" x14ac:dyDescent="0.25">
      <c r="A9" s="72" t="s">
        <v>124</v>
      </c>
      <c r="B9" s="72"/>
      <c r="C9" s="72"/>
      <c r="D9" s="72"/>
      <c r="E9" s="72"/>
      <c r="F9" s="66"/>
      <c r="G9" s="66"/>
      <c r="H9" s="66"/>
      <c r="I9" s="66"/>
      <c r="J9" s="66"/>
      <c r="K9" s="66"/>
      <c r="L9" s="66"/>
      <c r="M9" s="66"/>
      <c r="N9" s="66"/>
      <c r="O9" s="22"/>
    </row>
    <row r="10" spans="1:15" ht="15.75" x14ac:dyDescent="0.25">
      <c r="A10" s="73"/>
      <c r="B10" s="74" t="s">
        <v>126</v>
      </c>
      <c r="C10" s="72"/>
      <c r="D10" s="72"/>
      <c r="E10" s="72"/>
      <c r="F10" s="66"/>
      <c r="G10" s="66"/>
      <c r="H10" s="66"/>
      <c r="I10" s="66"/>
      <c r="J10" s="66"/>
      <c r="K10" s="66"/>
      <c r="L10" s="66"/>
      <c r="M10" s="66"/>
      <c r="N10" s="66"/>
      <c r="O10" s="22"/>
    </row>
    <row r="11" spans="1:15" ht="15.75" x14ac:dyDescent="0.25">
      <c r="A11" s="73"/>
      <c r="B11" s="74" t="s">
        <v>127</v>
      </c>
      <c r="C11" s="72"/>
      <c r="D11" s="72"/>
      <c r="E11" s="72"/>
      <c r="F11" s="66"/>
      <c r="G11" s="66"/>
      <c r="H11" s="66"/>
      <c r="I11" s="66"/>
      <c r="J11" s="66"/>
      <c r="K11" s="66"/>
      <c r="L11" s="66"/>
      <c r="M11" s="66"/>
      <c r="N11" s="66"/>
      <c r="O11" s="22"/>
    </row>
    <row r="12" spans="1:15" ht="15.75" x14ac:dyDescent="0.25">
      <c r="A12" s="73"/>
      <c r="B12" s="74" t="s">
        <v>128</v>
      </c>
      <c r="C12" s="72"/>
      <c r="D12" s="72"/>
      <c r="E12" s="72"/>
      <c r="F12" s="66"/>
      <c r="G12" s="66"/>
      <c r="H12" s="66"/>
      <c r="I12" s="66"/>
      <c r="J12" s="66"/>
      <c r="K12" s="66"/>
      <c r="L12" s="66"/>
      <c r="M12" s="66"/>
      <c r="N12" s="66"/>
      <c r="O12" s="22"/>
    </row>
    <row r="13" spans="1:15" ht="15.75" x14ac:dyDescent="0.25">
      <c r="A13" s="73"/>
      <c r="B13" s="74" t="s">
        <v>129</v>
      </c>
      <c r="C13" s="72"/>
      <c r="D13" s="72"/>
      <c r="E13" s="72"/>
      <c r="F13" s="66"/>
      <c r="G13" s="66"/>
      <c r="H13" s="66"/>
      <c r="I13" s="66"/>
      <c r="J13" s="66"/>
      <c r="K13" s="66"/>
      <c r="L13" s="66"/>
      <c r="M13" s="66"/>
      <c r="N13" s="66"/>
      <c r="O13" s="22"/>
    </row>
    <row r="14" spans="1:15" ht="15.75" x14ac:dyDescent="0.25">
      <c r="A14" s="72"/>
      <c r="B14" s="74" t="s">
        <v>130</v>
      </c>
      <c r="C14" s="72"/>
      <c r="D14" s="72"/>
      <c r="E14" s="72"/>
      <c r="F14" s="66"/>
      <c r="G14" s="66"/>
      <c r="H14" s="66"/>
      <c r="I14" s="66"/>
      <c r="J14" s="66"/>
      <c r="K14" s="66"/>
      <c r="L14" s="66"/>
      <c r="M14" s="66"/>
      <c r="N14" s="66"/>
      <c r="O14" s="22"/>
    </row>
    <row r="15" spans="1:15" ht="15.75" x14ac:dyDescent="0.25">
      <c r="A15" s="72" t="s">
        <v>125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2"/>
    </row>
    <row r="16" spans="1:15" ht="15.75" x14ac:dyDescent="0.25">
      <c r="A16" s="72" t="s">
        <v>118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6"/>
      <c r="M16" s="66"/>
      <c r="N16" s="66"/>
      <c r="O16" s="22"/>
    </row>
    <row r="17" spans="1:15" ht="31.5" customHeight="1" x14ac:dyDescent="0.25">
      <c r="A17" s="309" t="s">
        <v>139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22"/>
    </row>
    <row r="18" spans="1:15" ht="29.25" customHeight="1" x14ac:dyDescent="0.25">
      <c r="A18" s="310" t="s">
        <v>131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22"/>
    </row>
    <row r="19" spans="1:15" ht="15.6" customHeight="1" x14ac:dyDescent="0.25">
      <c r="A19" s="75" t="s">
        <v>451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6"/>
      <c r="M19" s="66"/>
      <c r="N19" s="66"/>
      <c r="O19" s="22"/>
    </row>
    <row r="20" spans="1:15" ht="15.75" x14ac:dyDescent="0.25">
      <c r="A20" s="72" t="s">
        <v>119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66"/>
      <c r="M20" s="66"/>
      <c r="N20" s="66"/>
      <c r="O20" s="22"/>
    </row>
    <row r="21" spans="1:15" ht="15.75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66"/>
      <c r="M21" s="66"/>
      <c r="N21" s="66"/>
      <c r="O21" s="22"/>
    </row>
    <row r="22" spans="1:15" ht="15.75" x14ac:dyDescent="0.25">
      <c r="A22" s="72" t="s">
        <v>120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66"/>
      <c r="M22" s="66"/>
      <c r="N22" s="66"/>
      <c r="O22" s="22"/>
    </row>
    <row r="23" spans="1:15" ht="15.75" x14ac:dyDescent="0.25">
      <c r="A23" s="72" t="s">
        <v>121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66"/>
      <c r="M23" s="66"/>
      <c r="N23" s="66"/>
      <c r="O23" s="22"/>
    </row>
    <row r="24" spans="1:15" ht="15.75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22"/>
    </row>
    <row r="25" spans="1:15" ht="15.75" x14ac:dyDescent="0.25">
      <c r="A25" s="66" t="s">
        <v>122</v>
      </c>
      <c r="B25" s="66"/>
      <c r="C25" s="66"/>
      <c r="D25" s="66"/>
      <c r="E25" s="66"/>
      <c r="F25" s="66"/>
      <c r="G25" s="72"/>
      <c r="H25" s="72"/>
      <c r="I25" s="72"/>
      <c r="J25" s="304"/>
      <c r="K25" s="304"/>
      <c r="L25" s="304"/>
      <c r="M25" s="304"/>
      <c r="N25" s="304"/>
      <c r="O25" s="22"/>
    </row>
    <row r="26" spans="1:15" ht="15.75" x14ac:dyDescent="0.25">
      <c r="A26" s="66"/>
      <c r="B26" s="66"/>
      <c r="C26" s="66"/>
      <c r="D26" s="66"/>
      <c r="E26" s="66"/>
      <c r="F26" s="66"/>
      <c r="G26" s="72"/>
      <c r="H26" s="72"/>
      <c r="I26" s="72"/>
      <c r="J26" s="76" t="s">
        <v>123</v>
      </c>
      <c r="K26" s="76"/>
      <c r="L26" s="76"/>
      <c r="M26" s="66"/>
      <c r="N26" s="66"/>
      <c r="O26" s="22"/>
    </row>
  </sheetData>
  <mergeCells count="8">
    <mergeCell ref="J25:N25"/>
    <mergeCell ref="A1:N1"/>
    <mergeCell ref="A2:N2"/>
    <mergeCell ref="A6:F6"/>
    <mergeCell ref="A7:N7"/>
    <mergeCell ref="C4:O4"/>
    <mergeCell ref="A17:N17"/>
    <mergeCell ref="A18:N1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E17" sqref="A1:E17"/>
    </sheetView>
  </sheetViews>
  <sheetFormatPr defaultRowHeight="15" x14ac:dyDescent="0.25"/>
  <cols>
    <col min="1" max="1" width="5.7109375" customWidth="1"/>
    <col min="2" max="2" width="47.85546875" customWidth="1"/>
    <col min="3" max="3" width="16" customWidth="1"/>
    <col min="4" max="4" width="14.7109375" customWidth="1"/>
    <col min="5" max="5" width="16.42578125" customWidth="1"/>
    <col min="10" max="10" width="15.85546875" customWidth="1"/>
    <col min="14" max="14" width="12" customWidth="1"/>
  </cols>
  <sheetData>
    <row r="1" spans="1:14" ht="15.75" x14ac:dyDescent="0.25">
      <c r="A1" s="314" t="s">
        <v>456</v>
      </c>
      <c r="B1" s="314"/>
      <c r="C1" s="314"/>
      <c r="D1" s="314"/>
      <c r="E1" s="314"/>
    </row>
    <row r="2" spans="1:14" ht="32.25" customHeight="1" x14ac:dyDescent="0.25">
      <c r="A2" s="290" t="s">
        <v>455</v>
      </c>
      <c r="B2" s="291"/>
      <c r="C2" s="291"/>
      <c r="D2" s="291"/>
      <c r="E2" s="291"/>
    </row>
    <row r="3" spans="1:14" ht="32.25" customHeight="1" x14ac:dyDescent="0.25">
      <c r="A3" s="68"/>
      <c r="B3" s="69"/>
      <c r="C3" s="69"/>
      <c r="D3" s="69"/>
      <c r="E3" s="69"/>
    </row>
    <row r="4" spans="1:14" ht="15.75" x14ac:dyDescent="0.25">
      <c r="A4" s="2" t="s">
        <v>61</v>
      </c>
      <c r="B4" s="2"/>
      <c r="C4" s="181">
        <f>(C6-C5)/30.5</f>
        <v>11.3</v>
      </c>
      <c r="D4" s="26" t="s">
        <v>105</v>
      </c>
      <c r="E4" s="26"/>
    </row>
    <row r="5" spans="1:14" ht="15.75" x14ac:dyDescent="0.25">
      <c r="A5" s="2" t="s">
        <v>3</v>
      </c>
      <c r="B5" s="2"/>
      <c r="C5" s="182">
        <v>44520</v>
      </c>
      <c r="D5" s="26"/>
      <c r="E5" s="26"/>
    </row>
    <row r="6" spans="1:14" ht="15.75" x14ac:dyDescent="0.25">
      <c r="A6" s="2" t="s">
        <v>4</v>
      </c>
      <c r="B6" s="2"/>
      <c r="C6" s="182">
        <v>44866</v>
      </c>
      <c r="D6" s="26"/>
      <c r="E6" s="26"/>
    </row>
    <row r="7" spans="1:14" ht="15.75" x14ac:dyDescent="0.25">
      <c r="A7" s="2"/>
      <c r="B7" s="26"/>
      <c r="C7" s="26"/>
      <c r="D7" s="26"/>
      <c r="E7" s="26"/>
    </row>
    <row r="8" spans="1:14" ht="15.75" x14ac:dyDescent="0.25">
      <c r="A8" s="311" t="s">
        <v>5</v>
      </c>
      <c r="B8" s="312" t="s">
        <v>6</v>
      </c>
      <c r="C8" s="311" t="s">
        <v>9</v>
      </c>
      <c r="D8" s="311"/>
      <c r="E8" s="311"/>
    </row>
    <row r="9" spans="1:14" ht="24.75" customHeight="1" x14ac:dyDescent="0.25">
      <c r="A9" s="311"/>
      <c r="B9" s="313"/>
      <c r="C9" s="58" t="s">
        <v>10</v>
      </c>
      <c r="D9" s="58" t="s">
        <v>62</v>
      </c>
      <c r="E9" s="58" t="s">
        <v>7</v>
      </c>
      <c r="N9" s="6"/>
    </row>
    <row r="10" spans="1:14" ht="15.75" x14ac:dyDescent="0.25">
      <c r="A10" s="58">
        <v>1</v>
      </c>
      <c r="B10" s="58">
        <v>2</v>
      </c>
      <c r="C10" s="58">
        <v>3</v>
      </c>
      <c r="D10" s="59">
        <v>4</v>
      </c>
      <c r="E10" s="60">
        <v>5</v>
      </c>
    </row>
    <row r="11" spans="1:14" ht="28.5" customHeight="1" x14ac:dyDescent="0.25">
      <c r="A11" s="61">
        <v>1</v>
      </c>
      <c r="B11" s="62" t="s">
        <v>29</v>
      </c>
      <c r="C11" s="236">
        <f>НМЦК!G13+НМЦК!G14</f>
        <v>3178544.81</v>
      </c>
      <c r="D11" s="52">
        <f>C11*0.2</f>
        <v>635708.96</v>
      </c>
      <c r="E11" s="52">
        <f>C11+D11</f>
        <v>3814253.77</v>
      </c>
    </row>
    <row r="12" spans="1:14" ht="33" customHeight="1" x14ac:dyDescent="0.25">
      <c r="A12" s="61">
        <v>2</v>
      </c>
      <c r="B12" s="62" t="s">
        <v>21</v>
      </c>
      <c r="C12" s="236">
        <f>НМЦК!G15+НМЦК!G17</f>
        <v>3737128.74</v>
      </c>
      <c r="D12" s="52">
        <f>C12*0.2</f>
        <v>747425.75</v>
      </c>
      <c r="E12" s="52">
        <f>C12+D12</f>
        <v>4484554.49</v>
      </c>
      <c r="H12" s="4"/>
      <c r="J12" s="5"/>
    </row>
    <row r="13" spans="1:14" ht="33" hidden="1" customHeight="1" x14ac:dyDescent="0.25">
      <c r="A13" s="61">
        <v>3</v>
      </c>
      <c r="B13" s="37" t="s">
        <v>64</v>
      </c>
      <c r="C13" s="236">
        <f>НМЦК!G16*1.02*0</f>
        <v>0</v>
      </c>
      <c r="D13" s="52">
        <f>C13*0.2</f>
        <v>0</v>
      </c>
      <c r="E13" s="52">
        <f>C13+D13</f>
        <v>0</v>
      </c>
    </row>
    <row r="14" spans="1:14" ht="15.75" x14ac:dyDescent="0.25">
      <c r="A14" s="63"/>
      <c r="B14" s="63" t="s">
        <v>1</v>
      </c>
      <c r="C14" s="64">
        <f>C11+C12+C13</f>
        <v>6915673.5499999998</v>
      </c>
      <c r="D14" s="64">
        <f>D11+D12+D13</f>
        <v>1383134.71</v>
      </c>
      <c r="E14" s="64">
        <f>E11+E12+E13</f>
        <v>8298808.2599999998</v>
      </c>
      <c r="F14" s="3"/>
      <c r="G14" s="3"/>
      <c r="J14" s="3">
        <f>E14-НМЦК!G20</f>
        <v>0</v>
      </c>
    </row>
    <row r="15" spans="1:14" ht="32.25" customHeight="1" x14ac:dyDescent="0.25">
      <c r="A15" s="37"/>
      <c r="B15" s="65" t="s">
        <v>8</v>
      </c>
      <c r="C15" s="237">
        <f>НМЦК!G18-НМЦК!D18</f>
        <v>138028.37</v>
      </c>
      <c r="D15" s="52">
        <f>C15*0.2</f>
        <v>27605.67</v>
      </c>
      <c r="E15" s="52">
        <f>C15+D15</f>
        <v>165634.04</v>
      </c>
    </row>
    <row r="16" spans="1:14" ht="15.75" x14ac:dyDescent="0.25">
      <c r="A16" s="26"/>
      <c r="B16" s="26"/>
      <c r="C16" s="238"/>
      <c r="D16" s="26"/>
      <c r="E16" s="26"/>
    </row>
    <row r="17" spans="1:5" ht="15.75" x14ac:dyDescent="0.25">
      <c r="A17" s="66"/>
      <c r="B17" s="66" t="s">
        <v>113</v>
      </c>
      <c r="C17" s="67">
        <f>НМЦК!G14+НМЦК!G17</f>
        <v>357116.35</v>
      </c>
      <c r="D17" s="67">
        <f>C17*0.2</f>
        <v>71423.27</v>
      </c>
      <c r="E17" s="67">
        <f>C17+D17</f>
        <v>428539.62</v>
      </c>
    </row>
  </sheetData>
  <mergeCells count="5">
    <mergeCell ref="A8:A9"/>
    <mergeCell ref="B8:B9"/>
    <mergeCell ref="C8:E8"/>
    <mergeCell ref="A1:E1"/>
    <mergeCell ref="A2:E2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23" zoomScale="85" zoomScaleNormal="85" workbookViewId="0">
      <selection activeCell="G38" sqref="A1:G38"/>
    </sheetView>
  </sheetViews>
  <sheetFormatPr defaultRowHeight="15.75" x14ac:dyDescent="0.25"/>
  <cols>
    <col min="1" max="1" width="39.42578125" style="26" customWidth="1"/>
    <col min="2" max="2" width="25.140625" style="26" customWidth="1"/>
    <col min="3" max="3" width="18.28515625" style="26" customWidth="1"/>
    <col min="4" max="4" width="22" style="26" customWidth="1"/>
    <col min="5" max="5" width="15.28515625" style="26" customWidth="1"/>
    <col min="6" max="6" width="18.85546875" style="26" customWidth="1"/>
    <col min="7" max="7" width="26.7109375" style="26" customWidth="1"/>
    <col min="8" max="8" width="11.85546875" style="26" bestFit="1" customWidth="1"/>
    <col min="9" max="9" width="25.5703125" style="26" customWidth="1"/>
    <col min="10" max="16384" width="9.140625" style="26"/>
  </cols>
  <sheetData>
    <row r="1" spans="1:9" ht="45.75" customHeight="1" x14ac:dyDescent="0.25">
      <c r="A1" s="332" t="s">
        <v>92</v>
      </c>
      <c r="B1" s="332"/>
      <c r="C1" s="332"/>
      <c r="D1" s="332"/>
      <c r="E1" s="332"/>
      <c r="F1" s="332"/>
      <c r="G1" s="332"/>
    </row>
    <row r="2" spans="1:9" ht="36" customHeight="1" x14ac:dyDescent="0.25">
      <c r="A2" s="41" t="s">
        <v>93</v>
      </c>
      <c r="B2" s="333" t="s">
        <v>454</v>
      </c>
      <c r="C2" s="334"/>
      <c r="D2" s="334"/>
      <c r="E2" s="334"/>
      <c r="F2" s="334"/>
      <c r="G2" s="334"/>
    </row>
    <row r="3" spans="1:9" ht="27" customHeight="1" x14ac:dyDescent="0.25">
      <c r="A3" s="41" t="s">
        <v>94</v>
      </c>
      <c r="B3" s="299" t="s">
        <v>153</v>
      </c>
      <c r="C3" s="299"/>
      <c r="D3" s="299"/>
      <c r="E3" s="299"/>
      <c r="F3" s="299"/>
      <c r="G3" s="299"/>
    </row>
    <row r="5" spans="1:9" x14ac:dyDescent="0.25">
      <c r="A5" s="40" t="s">
        <v>95</v>
      </c>
    </row>
    <row r="6" spans="1:9" ht="35.25" customHeight="1" x14ac:dyDescent="0.25">
      <c r="A6" s="335" t="s">
        <v>132</v>
      </c>
      <c r="B6" s="335"/>
      <c r="C6" s="335"/>
      <c r="D6" s="335"/>
      <c r="E6" s="335"/>
      <c r="F6" s="335"/>
      <c r="G6" s="335"/>
    </row>
    <row r="7" spans="1:9" x14ac:dyDescent="0.25">
      <c r="A7" s="40" t="s">
        <v>110</v>
      </c>
      <c r="B7" s="42"/>
      <c r="C7" s="42"/>
    </row>
    <row r="8" spans="1:9" x14ac:dyDescent="0.25">
      <c r="A8" s="40" t="s">
        <v>111</v>
      </c>
      <c r="B8" s="40"/>
      <c r="C8" s="40"/>
      <c r="D8" s="40"/>
      <c r="E8" s="40"/>
      <c r="F8" s="40"/>
      <c r="G8" s="40"/>
    </row>
    <row r="9" spans="1:9" x14ac:dyDescent="0.25">
      <c r="A9" s="40" t="s">
        <v>522</v>
      </c>
      <c r="B9" s="40"/>
      <c r="C9" s="40"/>
      <c r="D9" s="40"/>
      <c r="E9" s="40"/>
      <c r="F9" s="40"/>
    </row>
    <row r="10" spans="1:9" x14ac:dyDescent="0.25">
      <c r="G10" s="43" t="s">
        <v>40</v>
      </c>
    </row>
    <row r="11" spans="1:9" ht="128.25" customHeight="1" x14ac:dyDescent="0.25">
      <c r="A11" s="44" t="s">
        <v>96</v>
      </c>
      <c r="B11" s="45" t="s">
        <v>293</v>
      </c>
      <c r="C11" s="45" t="s">
        <v>97</v>
      </c>
      <c r="D11" s="45" t="s">
        <v>457</v>
      </c>
      <c r="E11" s="45" t="s">
        <v>98</v>
      </c>
      <c r="F11" s="45" t="s">
        <v>99</v>
      </c>
      <c r="G11" s="45" t="s">
        <v>295</v>
      </c>
    </row>
    <row r="12" spans="1:9" x14ac:dyDescent="0.2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46">
        <v>7</v>
      </c>
    </row>
    <row r="13" spans="1:9" x14ac:dyDescent="0.25">
      <c r="A13" s="47" t="s">
        <v>100</v>
      </c>
      <c r="B13" s="52">
        <f>'Сводная ПИР'!G17-'Сводная ПИР'!H17</f>
        <v>2836930.72</v>
      </c>
      <c r="C13" s="49">
        <f>C22</f>
        <v>1</v>
      </c>
      <c r="D13" s="52">
        <f>B13*C13</f>
        <v>2836930.72</v>
      </c>
      <c r="E13" s="214">
        <f>F38</f>
        <v>1.0290931999999999</v>
      </c>
      <c r="F13" s="52">
        <f>D13*E13</f>
        <v>2919466.11</v>
      </c>
      <c r="G13" s="235">
        <f>D13+(F13-D13)*(1-30/100)</f>
        <v>2894705.49</v>
      </c>
    </row>
    <row r="14" spans="1:9" ht="47.25" x14ac:dyDescent="0.25">
      <c r="A14" s="47" t="s">
        <v>500</v>
      </c>
      <c r="B14" s="52">
        <f>'Сводная ПИР'!H17</f>
        <v>278174.23</v>
      </c>
      <c r="C14" s="49">
        <f>C22</f>
        <v>1</v>
      </c>
      <c r="D14" s="52">
        <f>B14*C14</f>
        <v>278174.23</v>
      </c>
      <c r="E14" s="214">
        <f>F38</f>
        <v>1.0290931999999999</v>
      </c>
      <c r="F14" s="52">
        <f>D14*E14</f>
        <v>286267.21000000002</v>
      </c>
      <c r="G14" s="235">
        <f>D14+(F14-D14)*(1-30/100)</f>
        <v>283839.32</v>
      </c>
    </row>
    <row r="15" spans="1:9" x14ac:dyDescent="0.25">
      <c r="A15" s="50" t="s">
        <v>101</v>
      </c>
      <c r="B15" s="52">
        <f>'Сводная ПИР'!G20</f>
        <v>3590725.72</v>
      </c>
      <c r="C15" s="49">
        <f>C22</f>
        <v>1</v>
      </c>
      <c r="D15" s="52">
        <f>B15*C15</f>
        <v>3590725.72</v>
      </c>
      <c r="E15" s="214">
        <f>F38</f>
        <v>1.0290931999999999</v>
      </c>
      <c r="F15" s="52">
        <f>D15*E15</f>
        <v>3695191.42</v>
      </c>
      <c r="G15" s="235">
        <f>D15+(F15-D15)*(1-30/100)</f>
        <v>3663851.71</v>
      </c>
      <c r="I15" s="179"/>
    </row>
    <row r="16" spans="1:9" ht="31.5" x14ac:dyDescent="0.25">
      <c r="A16" s="37" t="s">
        <v>64</v>
      </c>
      <c r="B16" s="52">
        <f>Экспертиза!H19*0</f>
        <v>0</v>
      </c>
      <c r="C16" s="51">
        <f>C22</f>
        <v>1</v>
      </c>
      <c r="D16" s="52">
        <f>B16*C16</f>
        <v>0</v>
      </c>
      <c r="E16" s="49">
        <f>1</f>
        <v>1</v>
      </c>
      <c r="F16" s="52">
        <f>D16*E16</f>
        <v>0</v>
      </c>
      <c r="G16" s="235">
        <f>D16+(F16-D16)*(1-30/100)</f>
        <v>0</v>
      </c>
    </row>
    <row r="17" spans="1:9" ht="49.5" customHeight="1" x14ac:dyDescent="0.25">
      <c r="A17" s="47" t="s">
        <v>501</v>
      </c>
      <c r="B17" s="52">
        <f>(B15+B16)*0.02</f>
        <v>71814.509999999995</v>
      </c>
      <c r="C17" s="49">
        <f>C22</f>
        <v>1</v>
      </c>
      <c r="D17" s="52">
        <f>B17*C17</f>
        <v>71814.509999999995</v>
      </c>
      <c r="E17" s="214">
        <f>F38</f>
        <v>1.0290931999999999</v>
      </c>
      <c r="F17" s="52">
        <f>D17*E17</f>
        <v>73903.820000000007</v>
      </c>
      <c r="G17" s="235">
        <f>D17+(F17-D17)*(1-30/100)</f>
        <v>73277.03</v>
      </c>
    </row>
    <row r="18" spans="1:9" x14ac:dyDescent="0.25">
      <c r="A18" s="50" t="s">
        <v>102</v>
      </c>
      <c r="B18" s="52">
        <f>SUM(B13:B17)</f>
        <v>6777645.1799999997</v>
      </c>
      <c r="C18" s="49"/>
      <c r="D18" s="52">
        <f>SUM(D13:D17)</f>
        <v>6777645.1799999997</v>
      </c>
      <c r="E18" s="48"/>
      <c r="F18" s="52">
        <f>SUM(F13:F17)</f>
        <v>6974828.5599999996</v>
      </c>
      <c r="G18" s="53">
        <f>SUM(G13:G17)</f>
        <v>6915673.5499999998</v>
      </c>
    </row>
    <row r="19" spans="1:9" x14ac:dyDescent="0.25">
      <c r="A19" s="50" t="s">
        <v>103</v>
      </c>
      <c r="B19" s="52">
        <f>B18*0.2</f>
        <v>1355529.04</v>
      </c>
      <c r="C19" s="49"/>
      <c r="D19" s="52">
        <f>D18*0.2</f>
        <v>1355529.04</v>
      </c>
      <c r="E19" s="52"/>
      <c r="F19" s="52">
        <f>F18*0.2</f>
        <v>1394965.71</v>
      </c>
      <c r="G19" s="53">
        <f>G18*0.2</f>
        <v>1383134.71</v>
      </c>
    </row>
    <row r="20" spans="1:9" x14ac:dyDescent="0.25">
      <c r="A20" s="50" t="s">
        <v>104</v>
      </c>
      <c r="B20" s="52">
        <f>B18+B19</f>
        <v>8133174.2199999997</v>
      </c>
      <c r="C20" s="49"/>
      <c r="D20" s="52">
        <f>D18+D19</f>
        <v>8133174.2199999997</v>
      </c>
      <c r="E20" s="52"/>
      <c r="F20" s="52">
        <f>F18+F19</f>
        <v>8369794.2699999996</v>
      </c>
      <c r="G20" s="53">
        <f>G18+G19</f>
        <v>8298808.2599999998</v>
      </c>
    </row>
    <row r="21" spans="1:9" x14ac:dyDescent="0.25">
      <c r="A21" s="54"/>
      <c r="B21" s="55"/>
      <c r="C21" s="55"/>
      <c r="D21" s="55"/>
      <c r="E21" s="55"/>
      <c r="F21" s="55"/>
    </row>
    <row r="22" spans="1:9" ht="57" customHeight="1" x14ac:dyDescent="0.25">
      <c r="A22" s="336" t="s">
        <v>152</v>
      </c>
      <c r="B22" s="336"/>
      <c r="C22" s="239">
        <v>1</v>
      </c>
    </row>
    <row r="23" spans="1:9" ht="18.600000000000001" customHeight="1" x14ac:dyDescent="0.25">
      <c r="A23" s="57" t="s">
        <v>140</v>
      </c>
      <c r="B23" s="57"/>
      <c r="C23" s="56"/>
    </row>
    <row r="24" spans="1:9" ht="51.75" customHeight="1" x14ac:dyDescent="0.25">
      <c r="A24" s="293" t="s">
        <v>465</v>
      </c>
      <c r="B24" s="293"/>
      <c r="C24" s="293"/>
      <c r="D24" s="293"/>
      <c r="E24" s="293"/>
      <c r="F24" s="293"/>
      <c r="G24" s="40"/>
    </row>
    <row r="25" spans="1:9" ht="34.5" customHeight="1" x14ac:dyDescent="0.25">
      <c r="A25" s="320" t="s">
        <v>518</v>
      </c>
      <c r="B25" s="320"/>
      <c r="C25" s="320"/>
      <c r="D25" s="320"/>
      <c r="E25" s="320"/>
      <c r="F25" s="320"/>
    </row>
    <row r="26" spans="1:9" x14ac:dyDescent="0.25">
      <c r="A26" s="327" t="s">
        <v>504</v>
      </c>
      <c r="B26" s="327"/>
      <c r="C26" s="327"/>
      <c r="D26" s="327"/>
      <c r="E26" s="327"/>
      <c r="F26" s="240">
        <v>44489</v>
      </c>
      <c r="G26" s="148"/>
      <c r="H26" s="148"/>
      <c r="I26" s="148"/>
    </row>
    <row r="27" spans="1:9" x14ac:dyDescent="0.25">
      <c r="A27" s="328" t="s">
        <v>505</v>
      </c>
      <c r="B27" s="329"/>
      <c r="C27" s="329"/>
      <c r="D27" s="329"/>
      <c r="E27" s="330"/>
      <c r="F27" s="241">
        <f>(F29-F28)/30.5</f>
        <v>11.3</v>
      </c>
      <c r="G27" s="148"/>
      <c r="H27" s="148"/>
      <c r="I27" s="148"/>
    </row>
    <row r="28" spans="1:9" x14ac:dyDescent="0.25">
      <c r="A28" s="328" t="s">
        <v>106</v>
      </c>
      <c r="B28" s="329"/>
      <c r="C28" s="329"/>
      <c r="D28" s="329"/>
      <c r="E28" s="330"/>
      <c r="F28" s="240">
        <f>НМЦ!C5</f>
        <v>44520</v>
      </c>
      <c r="H28" s="240">
        <v>44561</v>
      </c>
      <c r="I28" s="148" t="s">
        <v>506</v>
      </c>
    </row>
    <row r="29" spans="1:9" x14ac:dyDescent="0.25">
      <c r="A29" s="328" t="s">
        <v>107</v>
      </c>
      <c r="B29" s="329"/>
      <c r="C29" s="329"/>
      <c r="D29" s="329"/>
      <c r="E29" s="330"/>
      <c r="F29" s="240">
        <f>НМЦ!C6</f>
        <v>44866</v>
      </c>
      <c r="H29" s="240">
        <v>44562</v>
      </c>
      <c r="I29" s="148" t="s">
        <v>507</v>
      </c>
    </row>
    <row r="30" spans="1:9" x14ac:dyDescent="0.25">
      <c r="A30" s="331" t="s">
        <v>508</v>
      </c>
      <c r="B30" s="331"/>
      <c r="C30" s="331"/>
      <c r="D30" s="331"/>
      <c r="E30" s="331"/>
      <c r="F30" s="242">
        <f>(H28-F28)/30.5/F27</f>
        <v>0.12</v>
      </c>
      <c r="G30" s="148"/>
      <c r="H30" s="148"/>
      <c r="I30" s="148"/>
    </row>
    <row r="31" spans="1:9" x14ac:dyDescent="0.25">
      <c r="A31" s="321" t="s">
        <v>509</v>
      </c>
      <c r="B31" s="321"/>
      <c r="C31" s="321"/>
      <c r="D31" s="321"/>
      <c r="E31" s="321"/>
      <c r="F31" s="242">
        <f>1-F30</f>
        <v>0.88</v>
      </c>
      <c r="G31" s="148"/>
      <c r="H31" s="148"/>
      <c r="I31" s="148"/>
    </row>
    <row r="32" spans="1:9" x14ac:dyDescent="0.25">
      <c r="A32" s="322" t="s">
        <v>510</v>
      </c>
      <c r="B32" s="323"/>
      <c r="C32" s="323"/>
      <c r="D32" s="323"/>
      <c r="E32" s="324"/>
      <c r="F32" s="243">
        <v>1.0509999999999999</v>
      </c>
      <c r="G32" s="148"/>
      <c r="H32" s="148"/>
      <c r="I32" s="148"/>
    </row>
    <row r="33" spans="1:9" x14ac:dyDescent="0.25">
      <c r="A33" s="325" t="s">
        <v>511</v>
      </c>
      <c r="B33" s="325"/>
      <c r="C33" s="325"/>
      <c r="D33" s="244">
        <f>F32</f>
        <v>1.0509999999999999</v>
      </c>
      <c r="E33" s="245" t="s">
        <v>512</v>
      </c>
      <c r="F33" s="246">
        <f>F32^(1/12)</f>
        <v>1.0041538000000001</v>
      </c>
      <c r="G33" s="148"/>
      <c r="H33" s="148"/>
      <c r="I33" s="148"/>
    </row>
    <row r="34" spans="1:9" x14ac:dyDescent="0.25">
      <c r="A34" s="326" t="s">
        <v>513</v>
      </c>
      <c r="B34" s="326"/>
      <c r="C34" s="326"/>
      <c r="D34" s="326"/>
      <c r="E34" s="326"/>
      <c r="F34" s="247">
        <v>1.048</v>
      </c>
      <c r="G34" s="148"/>
      <c r="H34" s="148"/>
      <c r="I34" s="148"/>
    </row>
    <row r="35" spans="1:9" x14ac:dyDescent="0.25">
      <c r="A35" s="325" t="s">
        <v>514</v>
      </c>
      <c r="B35" s="325"/>
      <c r="C35" s="325"/>
      <c r="D35" s="244">
        <f>F34</f>
        <v>1.048</v>
      </c>
      <c r="E35" s="245" t="s">
        <v>512</v>
      </c>
      <c r="F35" s="246">
        <f>F34^(1/12)</f>
        <v>1.0039146000000001</v>
      </c>
      <c r="G35" s="148"/>
      <c r="H35" s="148"/>
      <c r="I35" s="148"/>
    </row>
    <row r="36" spans="1:9" x14ac:dyDescent="0.25">
      <c r="A36" s="248" t="s">
        <v>515</v>
      </c>
      <c r="B36" s="248"/>
      <c r="C36" s="315" t="str">
        <f>CONCATENATE("(",F33,"^",ROUND((F28-F26)/30.5,1),"+",F33,"^",ROUND((H28-F26)/30.5,1),")","/2")</f>
        <v>(1,0041538^1+1,0041538^2,4)/2</v>
      </c>
      <c r="D36" s="316"/>
      <c r="E36" s="317"/>
      <c r="F36" s="246">
        <f>(F33^ROUND((F28-F26)/30.5,1)+F33^ROUND((H28-F26)/30.5,1))/2</f>
        <v>1.0070760000000001</v>
      </c>
      <c r="G36" s="148"/>
      <c r="H36" s="148"/>
      <c r="I36" s="148"/>
    </row>
    <row r="37" spans="1:9" x14ac:dyDescent="0.25">
      <c r="A37" s="248" t="s">
        <v>516</v>
      </c>
      <c r="B37" s="248"/>
      <c r="C37" s="315" t="str">
        <f>CONCATENATE(F33,"^",ROUND((H29-F26)/30.5,1),"*","(",F35,"^1","+",F35,"^",ROUND((F29-H29)/30.5,1),")","/2")</f>
        <v>1,0041538^2,4*(1,0039146^1+1,0039146^10)/2</v>
      </c>
      <c r="D37" s="316"/>
      <c r="E37" s="317"/>
      <c r="F37" s="246">
        <f>F33^ROUND((H29-F26)/30.5,1)*(F35^1+F35^ROUND((F29-H29)/30.5,1))/"2"</f>
        <v>1.0320955999999999</v>
      </c>
      <c r="G37" s="148"/>
      <c r="H37" s="148"/>
      <c r="I37" s="148"/>
    </row>
    <row r="38" spans="1:9" x14ac:dyDescent="0.25">
      <c r="A38" s="318" t="s">
        <v>517</v>
      </c>
      <c r="B38" s="319"/>
      <c r="C38" s="315" t="str">
        <f>CONCATENATE(F30,"*",F36,"+",F31,"*",F37)</f>
        <v>0,12*1,007076+0,88*1,0320956</v>
      </c>
      <c r="D38" s="316"/>
      <c r="E38" s="317"/>
      <c r="F38" s="249">
        <f>F30*F36+F31*F37</f>
        <v>1.0290931999999999</v>
      </c>
      <c r="G38" s="148"/>
      <c r="H38" s="148"/>
      <c r="I38" s="148"/>
    </row>
  </sheetData>
  <mergeCells count="21">
    <mergeCell ref="A1:G1"/>
    <mergeCell ref="B2:G2"/>
    <mergeCell ref="B3:G3"/>
    <mergeCell ref="A6:G6"/>
    <mergeCell ref="A24:F24"/>
    <mergeCell ref="A22:B22"/>
    <mergeCell ref="C36:E36"/>
    <mergeCell ref="C37:E37"/>
    <mergeCell ref="A38:B38"/>
    <mergeCell ref="C38:E38"/>
    <mergeCell ref="A25:F25"/>
    <mergeCell ref="A31:E31"/>
    <mergeCell ref="A32:E32"/>
    <mergeCell ref="A33:C33"/>
    <mergeCell ref="A34:E34"/>
    <mergeCell ref="A35:C35"/>
    <mergeCell ref="A26:E26"/>
    <mergeCell ref="A27:E27"/>
    <mergeCell ref="A28:E28"/>
    <mergeCell ref="A29:E29"/>
    <mergeCell ref="A30:E30"/>
  </mergeCells>
  <printOptions horizontalCentered="1"/>
  <pageMargins left="0" right="0" top="0.74803149606299213" bottom="0.74803149606299213" header="0.31496062992125984" footer="0.31496062992125984"/>
  <pageSetup paperSize="9" scale="62" fitToHeight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23" sqref="A1:H23"/>
    </sheetView>
  </sheetViews>
  <sheetFormatPr defaultRowHeight="15.75" x14ac:dyDescent="0.25"/>
  <cols>
    <col min="1" max="1" width="9.140625" style="26"/>
    <col min="2" max="2" width="48.7109375" style="26" customWidth="1"/>
    <col min="3" max="3" width="22.42578125" style="26" customWidth="1"/>
    <col min="4" max="4" width="19.42578125" style="26" customWidth="1"/>
    <col min="5" max="5" width="21.42578125" style="26" customWidth="1"/>
    <col min="6" max="6" width="18.42578125" style="26" customWidth="1"/>
    <col min="7" max="7" width="17" style="26" customWidth="1"/>
    <col min="8" max="8" width="20.28515625" style="26" customWidth="1"/>
    <col min="9" max="16384" width="9.140625" style="26"/>
  </cols>
  <sheetData>
    <row r="1" spans="1:8" x14ac:dyDescent="0.25">
      <c r="A1" s="354" t="s">
        <v>46</v>
      </c>
      <c r="B1" s="354"/>
      <c r="C1" s="354"/>
      <c r="D1" s="354"/>
      <c r="E1" s="354"/>
      <c r="F1" s="354"/>
      <c r="G1" s="354"/>
    </row>
    <row r="2" spans="1:8" x14ac:dyDescent="0.25">
      <c r="A2" s="354" t="s">
        <v>18</v>
      </c>
      <c r="B2" s="354"/>
      <c r="C2" s="354"/>
      <c r="D2" s="354"/>
      <c r="E2" s="354"/>
      <c r="F2" s="354"/>
      <c r="G2" s="354"/>
    </row>
    <row r="3" spans="1:8" x14ac:dyDescent="0.25">
      <c r="A3" s="27"/>
      <c r="B3" s="27"/>
      <c r="C3" s="27"/>
      <c r="D3" s="27"/>
      <c r="E3" s="27"/>
      <c r="F3" s="27"/>
      <c r="G3" s="27"/>
    </row>
    <row r="4" spans="1:8" x14ac:dyDescent="0.25">
      <c r="A4" s="355" t="s">
        <v>47</v>
      </c>
      <c r="B4" s="356"/>
      <c r="C4" s="357" t="s">
        <v>454</v>
      </c>
      <c r="D4" s="345"/>
      <c r="E4" s="346"/>
      <c r="F4" s="346"/>
      <c r="G4" s="346"/>
    </row>
    <row r="5" spans="1:8" ht="32.25" customHeight="1" x14ac:dyDescent="0.25">
      <c r="A5" s="344" t="s">
        <v>48</v>
      </c>
      <c r="B5" s="344"/>
      <c r="C5" s="345"/>
      <c r="D5" s="345"/>
      <c r="E5" s="346"/>
      <c r="F5" s="346"/>
      <c r="G5" s="346"/>
    </row>
    <row r="6" spans="1:8" x14ac:dyDescent="0.25">
      <c r="A6" s="344" t="s">
        <v>49</v>
      </c>
      <c r="B6" s="344"/>
      <c r="C6" s="345" t="s">
        <v>38</v>
      </c>
      <c r="D6" s="345"/>
      <c r="E6" s="346"/>
      <c r="F6" s="346"/>
      <c r="G6" s="346"/>
    </row>
    <row r="7" spans="1:8" x14ac:dyDescent="0.25">
      <c r="A7" s="28"/>
      <c r="B7" s="29"/>
      <c r="C7" s="28"/>
      <c r="D7" s="28"/>
      <c r="E7" s="28"/>
      <c r="F7" s="28"/>
      <c r="G7" s="30" t="s">
        <v>50</v>
      </c>
    </row>
    <row r="8" spans="1:8" x14ac:dyDescent="0.25">
      <c r="A8" s="347" t="s">
        <v>0</v>
      </c>
      <c r="B8" s="347" t="s">
        <v>30</v>
      </c>
      <c r="C8" s="347" t="s">
        <v>51</v>
      </c>
      <c r="D8" s="347" t="s">
        <v>52</v>
      </c>
      <c r="E8" s="350" t="s">
        <v>53</v>
      </c>
      <c r="F8" s="350"/>
      <c r="G8" s="351"/>
      <c r="H8" s="352" t="s">
        <v>113</v>
      </c>
    </row>
    <row r="9" spans="1:8" ht="31.5" x14ac:dyDescent="0.25">
      <c r="A9" s="348"/>
      <c r="B9" s="348"/>
      <c r="C9" s="348"/>
      <c r="D9" s="349"/>
      <c r="E9" s="31" t="s">
        <v>39</v>
      </c>
      <c r="F9" s="31" t="s">
        <v>54</v>
      </c>
      <c r="G9" s="215" t="s">
        <v>31</v>
      </c>
      <c r="H9" s="353"/>
    </row>
    <row r="10" spans="1:8" x14ac:dyDescent="0.25">
      <c r="A10" s="32">
        <v>1</v>
      </c>
      <c r="B10" s="32">
        <v>2</v>
      </c>
      <c r="C10" s="32"/>
      <c r="D10" s="32"/>
      <c r="E10" s="32">
        <v>4</v>
      </c>
      <c r="F10" s="32">
        <v>5</v>
      </c>
      <c r="G10" s="213">
        <v>6</v>
      </c>
      <c r="H10" s="39"/>
    </row>
    <row r="11" spans="1:8" x14ac:dyDescent="0.25">
      <c r="A11" s="337" t="s">
        <v>55</v>
      </c>
      <c r="B11" s="338"/>
      <c r="C11" s="338"/>
      <c r="D11" s="338"/>
      <c r="E11" s="338"/>
      <c r="F11" s="338"/>
      <c r="G11" s="338"/>
      <c r="H11" s="39"/>
    </row>
    <row r="12" spans="1:8" x14ac:dyDescent="0.25">
      <c r="A12" s="25" t="s">
        <v>32</v>
      </c>
      <c r="B12" s="23" t="s">
        <v>143</v>
      </c>
      <c r="C12" s="24" t="s">
        <v>56</v>
      </c>
      <c r="D12" s="25" t="s">
        <v>144</v>
      </c>
      <c r="E12" s="216">
        <v>776253.35</v>
      </c>
      <c r="F12" s="217"/>
      <c r="G12" s="218">
        <v>776253.35</v>
      </c>
      <c r="H12" s="52">
        <v>70568.490000000005</v>
      </c>
    </row>
    <row r="13" spans="1:8" x14ac:dyDescent="0.25">
      <c r="A13" s="25" t="s">
        <v>33</v>
      </c>
      <c r="B13" s="23" t="s">
        <v>145</v>
      </c>
      <c r="C13" s="24" t="s">
        <v>56</v>
      </c>
      <c r="D13" s="25" t="s">
        <v>146</v>
      </c>
      <c r="E13" s="216">
        <v>1220008.42</v>
      </c>
      <c r="F13" s="217"/>
      <c r="G13" s="218">
        <v>1220008.42</v>
      </c>
      <c r="H13" s="52">
        <v>110909.86</v>
      </c>
    </row>
    <row r="14" spans="1:8" x14ac:dyDescent="0.25">
      <c r="A14" s="25" t="s">
        <v>34</v>
      </c>
      <c r="B14" s="23" t="s">
        <v>147</v>
      </c>
      <c r="C14" s="24" t="s">
        <v>56</v>
      </c>
      <c r="D14" s="25" t="s">
        <v>148</v>
      </c>
      <c r="E14" s="216">
        <v>417639.53</v>
      </c>
      <c r="F14" s="217"/>
      <c r="G14" s="218">
        <v>417639.53</v>
      </c>
      <c r="H14" s="52">
        <v>37967.230000000003</v>
      </c>
    </row>
    <row r="15" spans="1:8" x14ac:dyDescent="0.25">
      <c r="A15" s="25" t="s">
        <v>141</v>
      </c>
      <c r="B15" s="23" t="s">
        <v>149</v>
      </c>
      <c r="C15" s="24" t="s">
        <v>56</v>
      </c>
      <c r="D15" s="25" t="s">
        <v>150</v>
      </c>
      <c r="E15" s="216">
        <v>137725.57</v>
      </c>
      <c r="F15" s="217"/>
      <c r="G15" s="218">
        <v>137725.57</v>
      </c>
      <c r="H15" s="52">
        <v>12520.51</v>
      </c>
    </row>
    <row r="16" spans="1:8" x14ac:dyDescent="0.25">
      <c r="A16" s="25" t="s">
        <v>142</v>
      </c>
      <c r="B16" s="23" t="s">
        <v>466</v>
      </c>
      <c r="C16" s="24" t="s">
        <v>56</v>
      </c>
      <c r="D16" s="25" t="s">
        <v>151</v>
      </c>
      <c r="E16" s="216">
        <v>563478.07999999996</v>
      </c>
      <c r="F16" s="217"/>
      <c r="G16" s="218">
        <v>563478.07999999996</v>
      </c>
      <c r="H16" s="52">
        <v>46208.14</v>
      </c>
    </row>
    <row r="17" spans="1:8" x14ac:dyDescent="0.25">
      <c r="A17" s="339" t="s">
        <v>57</v>
      </c>
      <c r="B17" s="340"/>
      <c r="C17" s="340"/>
      <c r="D17" s="340"/>
      <c r="E17" s="340"/>
      <c r="F17" s="341"/>
      <c r="G17" s="219">
        <f>SUM(G12:G16)</f>
        <v>3115104.95</v>
      </c>
      <c r="H17" s="222">
        <f>SUM(H12:H16)</f>
        <v>278174.23</v>
      </c>
    </row>
    <row r="18" spans="1:8" x14ac:dyDescent="0.25">
      <c r="A18" s="342" t="s">
        <v>66</v>
      </c>
      <c r="B18" s="343"/>
      <c r="C18" s="343"/>
      <c r="D18" s="343"/>
      <c r="E18" s="343"/>
      <c r="F18" s="343"/>
      <c r="G18" s="343"/>
      <c r="H18" s="39"/>
    </row>
    <row r="19" spans="1:8" x14ac:dyDescent="0.25">
      <c r="A19" s="25" t="s">
        <v>35</v>
      </c>
      <c r="B19" s="33" t="s">
        <v>67</v>
      </c>
      <c r="C19" s="34"/>
      <c r="D19" s="25" t="s">
        <v>17</v>
      </c>
      <c r="E19" s="34"/>
      <c r="F19" s="221">
        <f>ПД!E328</f>
        <v>3590725.72</v>
      </c>
      <c r="G19" s="218">
        <f>F19</f>
        <v>3590725.72</v>
      </c>
      <c r="H19" s="39"/>
    </row>
    <row r="20" spans="1:8" x14ac:dyDescent="0.25">
      <c r="A20" s="339" t="s">
        <v>58</v>
      </c>
      <c r="B20" s="340"/>
      <c r="C20" s="340"/>
      <c r="D20" s="340"/>
      <c r="E20" s="340"/>
      <c r="F20" s="341"/>
      <c r="G20" s="219">
        <f>G19</f>
        <v>3590725.72</v>
      </c>
      <c r="H20" s="39"/>
    </row>
    <row r="21" spans="1:8" x14ac:dyDescent="0.25">
      <c r="A21" s="35"/>
      <c r="B21" s="35"/>
      <c r="C21" s="35"/>
      <c r="D21" s="35"/>
      <c r="E21" s="35"/>
      <c r="F21" s="35" t="s">
        <v>59</v>
      </c>
      <c r="G21" s="220">
        <f>G17+G20</f>
        <v>6705830.6699999999</v>
      </c>
      <c r="H21" s="39"/>
    </row>
    <row r="22" spans="1:8" x14ac:dyDescent="0.25">
      <c r="A22" s="35"/>
      <c r="B22" s="35"/>
      <c r="C22" s="35"/>
      <c r="D22" s="35"/>
      <c r="E22" s="35"/>
      <c r="F22" s="35"/>
      <c r="G22" s="36"/>
    </row>
    <row r="23" spans="1:8" x14ac:dyDescent="0.25">
      <c r="A23" s="35"/>
      <c r="B23" s="35"/>
      <c r="C23" s="35"/>
      <c r="D23" s="35"/>
      <c r="E23" s="35"/>
      <c r="F23" s="35"/>
      <c r="G23" s="36"/>
    </row>
  </sheetData>
  <mergeCells count="18">
    <mergeCell ref="H8:H9"/>
    <mergeCell ref="A1:G1"/>
    <mergeCell ref="A2:G2"/>
    <mergeCell ref="A4:B4"/>
    <mergeCell ref="C4:G4"/>
    <mergeCell ref="A5:B5"/>
    <mergeCell ref="C5:G5"/>
    <mergeCell ref="A11:G11"/>
    <mergeCell ref="A17:F17"/>
    <mergeCell ref="A18:G18"/>
    <mergeCell ref="A20:F20"/>
    <mergeCell ref="A6:B6"/>
    <mergeCell ref="C6:G6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5"/>
  <sheetViews>
    <sheetView showGridLines="0" zoomScale="115" zoomScaleNormal="115" workbookViewId="0">
      <selection activeCell="A8" sqref="A8:D8"/>
    </sheetView>
  </sheetViews>
  <sheetFormatPr defaultColWidth="8.85546875" defaultRowHeight="12.75" outlineLevelRow="1" x14ac:dyDescent="0.2"/>
  <cols>
    <col min="1" max="1" width="4.28515625" style="185" customWidth="1"/>
    <col min="2" max="2" width="46.140625" style="185" customWidth="1"/>
    <col min="3" max="3" width="46.42578125" style="185" customWidth="1"/>
    <col min="4" max="4" width="31.42578125" style="185" customWidth="1"/>
    <col min="5" max="5" width="12.7109375" style="185" customWidth="1"/>
    <col min="6" max="9" width="8.85546875" style="185"/>
    <col min="10" max="10" width="16" style="185" customWidth="1"/>
    <col min="11" max="16384" width="8.85546875" style="185"/>
  </cols>
  <sheetData>
    <row r="1" spans="1:5" x14ac:dyDescent="0.2">
      <c r="A1" s="170"/>
      <c r="B1" s="170"/>
      <c r="C1" s="170"/>
      <c r="D1" s="184" t="s">
        <v>229</v>
      </c>
    </row>
    <row r="2" spans="1:5" ht="14.45" customHeight="1" x14ac:dyDescent="0.2">
      <c r="A2" s="360" t="s">
        <v>230</v>
      </c>
      <c r="B2" s="360"/>
      <c r="C2" s="171"/>
      <c r="D2" s="171"/>
      <c r="E2" s="186"/>
    </row>
    <row r="3" spans="1:5" ht="18" customHeight="1" x14ac:dyDescent="0.2">
      <c r="A3" s="183"/>
      <c r="B3" s="183"/>
      <c r="C3" s="361" t="s">
        <v>231</v>
      </c>
      <c r="D3" s="361"/>
      <c r="E3" s="362"/>
    </row>
    <row r="4" spans="1:5" ht="24.6" customHeight="1" x14ac:dyDescent="0.2">
      <c r="A4" s="363" t="s">
        <v>232</v>
      </c>
      <c r="B4" s="363"/>
      <c r="C4" s="363"/>
      <c r="D4" s="363"/>
      <c r="E4" s="363"/>
    </row>
    <row r="5" spans="1:5" ht="20.45" customHeight="1" x14ac:dyDescent="0.2">
      <c r="A5" s="364" t="s">
        <v>233</v>
      </c>
      <c r="B5" s="364"/>
      <c r="C5" s="364"/>
      <c r="D5" s="364"/>
      <c r="E5" s="187"/>
    </row>
    <row r="6" spans="1:5" ht="5.45" customHeight="1" x14ac:dyDescent="0.2">
      <c r="A6" s="188"/>
      <c r="B6" s="188"/>
      <c r="C6" s="188"/>
      <c r="D6" s="188"/>
      <c r="E6" s="188"/>
    </row>
    <row r="7" spans="1:5" ht="35.25" customHeight="1" x14ac:dyDescent="0.2">
      <c r="A7" s="365" t="s">
        <v>453</v>
      </c>
      <c r="B7" s="365"/>
      <c r="C7" s="365"/>
      <c r="D7" s="365"/>
      <c r="E7" s="365"/>
    </row>
    <row r="8" spans="1:5" ht="19.149999999999999" customHeight="1" x14ac:dyDescent="0.2">
      <c r="A8" s="366" t="s">
        <v>234</v>
      </c>
      <c r="B8" s="366"/>
      <c r="C8" s="366"/>
      <c r="D8" s="366"/>
      <c r="E8" s="189"/>
    </row>
    <row r="9" spans="1:5" x14ac:dyDescent="0.2">
      <c r="A9" s="188"/>
      <c r="B9" s="188"/>
      <c r="C9" s="188"/>
      <c r="D9" s="188"/>
      <c r="E9" s="188"/>
    </row>
    <row r="10" spans="1:5" ht="17.45" customHeight="1" x14ac:dyDescent="0.2">
      <c r="A10" s="190" t="s">
        <v>235</v>
      </c>
      <c r="B10" s="188"/>
      <c r="C10" s="191"/>
      <c r="D10" s="191"/>
      <c r="E10" s="191"/>
    </row>
    <row r="11" spans="1:5" ht="16.899999999999999" customHeight="1" x14ac:dyDescent="0.2">
      <c r="A11" s="192"/>
      <c r="B11" s="367"/>
      <c r="C11" s="367"/>
      <c r="D11" s="367"/>
      <c r="E11" s="367"/>
    </row>
    <row r="12" spans="1:5" ht="25.15" customHeight="1" x14ac:dyDescent="0.2">
      <c r="A12" s="187" t="s">
        <v>236</v>
      </c>
      <c r="B12" s="188"/>
      <c r="C12" s="193"/>
      <c r="D12" s="193"/>
      <c r="E12" s="193"/>
    </row>
    <row r="13" spans="1:5" ht="24" customHeight="1" x14ac:dyDescent="0.2">
      <c r="B13" s="367"/>
      <c r="C13" s="367"/>
      <c r="D13" s="367"/>
      <c r="E13" s="367"/>
    </row>
    <row r="14" spans="1:5" ht="24" customHeight="1" x14ac:dyDescent="0.2">
      <c r="B14" s="183"/>
      <c r="C14" s="183"/>
      <c r="D14" s="183"/>
      <c r="E14" s="183"/>
    </row>
    <row r="15" spans="1:5" ht="15" hidden="1" customHeight="1" outlineLevel="1" x14ac:dyDescent="0.2">
      <c r="A15" s="180" t="s">
        <v>296</v>
      </c>
      <c r="B15" s="183"/>
      <c r="C15" s="183"/>
      <c r="D15" s="183"/>
      <c r="E15" s="183"/>
    </row>
    <row r="16" spans="1:5" collapsed="1" x14ac:dyDescent="0.2">
      <c r="A16" s="188"/>
      <c r="B16" s="188"/>
      <c r="C16" s="172"/>
      <c r="D16" s="172"/>
      <c r="E16" s="173"/>
    </row>
    <row r="17" spans="1:5" ht="79.900000000000006" customHeight="1" x14ac:dyDescent="0.2">
      <c r="A17" s="194" t="s">
        <v>237</v>
      </c>
      <c r="B17" s="195" t="s">
        <v>238</v>
      </c>
      <c r="C17" s="195" t="s">
        <v>239</v>
      </c>
      <c r="D17" s="174" t="s">
        <v>297</v>
      </c>
      <c r="E17" s="174" t="s">
        <v>298</v>
      </c>
    </row>
    <row r="18" spans="1:5" x14ac:dyDescent="0.2">
      <c r="A18" s="175">
        <v>1</v>
      </c>
      <c r="B18" s="176">
        <v>2</v>
      </c>
      <c r="C18" s="176">
        <v>3</v>
      </c>
      <c r="D18" s="175">
        <v>4</v>
      </c>
      <c r="E18" s="175">
        <v>5</v>
      </c>
    </row>
    <row r="19" spans="1:5" ht="21" customHeight="1" x14ac:dyDescent="0.2">
      <c r="A19" s="368" t="s">
        <v>240</v>
      </c>
      <c r="B19" s="369"/>
      <c r="C19" s="369"/>
      <c r="D19" s="369"/>
      <c r="E19" s="369"/>
    </row>
    <row r="20" spans="1:5" ht="38.25" x14ac:dyDescent="0.2">
      <c r="A20" s="196">
        <v>1</v>
      </c>
      <c r="B20" s="358" t="s">
        <v>299</v>
      </c>
      <c r="C20" s="197" t="s">
        <v>241</v>
      </c>
      <c r="D20" s="198" t="s">
        <v>300</v>
      </c>
      <c r="E20" s="199">
        <v>149.44</v>
      </c>
    </row>
    <row r="21" spans="1:5" ht="48" outlineLevel="1" x14ac:dyDescent="0.2">
      <c r="A21" s="200"/>
      <c r="B21" s="359"/>
      <c r="C21" s="201" t="s">
        <v>301</v>
      </c>
      <c r="D21" s="202" t="s">
        <v>302</v>
      </c>
      <c r="E21" s="203" t="s">
        <v>2</v>
      </c>
    </row>
    <row r="22" spans="1:5" outlineLevel="1" x14ac:dyDescent="0.2">
      <c r="A22" s="200"/>
      <c r="B22" s="359"/>
      <c r="C22" s="201" t="s">
        <v>303</v>
      </c>
      <c r="D22" s="202" t="s">
        <v>304</v>
      </c>
      <c r="E22" s="203" t="s">
        <v>2</v>
      </c>
    </row>
    <row r="23" spans="1:5" outlineLevel="1" x14ac:dyDescent="0.2">
      <c r="A23" s="200"/>
      <c r="B23" s="359"/>
      <c r="C23" s="201" t="s">
        <v>305</v>
      </c>
      <c r="D23" s="202" t="s">
        <v>306</v>
      </c>
      <c r="E23" s="203">
        <v>2.9889999999999999</v>
      </c>
    </row>
    <row r="24" spans="1:5" outlineLevel="1" x14ac:dyDescent="0.2">
      <c r="A24" s="200"/>
      <c r="B24" s="359"/>
      <c r="C24" s="201" t="s">
        <v>307</v>
      </c>
      <c r="D24" s="202" t="s">
        <v>306</v>
      </c>
      <c r="E24" s="203">
        <v>2.9889999999999999</v>
      </c>
    </row>
    <row r="25" spans="1:5" ht="24" outlineLevel="1" x14ac:dyDescent="0.2">
      <c r="A25" s="200"/>
      <c r="B25" s="359"/>
      <c r="C25" s="201" t="s">
        <v>308</v>
      </c>
      <c r="D25" s="202" t="s">
        <v>309</v>
      </c>
      <c r="E25" s="203">
        <v>8.9659999999999993</v>
      </c>
    </row>
    <row r="26" spans="1:5" outlineLevel="1" x14ac:dyDescent="0.2">
      <c r="A26" s="200"/>
      <c r="B26" s="359"/>
      <c r="C26" s="201" t="s">
        <v>310</v>
      </c>
      <c r="D26" s="202" t="s">
        <v>306</v>
      </c>
      <c r="E26" s="203">
        <v>2.9889999999999999</v>
      </c>
    </row>
    <row r="27" spans="1:5" outlineLevel="1" x14ac:dyDescent="0.2">
      <c r="A27" s="200"/>
      <c r="B27" s="359"/>
      <c r="C27" s="201" t="s">
        <v>311</v>
      </c>
      <c r="D27" s="202" t="s">
        <v>312</v>
      </c>
      <c r="E27" s="203">
        <v>1.494</v>
      </c>
    </row>
    <row r="28" spans="1:5" outlineLevel="1" x14ac:dyDescent="0.2">
      <c r="A28" s="200"/>
      <c r="B28" s="359"/>
      <c r="C28" s="201" t="s">
        <v>313</v>
      </c>
      <c r="D28" s="202" t="s">
        <v>314</v>
      </c>
      <c r="E28" s="203">
        <v>13.45</v>
      </c>
    </row>
    <row r="29" spans="1:5" ht="24" outlineLevel="1" x14ac:dyDescent="0.2">
      <c r="A29" s="200"/>
      <c r="B29" s="359"/>
      <c r="C29" s="201" t="s">
        <v>315</v>
      </c>
      <c r="D29" s="202" t="s">
        <v>316</v>
      </c>
      <c r="E29" s="203">
        <v>4.4829999999999997</v>
      </c>
    </row>
    <row r="30" spans="1:5" outlineLevel="1" x14ac:dyDescent="0.2">
      <c r="A30" s="200"/>
      <c r="B30" s="359"/>
      <c r="C30" s="201" t="s">
        <v>317</v>
      </c>
      <c r="D30" s="202" t="s">
        <v>318</v>
      </c>
      <c r="E30" s="203">
        <v>7.4720000000000004</v>
      </c>
    </row>
    <row r="31" spans="1:5" ht="48" outlineLevel="1" x14ac:dyDescent="0.2">
      <c r="A31" s="200"/>
      <c r="B31" s="359"/>
      <c r="C31" s="201" t="s">
        <v>319</v>
      </c>
      <c r="D31" s="202" t="s">
        <v>320</v>
      </c>
      <c r="E31" s="203">
        <v>36.613</v>
      </c>
    </row>
    <row r="32" spans="1:5" ht="48" outlineLevel="1" x14ac:dyDescent="0.2">
      <c r="A32" s="200"/>
      <c r="B32" s="359"/>
      <c r="C32" s="201" t="s">
        <v>321</v>
      </c>
      <c r="D32" s="202" t="s">
        <v>322</v>
      </c>
      <c r="E32" s="203">
        <v>41.095999999999997</v>
      </c>
    </row>
    <row r="33" spans="1:5" ht="48" outlineLevel="1" x14ac:dyDescent="0.2">
      <c r="A33" s="200"/>
      <c r="B33" s="359"/>
      <c r="C33" s="201" t="s">
        <v>323</v>
      </c>
      <c r="D33" s="202" t="s">
        <v>324</v>
      </c>
      <c r="E33" s="203">
        <v>2.242</v>
      </c>
    </row>
    <row r="34" spans="1:5" ht="48" outlineLevel="1" x14ac:dyDescent="0.2">
      <c r="A34" s="200"/>
      <c r="B34" s="359"/>
      <c r="C34" s="201" t="s">
        <v>325</v>
      </c>
      <c r="D34" s="202" t="s">
        <v>326</v>
      </c>
      <c r="E34" s="203">
        <v>3.7360000000000002</v>
      </c>
    </row>
    <row r="35" spans="1:5" ht="48" outlineLevel="1" x14ac:dyDescent="0.2">
      <c r="A35" s="200"/>
      <c r="B35" s="359"/>
      <c r="C35" s="201" t="s">
        <v>327</v>
      </c>
      <c r="D35" s="202" t="s">
        <v>328</v>
      </c>
      <c r="E35" s="203">
        <v>14.944000000000001</v>
      </c>
    </row>
    <row r="36" spans="1:5" ht="48" outlineLevel="1" x14ac:dyDescent="0.2">
      <c r="A36" s="200"/>
      <c r="B36" s="359"/>
      <c r="C36" s="201" t="s">
        <v>329</v>
      </c>
      <c r="D36" s="202" t="s">
        <v>326</v>
      </c>
      <c r="E36" s="203">
        <v>3.7360000000000002</v>
      </c>
    </row>
    <row r="37" spans="1:5" ht="48" outlineLevel="1" x14ac:dyDescent="0.2">
      <c r="A37" s="200"/>
      <c r="B37" s="359"/>
      <c r="C37" s="201" t="s">
        <v>330</v>
      </c>
      <c r="D37" s="202" t="s">
        <v>324</v>
      </c>
      <c r="E37" s="203">
        <v>2.242</v>
      </c>
    </row>
    <row r="38" spans="1:5" outlineLevel="1" x14ac:dyDescent="0.2">
      <c r="A38" s="200"/>
      <c r="B38" s="359"/>
      <c r="C38" s="201" t="s">
        <v>331</v>
      </c>
      <c r="D38" s="202" t="s">
        <v>242</v>
      </c>
      <c r="E38" s="203"/>
    </row>
    <row r="39" spans="1:5" ht="38.25" x14ac:dyDescent="0.2">
      <c r="A39" s="196">
        <v>2</v>
      </c>
      <c r="B39" s="358" t="s">
        <v>243</v>
      </c>
      <c r="C39" s="197" t="s">
        <v>244</v>
      </c>
      <c r="D39" s="198" t="s">
        <v>332</v>
      </c>
      <c r="E39" s="199">
        <v>78.506</v>
      </c>
    </row>
    <row r="40" spans="1:5" ht="36" outlineLevel="1" x14ac:dyDescent="0.2">
      <c r="A40" s="200"/>
      <c r="B40" s="359"/>
      <c r="C40" s="201" t="s">
        <v>333</v>
      </c>
      <c r="D40" s="202" t="s">
        <v>334</v>
      </c>
      <c r="E40" s="203" t="s">
        <v>2</v>
      </c>
    </row>
    <row r="41" spans="1:5" ht="48" outlineLevel="1" x14ac:dyDescent="0.2">
      <c r="A41" s="200"/>
      <c r="B41" s="359"/>
      <c r="C41" s="201" t="s">
        <v>335</v>
      </c>
      <c r="D41" s="202" t="s">
        <v>336</v>
      </c>
      <c r="E41" s="203" t="s">
        <v>2</v>
      </c>
    </row>
    <row r="42" spans="1:5" outlineLevel="1" x14ac:dyDescent="0.2">
      <c r="A42" s="200"/>
      <c r="B42" s="359"/>
      <c r="C42" s="201" t="s">
        <v>303</v>
      </c>
      <c r="D42" s="202" t="s">
        <v>337</v>
      </c>
      <c r="E42" s="203" t="s">
        <v>2</v>
      </c>
    </row>
    <row r="43" spans="1:5" outlineLevel="1" x14ac:dyDescent="0.2">
      <c r="A43" s="200"/>
      <c r="B43" s="359"/>
      <c r="C43" s="201" t="s">
        <v>305</v>
      </c>
      <c r="D43" s="202" t="s">
        <v>306</v>
      </c>
      <c r="E43" s="203">
        <v>1.57</v>
      </c>
    </row>
    <row r="44" spans="1:5" outlineLevel="1" x14ac:dyDescent="0.2">
      <c r="A44" s="200"/>
      <c r="B44" s="359"/>
      <c r="C44" s="201" t="s">
        <v>307</v>
      </c>
      <c r="D44" s="202" t="s">
        <v>306</v>
      </c>
      <c r="E44" s="203">
        <v>1.57</v>
      </c>
    </row>
    <row r="45" spans="1:5" ht="24" outlineLevel="1" x14ac:dyDescent="0.2">
      <c r="A45" s="200"/>
      <c r="B45" s="359"/>
      <c r="C45" s="201" t="s">
        <v>308</v>
      </c>
      <c r="D45" s="202" t="s">
        <v>309</v>
      </c>
      <c r="E45" s="203">
        <v>4.71</v>
      </c>
    </row>
    <row r="46" spans="1:5" outlineLevel="1" x14ac:dyDescent="0.2">
      <c r="A46" s="200"/>
      <c r="B46" s="359"/>
      <c r="C46" s="201" t="s">
        <v>310</v>
      </c>
      <c r="D46" s="202" t="s">
        <v>306</v>
      </c>
      <c r="E46" s="203">
        <v>1.57</v>
      </c>
    </row>
    <row r="47" spans="1:5" outlineLevel="1" x14ac:dyDescent="0.2">
      <c r="A47" s="200"/>
      <c r="B47" s="359"/>
      <c r="C47" s="201" t="s">
        <v>311</v>
      </c>
      <c r="D47" s="202" t="s">
        <v>312</v>
      </c>
      <c r="E47" s="203">
        <v>0.78500000000000003</v>
      </c>
    </row>
    <row r="48" spans="1:5" outlineLevel="1" x14ac:dyDescent="0.2">
      <c r="A48" s="200"/>
      <c r="B48" s="359"/>
      <c r="C48" s="201" t="s">
        <v>313</v>
      </c>
      <c r="D48" s="202" t="s">
        <v>314</v>
      </c>
      <c r="E48" s="203">
        <v>7.0659999999999998</v>
      </c>
    </row>
    <row r="49" spans="1:5" ht="24" outlineLevel="1" x14ac:dyDescent="0.2">
      <c r="A49" s="200"/>
      <c r="B49" s="359"/>
      <c r="C49" s="201" t="s">
        <v>315</v>
      </c>
      <c r="D49" s="202" t="s">
        <v>316</v>
      </c>
      <c r="E49" s="203">
        <v>2.355</v>
      </c>
    </row>
    <row r="50" spans="1:5" outlineLevel="1" x14ac:dyDescent="0.2">
      <c r="A50" s="200"/>
      <c r="B50" s="359"/>
      <c r="C50" s="201" t="s">
        <v>317</v>
      </c>
      <c r="D50" s="202" t="s">
        <v>318</v>
      </c>
      <c r="E50" s="203">
        <v>3.9249999999999998</v>
      </c>
    </row>
    <row r="51" spans="1:5" ht="48" outlineLevel="1" x14ac:dyDescent="0.2">
      <c r="A51" s="200"/>
      <c r="B51" s="359"/>
      <c r="C51" s="201" t="s">
        <v>319</v>
      </c>
      <c r="D51" s="202" t="s">
        <v>320</v>
      </c>
      <c r="E51" s="203">
        <v>19.234000000000002</v>
      </c>
    </row>
    <row r="52" spans="1:5" ht="48" outlineLevel="1" x14ac:dyDescent="0.2">
      <c r="A52" s="200"/>
      <c r="B52" s="359"/>
      <c r="C52" s="201" t="s">
        <v>321</v>
      </c>
      <c r="D52" s="202" t="s">
        <v>322</v>
      </c>
      <c r="E52" s="203">
        <v>21.588999999999999</v>
      </c>
    </row>
    <row r="53" spans="1:5" ht="48" outlineLevel="1" x14ac:dyDescent="0.2">
      <c r="A53" s="200"/>
      <c r="B53" s="359"/>
      <c r="C53" s="201" t="s">
        <v>323</v>
      </c>
      <c r="D53" s="202" t="s">
        <v>324</v>
      </c>
      <c r="E53" s="203">
        <v>1.1779999999999999</v>
      </c>
    </row>
    <row r="54" spans="1:5" ht="48" outlineLevel="1" x14ac:dyDescent="0.2">
      <c r="A54" s="200"/>
      <c r="B54" s="359"/>
      <c r="C54" s="201" t="s">
        <v>325</v>
      </c>
      <c r="D54" s="202" t="s">
        <v>326</v>
      </c>
      <c r="E54" s="203">
        <v>1.9630000000000001</v>
      </c>
    </row>
    <row r="55" spans="1:5" ht="48" outlineLevel="1" x14ac:dyDescent="0.2">
      <c r="A55" s="200"/>
      <c r="B55" s="359"/>
      <c r="C55" s="201" t="s">
        <v>327</v>
      </c>
      <c r="D55" s="202" t="s">
        <v>328</v>
      </c>
      <c r="E55" s="203">
        <v>7.851</v>
      </c>
    </row>
    <row r="56" spans="1:5" ht="48" outlineLevel="1" x14ac:dyDescent="0.2">
      <c r="A56" s="200"/>
      <c r="B56" s="359"/>
      <c r="C56" s="201" t="s">
        <v>329</v>
      </c>
      <c r="D56" s="202" t="s">
        <v>326</v>
      </c>
      <c r="E56" s="203">
        <v>1.9630000000000001</v>
      </c>
    </row>
    <row r="57" spans="1:5" ht="48" outlineLevel="1" x14ac:dyDescent="0.2">
      <c r="A57" s="200"/>
      <c r="B57" s="359"/>
      <c r="C57" s="201" t="s">
        <v>330</v>
      </c>
      <c r="D57" s="202" t="s">
        <v>324</v>
      </c>
      <c r="E57" s="203">
        <v>1.1779999999999999</v>
      </c>
    </row>
    <row r="58" spans="1:5" outlineLevel="1" x14ac:dyDescent="0.2">
      <c r="A58" s="200"/>
      <c r="B58" s="359"/>
      <c r="C58" s="201" t="s">
        <v>331</v>
      </c>
      <c r="D58" s="202" t="s">
        <v>242</v>
      </c>
      <c r="E58" s="203"/>
    </row>
    <row r="59" spans="1:5" ht="38.25" x14ac:dyDescent="0.2">
      <c r="A59" s="196">
        <v>3</v>
      </c>
      <c r="B59" s="358" t="s">
        <v>245</v>
      </c>
      <c r="C59" s="197" t="s">
        <v>246</v>
      </c>
      <c r="D59" s="198" t="s">
        <v>338</v>
      </c>
      <c r="E59" s="199">
        <v>134.209</v>
      </c>
    </row>
    <row r="60" spans="1:5" ht="48" outlineLevel="1" x14ac:dyDescent="0.2">
      <c r="A60" s="200"/>
      <c r="B60" s="359"/>
      <c r="C60" s="201" t="s">
        <v>339</v>
      </c>
      <c r="D60" s="202" t="s">
        <v>340</v>
      </c>
      <c r="E60" s="203" t="s">
        <v>2</v>
      </c>
    </row>
    <row r="61" spans="1:5" ht="24" outlineLevel="1" x14ac:dyDescent="0.2">
      <c r="A61" s="200"/>
      <c r="B61" s="359"/>
      <c r="C61" s="201" t="s">
        <v>341</v>
      </c>
      <c r="D61" s="202" t="s">
        <v>342</v>
      </c>
      <c r="E61" s="203" t="s">
        <v>2</v>
      </c>
    </row>
    <row r="62" spans="1:5" outlineLevel="1" x14ac:dyDescent="0.2">
      <c r="A62" s="200"/>
      <c r="B62" s="359"/>
      <c r="C62" s="201" t="s">
        <v>303</v>
      </c>
      <c r="D62" s="202" t="s">
        <v>343</v>
      </c>
      <c r="E62" s="203" t="s">
        <v>2</v>
      </c>
    </row>
    <row r="63" spans="1:5" outlineLevel="1" x14ac:dyDescent="0.2">
      <c r="A63" s="200"/>
      <c r="B63" s="359"/>
      <c r="C63" s="201" t="s">
        <v>305</v>
      </c>
      <c r="D63" s="202" t="s">
        <v>306</v>
      </c>
      <c r="E63" s="203">
        <v>2.6840000000000002</v>
      </c>
    </row>
    <row r="64" spans="1:5" ht="24" outlineLevel="1" x14ac:dyDescent="0.2">
      <c r="A64" s="200"/>
      <c r="B64" s="359"/>
      <c r="C64" s="201" t="s">
        <v>344</v>
      </c>
      <c r="D64" s="202" t="s">
        <v>306</v>
      </c>
      <c r="E64" s="203">
        <v>2.6840000000000002</v>
      </c>
    </row>
    <row r="65" spans="1:5" outlineLevel="1" x14ac:dyDescent="0.2">
      <c r="A65" s="200"/>
      <c r="B65" s="359"/>
      <c r="C65" s="201" t="s">
        <v>345</v>
      </c>
      <c r="D65" s="202" t="s">
        <v>318</v>
      </c>
      <c r="E65" s="203">
        <v>6.71</v>
      </c>
    </row>
    <row r="66" spans="1:5" ht="24" outlineLevel="1" x14ac:dyDescent="0.2">
      <c r="A66" s="200"/>
      <c r="B66" s="359"/>
      <c r="C66" s="201" t="s">
        <v>346</v>
      </c>
      <c r="D66" s="202" t="s">
        <v>347</v>
      </c>
      <c r="E66" s="203">
        <v>14.763</v>
      </c>
    </row>
    <row r="67" spans="1:5" ht="48" outlineLevel="1" x14ac:dyDescent="0.2">
      <c r="A67" s="200"/>
      <c r="B67" s="359"/>
      <c r="C67" s="201" t="s">
        <v>348</v>
      </c>
      <c r="D67" s="202" t="s">
        <v>349</v>
      </c>
      <c r="E67" s="203">
        <v>9.3949999999999996</v>
      </c>
    </row>
    <row r="68" spans="1:5" ht="48" outlineLevel="1" x14ac:dyDescent="0.2">
      <c r="A68" s="200"/>
      <c r="B68" s="359"/>
      <c r="C68" s="201" t="s">
        <v>350</v>
      </c>
      <c r="D68" s="202" t="s">
        <v>306</v>
      </c>
      <c r="E68" s="203">
        <v>2.6840000000000002</v>
      </c>
    </row>
    <row r="69" spans="1:5" ht="48" outlineLevel="1" x14ac:dyDescent="0.2">
      <c r="A69" s="200"/>
      <c r="B69" s="359"/>
      <c r="C69" s="201" t="s">
        <v>351</v>
      </c>
      <c r="D69" s="202" t="s">
        <v>306</v>
      </c>
      <c r="E69" s="203">
        <v>2.6840000000000002</v>
      </c>
    </row>
    <row r="70" spans="1:5" ht="48" outlineLevel="1" x14ac:dyDescent="0.2">
      <c r="A70" s="200"/>
      <c r="B70" s="359"/>
      <c r="C70" s="201" t="s">
        <v>352</v>
      </c>
      <c r="D70" s="202" t="s">
        <v>309</v>
      </c>
      <c r="E70" s="203">
        <v>8.0530000000000008</v>
      </c>
    </row>
    <row r="71" spans="1:5" ht="36" outlineLevel="1" x14ac:dyDescent="0.2">
      <c r="A71" s="200"/>
      <c r="B71" s="359"/>
      <c r="C71" s="201" t="s">
        <v>353</v>
      </c>
      <c r="D71" s="202" t="s">
        <v>306</v>
      </c>
      <c r="E71" s="203">
        <v>2.6840000000000002</v>
      </c>
    </row>
    <row r="72" spans="1:5" ht="48" outlineLevel="1" x14ac:dyDescent="0.2">
      <c r="A72" s="200"/>
      <c r="B72" s="359"/>
      <c r="C72" s="201" t="s">
        <v>354</v>
      </c>
      <c r="D72" s="202" t="s">
        <v>312</v>
      </c>
      <c r="E72" s="203">
        <v>1.3420000000000001</v>
      </c>
    </row>
    <row r="73" spans="1:5" ht="48" outlineLevel="1" x14ac:dyDescent="0.2">
      <c r="A73" s="200"/>
      <c r="B73" s="359"/>
      <c r="C73" s="201" t="s">
        <v>355</v>
      </c>
      <c r="D73" s="202" t="s">
        <v>356</v>
      </c>
      <c r="E73" s="203">
        <v>40.262999999999998</v>
      </c>
    </row>
    <row r="74" spans="1:5" outlineLevel="1" x14ac:dyDescent="0.2">
      <c r="A74" s="200"/>
      <c r="B74" s="359"/>
      <c r="C74" s="201" t="s">
        <v>310</v>
      </c>
      <c r="D74" s="202" t="s">
        <v>316</v>
      </c>
      <c r="E74" s="203">
        <v>4.0259999999999998</v>
      </c>
    </row>
    <row r="75" spans="1:5" outlineLevel="1" x14ac:dyDescent="0.2">
      <c r="A75" s="200"/>
      <c r="B75" s="359"/>
      <c r="C75" s="201" t="s">
        <v>313</v>
      </c>
      <c r="D75" s="202" t="s">
        <v>357</v>
      </c>
      <c r="E75" s="203">
        <v>10.737</v>
      </c>
    </row>
    <row r="76" spans="1:5" ht="24" outlineLevel="1" x14ac:dyDescent="0.2">
      <c r="A76" s="200"/>
      <c r="B76" s="359"/>
      <c r="C76" s="201" t="s">
        <v>315</v>
      </c>
      <c r="D76" s="202" t="s">
        <v>309</v>
      </c>
      <c r="E76" s="203">
        <v>8.0530000000000008</v>
      </c>
    </row>
    <row r="77" spans="1:5" outlineLevel="1" x14ac:dyDescent="0.2">
      <c r="A77" s="200"/>
      <c r="B77" s="359"/>
      <c r="C77" s="201" t="s">
        <v>358</v>
      </c>
      <c r="D77" s="202" t="s">
        <v>312</v>
      </c>
      <c r="E77" s="203">
        <v>1.3420000000000001</v>
      </c>
    </row>
    <row r="78" spans="1:5" ht="60" outlineLevel="1" x14ac:dyDescent="0.2">
      <c r="A78" s="200"/>
      <c r="B78" s="359"/>
      <c r="C78" s="201" t="s">
        <v>359</v>
      </c>
      <c r="D78" s="202" t="s">
        <v>318</v>
      </c>
      <c r="E78" s="203">
        <v>6.71</v>
      </c>
    </row>
    <row r="79" spans="1:5" outlineLevel="1" x14ac:dyDescent="0.2">
      <c r="A79" s="200"/>
      <c r="B79" s="359"/>
      <c r="C79" s="201" t="s">
        <v>317</v>
      </c>
      <c r="D79" s="202" t="s">
        <v>349</v>
      </c>
      <c r="E79" s="203">
        <v>9.3949999999999996</v>
      </c>
    </row>
    <row r="80" spans="1:5" outlineLevel="1" x14ac:dyDescent="0.2">
      <c r="A80" s="200"/>
      <c r="B80" s="359"/>
      <c r="C80" s="201" t="s">
        <v>331</v>
      </c>
      <c r="D80" s="202" t="s">
        <v>242</v>
      </c>
      <c r="E80" s="203"/>
    </row>
    <row r="81" spans="1:5" ht="38.25" x14ac:dyDescent="0.2">
      <c r="A81" s="196">
        <v>4</v>
      </c>
      <c r="B81" s="358" t="s">
        <v>247</v>
      </c>
      <c r="C81" s="197" t="s">
        <v>248</v>
      </c>
      <c r="D81" s="198" t="s">
        <v>360</v>
      </c>
      <c r="E81" s="199">
        <v>2.0979999999999999</v>
      </c>
    </row>
    <row r="82" spans="1:5" ht="36" outlineLevel="1" x14ac:dyDescent="0.2">
      <c r="A82" s="200"/>
      <c r="B82" s="359"/>
      <c r="C82" s="201" t="s">
        <v>361</v>
      </c>
      <c r="D82" s="202" t="s">
        <v>362</v>
      </c>
      <c r="E82" s="203" t="s">
        <v>2</v>
      </c>
    </row>
    <row r="83" spans="1:5" outlineLevel="1" x14ac:dyDescent="0.2">
      <c r="A83" s="200"/>
      <c r="B83" s="359"/>
      <c r="C83" s="201" t="s">
        <v>303</v>
      </c>
      <c r="D83" s="202" t="s">
        <v>363</v>
      </c>
      <c r="E83" s="203" t="s">
        <v>2</v>
      </c>
    </row>
    <row r="84" spans="1:5" outlineLevel="1" x14ac:dyDescent="0.2">
      <c r="A84" s="200"/>
      <c r="B84" s="359"/>
      <c r="C84" s="201" t="s">
        <v>305</v>
      </c>
      <c r="D84" s="202" t="s">
        <v>306</v>
      </c>
      <c r="E84" s="203">
        <v>4.2000000000000003E-2</v>
      </c>
    </row>
    <row r="85" spans="1:5" ht="24" outlineLevel="1" x14ac:dyDescent="0.2">
      <c r="A85" s="200"/>
      <c r="B85" s="359"/>
      <c r="C85" s="201" t="s">
        <v>344</v>
      </c>
      <c r="D85" s="202" t="s">
        <v>306</v>
      </c>
      <c r="E85" s="203">
        <v>4.2000000000000003E-2</v>
      </c>
    </row>
    <row r="86" spans="1:5" outlineLevel="1" x14ac:dyDescent="0.2">
      <c r="A86" s="200"/>
      <c r="B86" s="359"/>
      <c r="C86" s="201" t="s">
        <v>345</v>
      </c>
      <c r="D86" s="202" t="s">
        <v>318</v>
      </c>
      <c r="E86" s="203">
        <v>0.105</v>
      </c>
    </row>
    <row r="87" spans="1:5" ht="24" outlineLevel="1" x14ac:dyDescent="0.2">
      <c r="A87" s="200"/>
      <c r="B87" s="359"/>
      <c r="C87" s="201" t="s">
        <v>346</v>
      </c>
      <c r="D87" s="202" t="s">
        <v>347</v>
      </c>
      <c r="E87" s="203">
        <v>0.23100000000000001</v>
      </c>
    </row>
    <row r="88" spans="1:5" ht="48" outlineLevel="1" x14ac:dyDescent="0.2">
      <c r="A88" s="200"/>
      <c r="B88" s="359"/>
      <c r="C88" s="201" t="s">
        <v>348</v>
      </c>
      <c r="D88" s="202" t="s">
        <v>349</v>
      </c>
      <c r="E88" s="203">
        <v>0.14699999999999999</v>
      </c>
    </row>
    <row r="89" spans="1:5" ht="48" outlineLevel="1" x14ac:dyDescent="0.2">
      <c r="A89" s="200"/>
      <c r="B89" s="359"/>
      <c r="C89" s="201" t="s">
        <v>350</v>
      </c>
      <c r="D89" s="202" t="s">
        <v>306</v>
      </c>
      <c r="E89" s="203">
        <v>4.2000000000000003E-2</v>
      </c>
    </row>
    <row r="90" spans="1:5" ht="48" outlineLevel="1" x14ac:dyDescent="0.2">
      <c r="A90" s="200"/>
      <c r="B90" s="359"/>
      <c r="C90" s="201" t="s">
        <v>351</v>
      </c>
      <c r="D90" s="202" t="s">
        <v>306</v>
      </c>
      <c r="E90" s="203">
        <v>4.2000000000000003E-2</v>
      </c>
    </row>
    <row r="91" spans="1:5" ht="48" outlineLevel="1" x14ac:dyDescent="0.2">
      <c r="A91" s="200"/>
      <c r="B91" s="359"/>
      <c r="C91" s="201" t="s">
        <v>352</v>
      </c>
      <c r="D91" s="202" t="s">
        <v>309</v>
      </c>
      <c r="E91" s="203">
        <v>0.126</v>
      </c>
    </row>
    <row r="92" spans="1:5" ht="36" outlineLevel="1" x14ac:dyDescent="0.2">
      <c r="A92" s="200"/>
      <c r="B92" s="359"/>
      <c r="C92" s="201" t="s">
        <v>353</v>
      </c>
      <c r="D92" s="202" t="s">
        <v>306</v>
      </c>
      <c r="E92" s="203">
        <v>4.2000000000000003E-2</v>
      </c>
    </row>
    <row r="93" spans="1:5" ht="48" outlineLevel="1" x14ac:dyDescent="0.2">
      <c r="A93" s="200"/>
      <c r="B93" s="359"/>
      <c r="C93" s="201" t="s">
        <v>354</v>
      </c>
      <c r="D93" s="202" t="s">
        <v>312</v>
      </c>
      <c r="E93" s="203">
        <v>2.1000000000000001E-2</v>
      </c>
    </row>
    <row r="94" spans="1:5" ht="48" outlineLevel="1" x14ac:dyDescent="0.2">
      <c r="A94" s="200"/>
      <c r="B94" s="359"/>
      <c r="C94" s="201" t="s">
        <v>355</v>
      </c>
      <c r="D94" s="202" t="s">
        <v>356</v>
      </c>
      <c r="E94" s="203">
        <v>0.629</v>
      </c>
    </row>
    <row r="95" spans="1:5" outlineLevel="1" x14ac:dyDescent="0.2">
      <c r="A95" s="200"/>
      <c r="B95" s="359"/>
      <c r="C95" s="201" t="s">
        <v>310</v>
      </c>
      <c r="D95" s="202" t="s">
        <v>316</v>
      </c>
      <c r="E95" s="203">
        <v>6.3E-2</v>
      </c>
    </row>
    <row r="96" spans="1:5" outlineLevel="1" x14ac:dyDescent="0.2">
      <c r="A96" s="200"/>
      <c r="B96" s="359"/>
      <c r="C96" s="201" t="s">
        <v>313</v>
      </c>
      <c r="D96" s="202" t="s">
        <v>357</v>
      </c>
      <c r="E96" s="203">
        <v>0.16800000000000001</v>
      </c>
    </row>
    <row r="97" spans="1:5" ht="24" outlineLevel="1" x14ac:dyDescent="0.2">
      <c r="A97" s="200"/>
      <c r="B97" s="359"/>
      <c r="C97" s="201" t="s">
        <v>315</v>
      </c>
      <c r="D97" s="202" t="s">
        <v>309</v>
      </c>
      <c r="E97" s="203">
        <v>0.126</v>
      </c>
    </row>
    <row r="98" spans="1:5" outlineLevel="1" x14ac:dyDescent="0.2">
      <c r="A98" s="200"/>
      <c r="B98" s="359"/>
      <c r="C98" s="201" t="s">
        <v>358</v>
      </c>
      <c r="D98" s="202" t="s">
        <v>312</v>
      </c>
      <c r="E98" s="203">
        <v>2.1000000000000001E-2</v>
      </c>
    </row>
    <row r="99" spans="1:5" ht="60" outlineLevel="1" x14ac:dyDescent="0.2">
      <c r="A99" s="200"/>
      <c r="B99" s="359"/>
      <c r="C99" s="201" t="s">
        <v>359</v>
      </c>
      <c r="D99" s="202" t="s">
        <v>318</v>
      </c>
      <c r="E99" s="203">
        <v>0.105</v>
      </c>
    </row>
    <row r="100" spans="1:5" outlineLevel="1" x14ac:dyDescent="0.2">
      <c r="A100" s="200"/>
      <c r="B100" s="359"/>
      <c r="C100" s="201" t="s">
        <v>317</v>
      </c>
      <c r="D100" s="202" t="s">
        <v>349</v>
      </c>
      <c r="E100" s="203">
        <v>0.14699999999999999</v>
      </c>
    </row>
    <row r="101" spans="1:5" outlineLevel="1" x14ac:dyDescent="0.2">
      <c r="A101" s="200"/>
      <c r="B101" s="359"/>
      <c r="C101" s="201" t="s">
        <v>331</v>
      </c>
      <c r="D101" s="202" t="s">
        <v>242</v>
      </c>
      <c r="E101" s="203"/>
    </row>
    <row r="102" spans="1:5" ht="38.25" x14ac:dyDescent="0.2">
      <c r="A102" s="196">
        <v>5</v>
      </c>
      <c r="B102" s="358" t="s">
        <v>249</v>
      </c>
      <c r="C102" s="197" t="s">
        <v>250</v>
      </c>
      <c r="D102" s="198" t="s">
        <v>364</v>
      </c>
      <c r="E102" s="199">
        <v>1.7889999999999999</v>
      </c>
    </row>
    <row r="103" spans="1:5" ht="36" outlineLevel="1" x14ac:dyDescent="0.2">
      <c r="A103" s="200"/>
      <c r="B103" s="359"/>
      <c r="C103" s="201" t="s">
        <v>361</v>
      </c>
      <c r="D103" s="202" t="s">
        <v>362</v>
      </c>
      <c r="E103" s="203" t="s">
        <v>2</v>
      </c>
    </row>
    <row r="104" spans="1:5" outlineLevel="1" x14ac:dyDescent="0.2">
      <c r="A104" s="200"/>
      <c r="B104" s="359"/>
      <c r="C104" s="201" t="s">
        <v>303</v>
      </c>
      <c r="D104" s="202" t="s">
        <v>363</v>
      </c>
      <c r="E104" s="203" t="s">
        <v>2</v>
      </c>
    </row>
    <row r="105" spans="1:5" outlineLevel="1" x14ac:dyDescent="0.2">
      <c r="A105" s="200"/>
      <c r="B105" s="359"/>
      <c r="C105" s="201" t="s">
        <v>305</v>
      </c>
      <c r="D105" s="202" t="s">
        <v>306</v>
      </c>
      <c r="E105" s="203">
        <v>3.5999999999999997E-2</v>
      </c>
    </row>
    <row r="106" spans="1:5" ht="24" outlineLevel="1" x14ac:dyDescent="0.2">
      <c r="A106" s="200"/>
      <c r="B106" s="359"/>
      <c r="C106" s="201" t="s">
        <v>344</v>
      </c>
      <c r="D106" s="202" t="s">
        <v>306</v>
      </c>
      <c r="E106" s="203">
        <v>3.5999999999999997E-2</v>
      </c>
    </row>
    <row r="107" spans="1:5" outlineLevel="1" x14ac:dyDescent="0.2">
      <c r="A107" s="200"/>
      <c r="B107" s="359"/>
      <c r="C107" s="201" t="s">
        <v>345</v>
      </c>
      <c r="D107" s="202" t="s">
        <v>318</v>
      </c>
      <c r="E107" s="203">
        <v>8.8999999999999996E-2</v>
      </c>
    </row>
    <row r="108" spans="1:5" ht="24" outlineLevel="1" x14ac:dyDescent="0.2">
      <c r="A108" s="200"/>
      <c r="B108" s="359"/>
      <c r="C108" s="201" t="s">
        <v>346</v>
      </c>
      <c r="D108" s="202" t="s">
        <v>347</v>
      </c>
      <c r="E108" s="203">
        <v>0.19700000000000001</v>
      </c>
    </row>
    <row r="109" spans="1:5" ht="48" outlineLevel="1" x14ac:dyDescent="0.2">
      <c r="A109" s="200"/>
      <c r="B109" s="359"/>
      <c r="C109" s="201" t="s">
        <v>348</v>
      </c>
      <c r="D109" s="202" t="s">
        <v>349</v>
      </c>
      <c r="E109" s="203">
        <v>0.125</v>
      </c>
    </row>
    <row r="110" spans="1:5" ht="48" outlineLevel="1" x14ac:dyDescent="0.2">
      <c r="A110" s="200"/>
      <c r="B110" s="359"/>
      <c r="C110" s="201" t="s">
        <v>350</v>
      </c>
      <c r="D110" s="202" t="s">
        <v>306</v>
      </c>
      <c r="E110" s="203">
        <v>3.5999999999999997E-2</v>
      </c>
    </row>
    <row r="111" spans="1:5" ht="48" outlineLevel="1" x14ac:dyDescent="0.2">
      <c r="A111" s="200"/>
      <c r="B111" s="359"/>
      <c r="C111" s="201" t="s">
        <v>351</v>
      </c>
      <c r="D111" s="202" t="s">
        <v>306</v>
      </c>
      <c r="E111" s="203">
        <v>3.5999999999999997E-2</v>
      </c>
    </row>
    <row r="112" spans="1:5" ht="48" outlineLevel="1" x14ac:dyDescent="0.2">
      <c r="A112" s="200"/>
      <c r="B112" s="359"/>
      <c r="C112" s="201" t="s">
        <v>352</v>
      </c>
      <c r="D112" s="202" t="s">
        <v>309</v>
      </c>
      <c r="E112" s="203">
        <v>0.107</v>
      </c>
    </row>
    <row r="113" spans="1:5" ht="36" outlineLevel="1" x14ac:dyDescent="0.2">
      <c r="A113" s="200"/>
      <c r="B113" s="359"/>
      <c r="C113" s="201" t="s">
        <v>353</v>
      </c>
      <c r="D113" s="202" t="s">
        <v>306</v>
      </c>
      <c r="E113" s="203">
        <v>3.5999999999999997E-2</v>
      </c>
    </row>
    <row r="114" spans="1:5" ht="48" outlineLevel="1" x14ac:dyDescent="0.2">
      <c r="A114" s="200"/>
      <c r="B114" s="359"/>
      <c r="C114" s="201" t="s">
        <v>354</v>
      </c>
      <c r="D114" s="202" t="s">
        <v>312</v>
      </c>
      <c r="E114" s="203">
        <v>1.7999999999999999E-2</v>
      </c>
    </row>
    <row r="115" spans="1:5" ht="48" outlineLevel="1" x14ac:dyDescent="0.2">
      <c r="A115" s="200"/>
      <c r="B115" s="359"/>
      <c r="C115" s="201" t="s">
        <v>355</v>
      </c>
      <c r="D115" s="202" t="s">
        <v>356</v>
      </c>
      <c r="E115" s="203">
        <v>0.53700000000000003</v>
      </c>
    </row>
    <row r="116" spans="1:5" outlineLevel="1" x14ac:dyDescent="0.2">
      <c r="A116" s="200"/>
      <c r="B116" s="359"/>
      <c r="C116" s="201" t="s">
        <v>310</v>
      </c>
      <c r="D116" s="202" t="s">
        <v>316</v>
      </c>
      <c r="E116" s="203">
        <v>5.3999999999999999E-2</v>
      </c>
    </row>
    <row r="117" spans="1:5" outlineLevel="1" x14ac:dyDescent="0.2">
      <c r="A117" s="200"/>
      <c r="B117" s="359"/>
      <c r="C117" s="201" t="s">
        <v>313</v>
      </c>
      <c r="D117" s="202" t="s">
        <v>357</v>
      </c>
      <c r="E117" s="203">
        <v>0.14299999999999999</v>
      </c>
    </row>
    <row r="118" spans="1:5" ht="24" outlineLevel="1" x14ac:dyDescent="0.2">
      <c r="A118" s="200"/>
      <c r="B118" s="359"/>
      <c r="C118" s="201" t="s">
        <v>315</v>
      </c>
      <c r="D118" s="202" t="s">
        <v>309</v>
      </c>
      <c r="E118" s="203">
        <v>0.107</v>
      </c>
    </row>
    <row r="119" spans="1:5" outlineLevel="1" x14ac:dyDescent="0.2">
      <c r="A119" s="200"/>
      <c r="B119" s="359"/>
      <c r="C119" s="201" t="s">
        <v>358</v>
      </c>
      <c r="D119" s="202" t="s">
        <v>312</v>
      </c>
      <c r="E119" s="203">
        <v>1.7999999999999999E-2</v>
      </c>
    </row>
    <row r="120" spans="1:5" ht="60" outlineLevel="1" x14ac:dyDescent="0.2">
      <c r="A120" s="200"/>
      <c r="B120" s="359"/>
      <c r="C120" s="201" t="s">
        <v>359</v>
      </c>
      <c r="D120" s="202" t="s">
        <v>318</v>
      </c>
      <c r="E120" s="203">
        <v>8.8999999999999996E-2</v>
      </c>
    </row>
    <row r="121" spans="1:5" outlineLevel="1" x14ac:dyDescent="0.2">
      <c r="A121" s="200"/>
      <c r="B121" s="359"/>
      <c r="C121" s="201" t="s">
        <v>317</v>
      </c>
      <c r="D121" s="202" t="s">
        <v>349</v>
      </c>
      <c r="E121" s="203">
        <v>0.125</v>
      </c>
    </row>
    <row r="122" spans="1:5" outlineLevel="1" x14ac:dyDescent="0.2">
      <c r="A122" s="200"/>
      <c r="B122" s="359"/>
      <c r="C122" s="201" t="s">
        <v>331</v>
      </c>
      <c r="D122" s="202" t="s">
        <v>242</v>
      </c>
      <c r="E122" s="203"/>
    </row>
    <row r="123" spans="1:5" ht="38.25" x14ac:dyDescent="0.2">
      <c r="A123" s="196">
        <v>6</v>
      </c>
      <c r="B123" s="358" t="s">
        <v>251</v>
      </c>
      <c r="C123" s="197" t="s">
        <v>252</v>
      </c>
      <c r="D123" s="198" t="s">
        <v>365</v>
      </c>
      <c r="E123" s="199">
        <v>1.0489999999999999</v>
      </c>
    </row>
    <row r="124" spans="1:5" ht="36" outlineLevel="1" x14ac:dyDescent="0.2">
      <c r="A124" s="200"/>
      <c r="B124" s="359"/>
      <c r="C124" s="201" t="s">
        <v>361</v>
      </c>
      <c r="D124" s="202" t="s">
        <v>362</v>
      </c>
      <c r="E124" s="203" t="s">
        <v>2</v>
      </c>
    </row>
    <row r="125" spans="1:5" outlineLevel="1" x14ac:dyDescent="0.2">
      <c r="A125" s="200"/>
      <c r="B125" s="359"/>
      <c r="C125" s="201" t="s">
        <v>303</v>
      </c>
      <c r="D125" s="202" t="s">
        <v>363</v>
      </c>
      <c r="E125" s="203" t="s">
        <v>2</v>
      </c>
    </row>
    <row r="126" spans="1:5" outlineLevel="1" x14ac:dyDescent="0.2">
      <c r="A126" s="200"/>
      <c r="B126" s="359"/>
      <c r="C126" s="201" t="s">
        <v>305</v>
      </c>
      <c r="D126" s="202" t="s">
        <v>306</v>
      </c>
      <c r="E126" s="203">
        <v>2.1000000000000001E-2</v>
      </c>
    </row>
    <row r="127" spans="1:5" ht="24" outlineLevel="1" x14ac:dyDescent="0.2">
      <c r="A127" s="200"/>
      <c r="B127" s="359"/>
      <c r="C127" s="201" t="s">
        <v>344</v>
      </c>
      <c r="D127" s="202" t="s">
        <v>306</v>
      </c>
      <c r="E127" s="203">
        <v>2.1000000000000001E-2</v>
      </c>
    </row>
    <row r="128" spans="1:5" outlineLevel="1" x14ac:dyDescent="0.2">
      <c r="A128" s="200"/>
      <c r="B128" s="359"/>
      <c r="C128" s="201" t="s">
        <v>345</v>
      </c>
      <c r="D128" s="202" t="s">
        <v>318</v>
      </c>
      <c r="E128" s="203">
        <v>5.1999999999999998E-2</v>
      </c>
    </row>
    <row r="129" spans="1:5" ht="24" outlineLevel="1" x14ac:dyDescent="0.2">
      <c r="A129" s="200"/>
      <c r="B129" s="359"/>
      <c r="C129" s="201" t="s">
        <v>346</v>
      </c>
      <c r="D129" s="202" t="s">
        <v>347</v>
      </c>
      <c r="E129" s="203">
        <v>0.115</v>
      </c>
    </row>
    <row r="130" spans="1:5" ht="48" outlineLevel="1" x14ac:dyDescent="0.2">
      <c r="A130" s="200"/>
      <c r="B130" s="359"/>
      <c r="C130" s="201" t="s">
        <v>348</v>
      </c>
      <c r="D130" s="202" t="s">
        <v>349</v>
      </c>
      <c r="E130" s="203">
        <v>7.2999999999999995E-2</v>
      </c>
    </row>
    <row r="131" spans="1:5" ht="48" outlineLevel="1" x14ac:dyDescent="0.2">
      <c r="A131" s="200"/>
      <c r="B131" s="359"/>
      <c r="C131" s="201" t="s">
        <v>350</v>
      </c>
      <c r="D131" s="202" t="s">
        <v>306</v>
      </c>
      <c r="E131" s="203">
        <v>2.1000000000000001E-2</v>
      </c>
    </row>
    <row r="132" spans="1:5" ht="48" outlineLevel="1" x14ac:dyDescent="0.2">
      <c r="A132" s="200"/>
      <c r="B132" s="359"/>
      <c r="C132" s="201" t="s">
        <v>351</v>
      </c>
      <c r="D132" s="202" t="s">
        <v>306</v>
      </c>
      <c r="E132" s="203">
        <v>2.1000000000000001E-2</v>
      </c>
    </row>
    <row r="133" spans="1:5" ht="48" outlineLevel="1" x14ac:dyDescent="0.2">
      <c r="A133" s="200"/>
      <c r="B133" s="359"/>
      <c r="C133" s="201" t="s">
        <v>352</v>
      </c>
      <c r="D133" s="202" t="s">
        <v>309</v>
      </c>
      <c r="E133" s="203">
        <v>6.3E-2</v>
      </c>
    </row>
    <row r="134" spans="1:5" ht="36" outlineLevel="1" x14ac:dyDescent="0.2">
      <c r="A134" s="200"/>
      <c r="B134" s="359"/>
      <c r="C134" s="201" t="s">
        <v>353</v>
      </c>
      <c r="D134" s="202" t="s">
        <v>306</v>
      </c>
      <c r="E134" s="203">
        <v>2.1000000000000001E-2</v>
      </c>
    </row>
    <row r="135" spans="1:5" ht="48" outlineLevel="1" x14ac:dyDescent="0.2">
      <c r="A135" s="200"/>
      <c r="B135" s="359"/>
      <c r="C135" s="201" t="s">
        <v>354</v>
      </c>
      <c r="D135" s="202" t="s">
        <v>312</v>
      </c>
      <c r="E135" s="203">
        <v>0.01</v>
      </c>
    </row>
    <row r="136" spans="1:5" ht="48" outlineLevel="1" x14ac:dyDescent="0.2">
      <c r="A136" s="200"/>
      <c r="B136" s="359"/>
      <c r="C136" s="201" t="s">
        <v>355</v>
      </c>
      <c r="D136" s="202" t="s">
        <v>356</v>
      </c>
      <c r="E136" s="203">
        <v>0.315</v>
      </c>
    </row>
    <row r="137" spans="1:5" outlineLevel="1" x14ac:dyDescent="0.2">
      <c r="A137" s="200"/>
      <c r="B137" s="359"/>
      <c r="C137" s="201" t="s">
        <v>310</v>
      </c>
      <c r="D137" s="202" t="s">
        <v>316</v>
      </c>
      <c r="E137" s="203">
        <v>3.1E-2</v>
      </c>
    </row>
    <row r="138" spans="1:5" outlineLevel="1" x14ac:dyDescent="0.2">
      <c r="A138" s="200"/>
      <c r="B138" s="359"/>
      <c r="C138" s="201" t="s">
        <v>313</v>
      </c>
      <c r="D138" s="202" t="s">
        <v>357</v>
      </c>
      <c r="E138" s="203">
        <v>8.4000000000000005E-2</v>
      </c>
    </row>
    <row r="139" spans="1:5" ht="24" outlineLevel="1" x14ac:dyDescent="0.2">
      <c r="A139" s="200"/>
      <c r="B139" s="359"/>
      <c r="C139" s="201" t="s">
        <v>315</v>
      </c>
      <c r="D139" s="202" t="s">
        <v>309</v>
      </c>
      <c r="E139" s="203">
        <v>6.3E-2</v>
      </c>
    </row>
    <row r="140" spans="1:5" outlineLevel="1" x14ac:dyDescent="0.2">
      <c r="A140" s="200"/>
      <c r="B140" s="359"/>
      <c r="C140" s="201" t="s">
        <v>358</v>
      </c>
      <c r="D140" s="202" t="s">
        <v>312</v>
      </c>
      <c r="E140" s="203">
        <v>0.01</v>
      </c>
    </row>
    <row r="141" spans="1:5" ht="60" outlineLevel="1" x14ac:dyDescent="0.2">
      <c r="A141" s="200"/>
      <c r="B141" s="359"/>
      <c r="C141" s="201" t="s">
        <v>359</v>
      </c>
      <c r="D141" s="202" t="s">
        <v>318</v>
      </c>
      <c r="E141" s="203">
        <v>5.1999999999999998E-2</v>
      </c>
    </row>
    <row r="142" spans="1:5" outlineLevel="1" x14ac:dyDescent="0.2">
      <c r="A142" s="200"/>
      <c r="B142" s="359"/>
      <c r="C142" s="201" t="s">
        <v>317</v>
      </c>
      <c r="D142" s="202" t="s">
        <v>349</v>
      </c>
      <c r="E142" s="203">
        <v>7.2999999999999995E-2</v>
      </c>
    </row>
    <row r="143" spans="1:5" outlineLevel="1" x14ac:dyDescent="0.2">
      <c r="A143" s="200"/>
      <c r="B143" s="359"/>
      <c r="C143" s="201" t="s">
        <v>331</v>
      </c>
      <c r="D143" s="202" t="s">
        <v>242</v>
      </c>
      <c r="E143" s="203"/>
    </row>
    <row r="144" spans="1:5" ht="38.25" x14ac:dyDescent="0.2">
      <c r="A144" s="196">
        <v>7</v>
      </c>
      <c r="B144" s="358" t="s">
        <v>253</v>
      </c>
      <c r="C144" s="197" t="s">
        <v>254</v>
      </c>
      <c r="D144" s="198" t="s">
        <v>366</v>
      </c>
      <c r="E144" s="199">
        <v>22.614000000000001</v>
      </c>
    </row>
    <row r="145" spans="1:5" ht="24" outlineLevel="1" x14ac:dyDescent="0.2">
      <c r="A145" s="200"/>
      <c r="B145" s="359"/>
      <c r="C145" s="201" t="s">
        <v>367</v>
      </c>
      <c r="D145" s="202" t="s">
        <v>368</v>
      </c>
      <c r="E145" s="203" t="s">
        <v>2</v>
      </c>
    </row>
    <row r="146" spans="1:5" ht="36" outlineLevel="1" x14ac:dyDescent="0.2">
      <c r="A146" s="200"/>
      <c r="B146" s="359"/>
      <c r="C146" s="201" t="s">
        <v>369</v>
      </c>
      <c r="D146" s="202" t="s">
        <v>370</v>
      </c>
      <c r="E146" s="203" t="s">
        <v>2</v>
      </c>
    </row>
    <row r="147" spans="1:5" ht="48" outlineLevel="1" x14ac:dyDescent="0.2">
      <c r="A147" s="200"/>
      <c r="B147" s="359"/>
      <c r="C147" s="201" t="s">
        <v>371</v>
      </c>
      <c r="D147" s="202" t="s">
        <v>372</v>
      </c>
      <c r="E147" s="203" t="s">
        <v>2</v>
      </c>
    </row>
    <row r="148" spans="1:5" outlineLevel="1" x14ac:dyDescent="0.2">
      <c r="A148" s="200"/>
      <c r="B148" s="359"/>
      <c r="C148" s="201" t="s">
        <v>303</v>
      </c>
      <c r="D148" s="202" t="s">
        <v>304</v>
      </c>
      <c r="E148" s="203" t="s">
        <v>2</v>
      </c>
    </row>
    <row r="149" spans="1:5" outlineLevel="1" x14ac:dyDescent="0.2">
      <c r="A149" s="200"/>
      <c r="B149" s="359"/>
      <c r="C149" s="201" t="s">
        <v>305</v>
      </c>
      <c r="D149" s="202" t="s">
        <v>306</v>
      </c>
      <c r="E149" s="203">
        <v>0.45200000000000001</v>
      </c>
    </row>
    <row r="150" spans="1:5" outlineLevel="1" x14ac:dyDescent="0.2">
      <c r="A150" s="200"/>
      <c r="B150" s="359"/>
      <c r="C150" s="201" t="s">
        <v>307</v>
      </c>
      <c r="D150" s="202" t="s">
        <v>306</v>
      </c>
      <c r="E150" s="203">
        <v>0.45200000000000001</v>
      </c>
    </row>
    <row r="151" spans="1:5" ht="24" outlineLevel="1" x14ac:dyDescent="0.2">
      <c r="A151" s="200"/>
      <c r="B151" s="359"/>
      <c r="C151" s="201" t="s">
        <v>308</v>
      </c>
      <c r="D151" s="202" t="s">
        <v>309</v>
      </c>
      <c r="E151" s="203">
        <v>1.357</v>
      </c>
    </row>
    <row r="152" spans="1:5" outlineLevel="1" x14ac:dyDescent="0.2">
      <c r="A152" s="200"/>
      <c r="B152" s="359"/>
      <c r="C152" s="201" t="s">
        <v>310</v>
      </c>
      <c r="D152" s="202" t="s">
        <v>306</v>
      </c>
      <c r="E152" s="203">
        <v>0.45200000000000001</v>
      </c>
    </row>
    <row r="153" spans="1:5" outlineLevel="1" x14ac:dyDescent="0.2">
      <c r="A153" s="200"/>
      <c r="B153" s="359"/>
      <c r="C153" s="201" t="s">
        <v>311</v>
      </c>
      <c r="D153" s="202" t="s">
        <v>312</v>
      </c>
      <c r="E153" s="203">
        <v>0.22600000000000001</v>
      </c>
    </row>
    <row r="154" spans="1:5" outlineLevel="1" x14ac:dyDescent="0.2">
      <c r="A154" s="200"/>
      <c r="B154" s="359"/>
      <c r="C154" s="201" t="s">
        <v>313</v>
      </c>
      <c r="D154" s="202" t="s">
        <v>314</v>
      </c>
      <c r="E154" s="203">
        <v>2.0350000000000001</v>
      </c>
    </row>
    <row r="155" spans="1:5" ht="24" outlineLevel="1" x14ac:dyDescent="0.2">
      <c r="A155" s="200"/>
      <c r="B155" s="359"/>
      <c r="C155" s="201" t="s">
        <v>315</v>
      </c>
      <c r="D155" s="202" t="s">
        <v>316</v>
      </c>
      <c r="E155" s="203">
        <v>0.67800000000000005</v>
      </c>
    </row>
    <row r="156" spans="1:5" outlineLevel="1" x14ac:dyDescent="0.2">
      <c r="A156" s="200"/>
      <c r="B156" s="359"/>
      <c r="C156" s="201" t="s">
        <v>317</v>
      </c>
      <c r="D156" s="202" t="s">
        <v>318</v>
      </c>
      <c r="E156" s="203">
        <v>1.131</v>
      </c>
    </row>
    <row r="157" spans="1:5" ht="48" outlineLevel="1" x14ac:dyDescent="0.2">
      <c r="A157" s="200"/>
      <c r="B157" s="359"/>
      <c r="C157" s="201" t="s">
        <v>319</v>
      </c>
      <c r="D157" s="202" t="s">
        <v>320</v>
      </c>
      <c r="E157" s="203">
        <v>5.54</v>
      </c>
    </row>
    <row r="158" spans="1:5" ht="48" outlineLevel="1" x14ac:dyDescent="0.2">
      <c r="A158" s="200"/>
      <c r="B158" s="359"/>
      <c r="C158" s="201" t="s">
        <v>321</v>
      </c>
      <c r="D158" s="202" t="s">
        <v>322</v>
      </c>
      <c r="E158" s="203">
        <v>6.2190000000000003</v>
      </c>
    </row>
    <row r="159" spans="1:5" ht="48" outlineLevel="1" x14ac:dyDescent="0.2">
      <c r="A159" s="200"/>
      <c r="B159" s="359"/>
      <c r="C159" s="201" t="s">
        <v>323</v>
      </c>
      <c r="D159" s="202" t="s">
        <v>324</v>
      </c>
      <c r="E159" s="203">
        <v>0.33900000000000002</v>
      </c>
    </row>
    <row r="160" spans="1:5" ht="48" outlineLevel="1" x14ac:dyDescent="0.2">
      <c r="A160" s="200"/>
      <c r="B160" s="359"/>
      <c r="C160" s="201" t="s">
        <v>325</v>
      </c>
      <c r="D160" s="202" t="s">
        <v>326</v>
      </c>
      <c r="E160" s="203">
        <v>0.56499999999999995</v>
      </c>
    </row>
    <row r="161" spans="1:5" ht="48" outlineLevel="1" x14ac:dyDescent="0.2">
      <c r="A161" s="200"/>
      <c r="B161" s="359"/>
      <c r="C161" s="201" t="s">
        <v>327</v>
      </c>
      <c r="D161" s="202" t="s">
        <v>328</v>
      </c>
      <c r="E161" s="203">
        <v>2.2610000000000001</v>
      </c>
    </row>
    <row r="162" spans="1:5" ht="48" outlineLevel="1" x14ac:dyDescent="0.2">
      <c r="A162" s="200"/>
      <c r="B162" s="359"/>
      <c r="C162" s="201" t="s">
        <v>329</v>
      </c>
      <c r="D162" s="202" t="s">
        <v>326</v>
      </c>
      <c r="E162" s="203">
        <v>0.56499999999999995</v>
      </c>
    </row>
    <row r="163" spans="1:5" ht="48" outlineLevel="1" x14ac:dyDescent="0.2">
      <c r="A163" s="200"/>
      <c r="B163" s="359"/>
      <c r="C163" s="201" t="s">
        <v>330</v>
      </c>
      <c r="D163" s="202" t="s">
        <v>324</v>
      </c>
      <c r="E163" s="203">
        <v>0.33900000000000002</v>
      </c>
    </row>
    <row r="164" spans="1:5" outlineLevel="1" x14ac:dyDescent="0.2">
      <c r="A164" s="200"/>
      <c r="B164" s="359"/>
      <c r="C164" s="201" t="s">
        <v>331</v>
      </c>
      <c r="D164" s="202" t="s">
        <v>242</v>
      </c>
      <c r="E164" s="203"/>
    </row>
    <row r="165" spans="1:5" ht="38.25" x14ac:dyDescent="0.2">
      <c r="A165" s="196">
        <v>8</v>
      </c>
      <c r="B165" s="358" t="s">
        <v>255</v>
      </c>
      <c r="C165" s="197" t="s">
        <v>256</v>
      </c>
      <c r="D165" s="198" t="s">
        <v>373</v>
      </c>
      <c r="E165" s="199">
        <v>18.39</v>
      </c>
    </row>
    <row r="166" spans="1:5" ht="24" outlineLevel="1" x14ac:dyDescent="0.2">
      <c r="A166" s="200"/>
      <c r="B166" s="359"/>
      <c r="C166" s="201" t="s">
        <v>367</v>
      </c>
      <c r="D166" s="202" t="s">
        <v>368</v>
      </c>
      <c r="E166" s="203" t="s">
        <v>2</v>
      </c>
    </row>
    <row r="167" spans="1:5" ht="48" outlineLevel="1" x14ac:dyDescent="0.2">
      <c r="A167" s="200"/>
      <c r="B167" s="359"/>
      <c r="C167" s="201" t="s">
        <v>371</v>
      </c>
      <c r="D167" s="202" t="s">
        <v>372</v>
      </c>
      <c r="E167" s="203" t="s">
        <v>2</v>
      </c>
    </row>
    <row r="168" spans="1:5" outlineLevel="1" x14ac:dyDescent="0.2">
      <c r="A168" s="200"/>
      <c r="B168" s="359"/>
      <c r="C168" s="201" t="s">
        <v>303</v>
      </c>
      <c r="D168" s="202" t="s">
        <v>304</v>
      </c>
      <c r="E168" s="203" t="s">
        <v>2</v>
      </c>
    </row>
    <row r="169" spans="1:5" outlineLevel="1" x14ac:dyDescent="0.2">
      <c r="A169" s="200"/>
      <c r="B169" s="359"/>
      <c r="C169" s="201" t="s">
        <v>305</v>
      </c>
      <c r="D169" s="202" t="s">
        <v>306</v>
      </c>
      <c r="E169" s="203">
        <v>0.36799999999999999</v>
      </c>
    </row>
    <row r="170" spans="1:5" outlineLevel="1" x14ac:dyDescent="0.2">
      <c r="A170" s="200"/>
      <c r="B170" s="359"/>
      <c r="C170" s="201" t="s">
        <v>307</v>
      </c>
      <c r="D170" s="202" t="s">
        <v>306</v>
      </c>
      <c r="E170" s="203">
        <v>0.36799999999999999</v>
      </c>
    </row>
    <row r="171" spans="1:5" ht="24" outlineLevel="1" x14ac:dyDescent="0.2">
      <c r="A171" s="200"/>
      <c r="B171" s="359"/>
      <c r="C171" s="201" t="s">
        <v>308</v>
      </c>
      <c r="D171" s="202" t="s">
        <v>309</v>
      </c>
      <c r="E171" s="203">
        <v>1.103</v>
      </c>
    </row>
    <row r="172" spans="1:5" outlineLevel="1" x14ac:dyDescent="0.2">
      <c r="A172" s="200"/>
      <c r="B172" s="359"/>
      <c r="C172" s="201" t="s">
        <v>310</v>
      </c>
      <c r="D172" s="202" t="s">
        <v>306</v>
      </c>
      <c r="E172" s="203">
        <v>0.36799999999999999</v>
      </c>
    </row>
    <row r="173" spans="1:5" outlineLevel="1" x14ac:dyDescent="0.2">
      <c r="A173" s="200"/>
      <c r="B173" s="359"/>
      <c r="C173" s="201" t="s">
        <v>311</v>
      </c>
      <c r="D173" s="202" t="s">
        <v>312</v>
      </c>
      <c r="E173" s="203">
        <v>0.184</v>
      </c>
    </row>
    <row r="174" spans="1:5" outlineLevel="1" x14ac:dyDescent="0.2">
      <c r="A174" s="200"/>
      <c r="B174" s="359"/>
      <c r="C174" s="201" t="s">
        <v>313</v>
      </c>
      <c r="D174" s="202" t="s">
        <v>314</v>
      </c>
      <c r="E174" s="203">
        <v>1.655</v>
      </c>
    </row>
    <row r="175" spans="1:5" ht="24" outlineLevel="1" x14ac:dyDescent="0.2">
      <c r="A175" s="200"/>
      <c r="B175" s="359"/>
      <c r="C175" s="201" t="s">
        <v>315</v>
      </c>
      <c r="D175" s="202" t="s">
        <v>316</v>
      </c>
      <c r="E175" s="203">
        <v>0.55200000000000005</v>
      </c>
    </row>
    <row r="176" spans="1:5" outlineLevel="1" x14ac:dyDescent="0.2">
      <c r="A176" s="200"/>
      <c r="B176" s="359"/>
      <c r="C176" s="201" t="s">
        <v>317</v>
      </c>
      <c r="D176" s="202" t="s">
        <v>318</v>
      </c>
      <c r="E176" s="203">
        <v>0.92</v>
      </c>
    </row>
    <row r="177" spans="1:5" ht="48" outlineLevel="1" x14ac:dyDescent="0.2">
      <c r="A177" s="200"/>
      <c r="B177" s="359"/>
      <c r="C177" s="201" t="s">
        <v>319</v>
      </c>
      <c r="D177" s="202" t="s">
        <v>320</v>
      </c>
      <c r="E177" s="203">
        <v>4.5060000000000002</v>
      </c>
    </row>
    <row r="178" spans="1:5" ht="48" outlineLevel="1" x14ac:dyDescent="0.2">
      <c r="A178" s="200"/>
      <c r="B178" s="359"/>
      <c r="C178" s="201" t="s">
        <v>321</v>
      </c>
      <c r="D178" s="202" t="s">
        <v>322</v>
      </c>
      <c r="E178" s="203">
        <v>5.0570000000000004</v>
      </c>
    </row>
    <row r="179" spans="1:5" ht="48" outlineLevel="1" x14ac:dyDescent="0.2">
      <c r="A179" s="200"/>
      <c r="B179" s="359"/>
      <c r="C179" s="201" t="s">
        <v>323</v>
      </c>
      <c r="D179" s="202" t="s">
        <v>324</v>
      </c>
      <c r="E179" s="203">
        <v>0.27600000000000002</v>
      </c>
    </row>
    <row r="180" spans="1:5" ht="48" outlineLevel="1" x14ac:dyDescent="0.2">
      <c r="A180" s="200"/>
      <c r="B180" s="359"/>
      <c r="C180" s="201" t="s">
        <v>325</v>
      </c>
      <c r="D180" s="202" t="s">
        <v>326</v>
      </c>
      <c r="E180" s="203">
        <v>0.46</v>
      </c>
    </row>
    <row r="181" spans="1:5" ht="48" outlineLevel="1" x14ac:dyDescent="0.2">
      <c r="A181" s="200"/>
      <c r="B181" s="359"/>
      <c r="C181" s="201" t="s">
        <v>327</v>
      </c>
      <c r="D181" s="202" t="s">
        <v>328</v>
      </c>
      <c r="E181" s="203">
        <v>1.839</v>
      </c>
    </row>
    <row r="182" spans="1:5" ht="48" outlineLevel="1" x14ac:dyDescent="0.2">
      <c r="A182" s="200"/>
      <c r="B182" s="359"/>
      <c r="C182" s="201" t="s">
        <v>329</v>
      </c>
      <c r="D182" s="202" t="s">
        <v>326</v>
      </c>
      <c r="E182" s="203">
        <v>0.46</v>
      </c>
    </row>
    <row r="183" spans="1:5" ht="48" outlineLevel="1" x14ac:dyDescent="0.2">
      <c r="A183" s="200"/>
      <c r="B183" s="359"/>
      <c r="C183" s="201" t="s">
        <v>330</v>
      </c>
      <c r="D183" s="202" t="s">
        <v>324</v>
      </c>
      <c r="E183" s="203">
        <v>0.27600000000000002</v>
      </c>
    </row>
    <row r="184" spans="1:5" outlineLevel="1" x14ac:dyDescent="0.2">
      <c r="A184" s="200"/>
      <c r="B184" s="359"/>
      <c r="C184" s="201" t="s">
        <v>331</v>
      </c>
      <c r="D184" s="202" t="s">
        <v>242</v>
      </c>
      <c r="E184" s="203"/>
    </row>
    <row r="185" spans="1:5" ht="38.25" x14ac:dyDescent="0.2">
      <c r="A185" s="196">
        <v>9</v>
      </c>
      <c r="B185" s="358" t="s">
        <v>243</v>
      </c>
      <c r="C185" s="197" t="s">
        <v>244</v>
      </c>
      <c r="D185" s="198" t="s">
        <v>374</v>
      </c>
      <c r="E185" s="199">
        <v>38.295999999999999</v>
      </c>
    </row>
    <row r="186" spans="1:5" ht="48" outlineLevel="1" x14ac:dyDescent="0.2">
      <c r="A186" s="200"/>
      <c r="B186" s="359"/>
      <c r="C186" s="201" t="s">
        <v>335</v>
      </c>
      <c r="D186" s="202" t="s">
        <v>336</v>
      </c>
      <c r="E186" s="203" t="s">
        <v>2</v>
      </c>
    </row>
    <row r="187" spans="1:5" outlineLevel="1" x14ac:dyDescent="0.2">
      <c r="A187" s="200"/>
      <c r="B187" s="359"/>
      <c r="C187" s="201" t="s">
        <v>303</v>
      </c>
      <c r="D187" s="202" t="s">
        <v>337</v>
      </c>
      <c r="E187" s="203" t="s">
        <v>2</v>
      </c>
    </row>
    <row r="188" spans="1:5" outlineLevel="1" x14ac:dyDescent="0.2">
      <c r="A188" s="200"/>
      <c r="B188" s="359"/>
      <c r="C188" s="201" t="s">
        <v>305</v>
      </c>
      <c r="D188" s="202" t="s">
        <v>306</v>
      </c>
      <c r="E188" s="203">
        <v>0.76600000000000001</v>
      </c>
    </row>
    <row r="189" spans="1:5" outlineLevel="1" x14ac:dyDescent="0.2">
      <c r="A189" s="200"/>
      <c r="B189" s="359"/>
      <c r="C189" s="201" t="s">
        <v>307</v>
      </c>
      <c r="D189" s="202" t="s">
        <v>306</v>
      </c>
      <c r="E189" s="203">
        <v>0.76600000000000001</v>
      </c>
    </row>
    <row r="190" spans="1:5" ht="24" outlineLevel="1" x14ac:dyDescent="0.2">
      <c r="A190" s="200"/>
      <c r="B190" s="359"/>
      <c r="C190" s="201" t="s">
        <v>308</v>
      </c>
      <c r="D190" s="202" t="s">
        <v>309</v>
      </c>
      <c r="E190" s="203">
        <v>2.298</v>
      </c>
    </row>
    <row r="191" spans="1:5" outlineLevel="1" x14ac:dyDescent="0.2">
      <c r="A191" s="200"/>
      <c r="B191" s="359"/>
      <c r="C191" s="201" t="s">
        <v>310</v>
      </c>
      <c r="D191" s="202" t="s">
        <v>306</v>
      </c>
      <c r="E191" s="203">
        <v>0.76600000000000001</v>
      </c>
    </row>
    <row r="192" spans="1:5" outlineLevel="1" x14ac:dyDescent="0.2">
      <c r="A192" s="200"/>
      <c r="B192" s="359"/>
      <c r="C192" s="201" t="s">
        <v>311</v>
      </c>
      <c r="D192" s="202" t="s">
        <v>312</v>
      </c>
      <c r="E192" s="203">
        <v>0.38300000000000001</v>
      </c>
    </row>
    <row r="193" spans="1:5" outlineLevel="1" x14ac:dyDescent="0.2">
      <c r="A193" s="200"/>
      <c r="B193" s="359"/>
      <c r="C193" s="201" t="s">
        <v>313</v>
      </c>
      <c r="D193" s="202" t="s">
        <v>314</v>
      </c>
      <c r="E193" s="203">
        <v>3.4470000000000001</v>
      </c>
    </row>
    <row r="194" spans="1:5" ht="24" outlineLevel="1" x14ac:dyDescent="0.2">
      <c r="A194" s="200"/>
      <c r="B194" s="359"/>
      <c r="C194" s="201" t="s">
        <v>315</v>
      </c>
      <c r="D194" s="202" t="s">
        <v>316</v>
      </c>
      <c r="E194" s="203">
        <v>1.149</v>
      </c>
    </row>
    <row r="195" spans="1:5" outlineLevel="1" x14ac:dyDescent="0.2">
      <c r="A195" s="200"/>
      <c r="B195" s="359"/>
      <c r="C195" s="201" t="s">
        <v>317</v>
      </c>
      <c r="D195" s="202" t="s">
        <v>318</v>
      </c>
      <c r="E195" s="203">
        <v>1.915</v>
      </c>
    </row>
    <row r="196" spans="1:5" ht="48" outlineLevel="1" x14ac:dyDescent="0.2">
      <c r="A196" s="200"/>
      <c r="B196" s="359"/>
      <c r="C196" s="201" t="s">
        <v>319</v>
      </c>
      <c r="D196" s="202" t="s">
        <v>320</v>
      </c>
      <c r="E196" s="203">
        <v>9.3829999999999991</v>
      </c>
    </row>
    <row r="197" spans="1:5" ht="48" outlineLevel="1" x14ac:dyDescent="0.2">
      <c r="A197" s="200"/>
      <c r="B197" s="359"/>
      <c r="C197" s="201" t="s">
        <v>321</v>
      </c>
      <c r="D197" s="202" t="s">
        <v>322</v>
      </c>
      <c r="E197" s="203">
        <v>10.531000000000001</v>
      </c>
    </row>
    <row r="198" spans="1:5" ht="48" outlineLevel="1" x14ac:dyDescent="0.2">
      <c r="A198" s="200"/>
      <c r="B198" s="359"/>
      <c r="C198" s="201" t="s">
        <v>323</v>
      </c>
      <c r="D198" s="202" t="s">
        <v>324</v>
      </c>
      <c r="E198" s="203">
        <v>0.57399999999999995</v>
      </c>
    </row>
    <row r="199" spans="1:5" ht="48" outlineLevel="1" x14ac:dyDescent="0.2">
      <c r="A199" s="200"/>
      <c r="B199" s="359"/>
      <c r="C199" s="201" t="s">
        <v>325</v>
      </c>
      <c r="D199" s="202" t="s">
        <v>326</v>
      </c>
      <c r="E199" s="203">
        <v>0.95699999999999996</v>
      </c>
    </row>
    <row r="200" spans="1:5" ht="48" outlineLevel="1" x14ac:dyDescent="0.2">
      <c r="A200" s="200"/>
      <c r="B200" s="359"/>
      <c r="C200" s="201" t="s">
        <v>327</v>
      </c>
      <c r="D200" s="202" t="s">
        <v>328</v>
      </c>
      <c r="E200" s="203">
        <v>3.83</v>
      </c>
    </row>
    <row r="201" spans="1:5" ht="48" outlineLevel="1" x14ac:dyDescent="0.2">
      <c r="A201" s="200"/>
      <c r="B201" s="359"/>
      <c r="C201" s="201" t="s">
        <v>329</v>
      </c>
      <c r="D201" s="202" t="s">
        <v>326</v>
      </c>
      <c r="E201" s="203">
        <v>0.95699999999999996</v>
      </c>
    </row>
    <row r="202" spans="1:5" ht="48" outlineLevel="1" x14ac:dyDescent="0.2">
      <c r="A202" s="200"/>
      <c r="B202" s="359"/>
      <c r="C202" s="201" t="s">
        <v>330</v>
      </c>
      <c r="D202" s="202" t="s">
        <v>324</v>
      </c>
      <c r="E202" s="203">
        <v>0.57399999999999995</v>
      </c>
    </row>
    <row r="203" spans="1:5" outlineLevel="1" x14ac:dyDescent="0.2">
      <c r="A203" s="200"/>
      <c r="B203" s="359"/>
      <c r="C203" s="201" t="s">
        <v>331</v>
      </c>
      <c r="D203" s="202" t="s">
        <v>242</v>
      </c>
      <c r="E203" s="203"/>
    </row>
    <row r="204" spans="1:5" ht="25.5" x14ac:dyDescent="0.2">
      <c r="A204" s="196">
        <v>10</v>
      </c>
      <c r="B204" s="358" t="s">
        <v>257</v>
      </c>
      <c r="C204" s="197" t="s">
        <v>258</v>
      </c>
      <c r="D204" s="198" t="s">
        <v>375</v>
      </c>
      <c r="E204" s="199">
        <v>33.936</v>
      </c>
    </row>
    <row r="205" spans="1:5" ht="36" outlineLevel="1" x14ac:dyDescent="0.2">
      <c r="A205" s="200"/>
      <c r="B205" s="359"/>
      <c r="C205" s="201" t="s">
        <v>376</v>
      </c>
      <c r="D205" s="202" t="s">
        <v>377</v>
      </c>
      <c r="E205" s="203" t="s">
        <v>2</v>
      </c>
    </row>
    <row r="206" spans="1:5" outlineLevel="1" x14ac:dyDescent="0.2">
      <c r="A206" s="200"/>
      <c r="B206" s="359"/>
      <c r="C206" s="201" t="s">
        <v>303</v>
      </c>
      <c r="D206" s="202" t="s">
        <v>378</v>
      </c>
      <c r="E206" s="203" t="s">
        <v>2</v>
      </c>
    </row>
    <row r="207" spans="1:5" outlineLevel="1" x14ac:dyDescent="0.2">
      <c r="A207" s="200"/>
      <c r="B207" s="359"/>
      <c r="C207" s="201" t="s">
        <v>305</v>
      </c>
      <c r="D207" s="202" t="s">
        <v>306</v>
      </c>
      <c r="E207" s="203">
        <v>0.67900000000000005</v>
      </c>
    </row>
    <row r="208" spans="1:5" ht="24" outlineLevel="1" x14ac:dyDescent="0.2">
      <c r="A208" s="200"/>
      <c r="B208" s="359"/>
      <c r="C208" s="201" t="s">
        <v>344</v>
      </c>
      <c r="D208" s="202" t="s">
        <v>306</v>
      </c>
      <c r="E208" s="203">
        <v>0.67900000000000005</v>
      </c>
    </row>
    <row r="209" spans="1:5" outlineLevel="1" x14ac:dyDescent="0.2">
      <c r="A209" s="200"/>
      <c r="B209" s="359"/>
      <c r="C209" s="201" t="s">
        <v>345</v>
      </c>
      <c r="D209" s="202" t="s">
        <v>309</v>
      </c>
      <c r="E209" s="203">
        <v>2.036</v>
      </c>
    </row>
    <row r="210" spans="1:5" ht="24" outlineLevel="1" x14ac:dyDescent="0.2">
      <c r="A210" s="200"/>
      <c r="B210" s="359"/>
      <c r="C210" s="201" t="s">
        <v>346</v>
      </c>
      <c r="D210" s="202" t="s">
        <v>379</v>
      </c>
      <c r="E210" s="203">
        <v>4.0720000000000001</v>
      </c>
    </row>
    <row r="211" spans="1:5" outlineLevel="1" x14ac:dyDescent="0.2">
      <c r="A211" s="200"/>
      <c r="B211" s="359"/>
      <c r="C211" s="201" t="s">
        <v>380</v>
      </c>
      <c r="D211" s="202" t="s">
        <v>381</v>
      </c>
      <c r="E211" s="203">
        <v>5.43</v>
      </c>
    </row>
    <row r="212" spans="1:5" outlineLevel="1" x14ac:dyDescent="0.2">
      <c r="A212" s="200"/>
      <c r="B212" s="359"/>
      <c r="C212" s="201" t="s">
        <v>382</v>
      </c>
      <c r="D212" s="202" t="s">
        <v>306</v>
      </c>
      <c r="E212" s="203">
        <v>0.67900000000000005</v>
      </c>
    </row>
    <row r="213" spans="1:5" outlineLevel="1" x14ac:dyDescent="0.2">
      <c r="A213" s="200"/>
      <c r="B213" s="359"/>
      <c r="C213" s="201" t="s">
        <v>383</v>
      </c>
      <c r="D213" s="202" t="s">
        <v>306</v>
      </c>
      <c r="E213" s="203">
        <v>0.67900000000000005</v>
      </c>
    </row>
    <row r="214" spans="1:5" ht="24" outlineLevel="1" x14ac:dyDescent="0.2">
      <c r="A214" s="200"/>
      <c r="B214" s="359"/>
      <c r="C214" s="201" t="s">
        <v>384</v>
      </c>
      <c r="D214" s="202" t="s">
        <v>328</v>
      </c>
      <c r="E214" s="203">
        <v>3.3940000000000001</v>
      </c>
    </row>
    <row r="215" spans="1:5" outlineLevel="1" x14ac:dyDescent="0.2">
      <c r="A215" s="200"/>
      <c r="B215" s="359"/>
      <c r="C215" s="201" t="s">
        <v>385</v>
      </c>
      <c r="D215" s="202" t="s">
        <v>306</v>
      </c>
      <c r="E215" s="203">
        <v>0.67900000000000005</v>
      </c>
    </row>
    <row r="216" spans="1:5" outlineLevel="1" x14ac:dyDescent="0.2">
      <c r="A216" s="200"/>
      <c r="B216" s="359"/>
      <c r="C216" s="201" t="s">
        <v>386</v>
      </c>
      <c r="D216" s="202" t="s">
        <v>312</v>
      </c>
      <c r="E216" s="203">
        <v>0.33900000000000002</v>
      </c>
    </row>
    <row r="217" spans="1:5" outlineLevel="1" x14ac:dyDescent="0.2">
      <c r="A217" s="200"/>
      <c r="B217" s="359"/>
      <c r="C217" s="201" t="s">
        <v>387</v>
      </c>
      <c r="D217" s="202" t="s">
        <v>388</v>
      </c>
      <c r="E217" s="203">
        <v>6.1079999999999997</v>
      </c>
    </row>
    <row r="218" spans="1:5" outlineLevel="1" x14ac:dyDescent="0.2">
      <c r="A218" s="200"/>
      <c r="B218" s="359"/>
      <c r="C218" s="201" t="s">
        <v>389</v>
      </c>
      <c r="D218" s="202" t="s">
        <v>316</v>
      </c>
      <c r="E218" s="203">
        <v>1.018</v>
      </c>
    </row>
    <row r="219" spans="1:5" outlineLevel="1" x14ac:dyDescent="0.2">
      <c r="A219" s="200"/>
      <c r="B219" s="359"/>
      <c r="C219" s="201" t="s">
        <v>390</v>
      </c>
      <c r="D219" s="202" t="s">
        <v>314</v>
      </c>
      <c r="E219" s="203">
        <v>3.0539999999999998</v>
      </c>
    </row>
    <row r="220" spans="1:5" ht="24" outlineLevel="1" x14ac:dyDescent="0.2">
      <c r="A220" s="200"/>
      <c r="B220" s="359"/>
      <c r="C220" s="201" t="s">
        <v>315</v>
      </c>
      <c r="D220" s="202" t="s">
        <v>309</v>
      </c>
      <c r="E220" s="203">
        <v>2.036</v>
      </c>
    </row>
    <row r="221" spans="1:5" outlineLevel="1" x14ac:dyDescent="0.2">
      <c r="A221" s="200"/>
      <c r="B221" s="359"/>
      <c r="C221" s="201" t="s">
        <v>358</v>
      </c>
      <c r="D221" s="202" t="s">
        <v>312</v>
      </c>
      <c r="E221" s="203">
        <v>0.33900000000000002</v>
      </c>
    </row>
    <row r="222" spans="1:5" outlineLevel="1" x14ac:dyDescent="0.2">
      <c r="A222" s="200"/>
      <c r="B222" s="359"/>
      <c r="C222" s="201" t="s">
        <v>317</v>
      </c>
      <c r="D222" s="202" t="s">
        <v>357</v>
      </c>
      <c r="E222" s="203">
        <v>2.7149999999999999</v>
      </c>
    </row>
    <row r="223" spans="1:5" outlineLevel="1" x14ac:dyDescent="0.2">
      <c r="A223" s="200"/>
      <c r="B223" s="359"/>
      <c r="C223" s="201" t="s">
        <v>331</v>
      </c>
      <c r="D223" s="202" t="s">
        <v>242</v>
      </c>
      <c r="E223" s="203"/>
    </row>
    <row r="224" spans="1:5" ht="25.5" x14ac:dyDescent="0.2">
      <c r="A224" s="196">
        <v>11</v>
      </c>
      <c r="B224" s="358" t="s">
        <v>259</v>
      </c>
      <c r="C224" s="197" t="s">
        <v>260</v>
      </c>
      <c r="D224" s="198" t="s">
        <v>391</v>
      </c>
      <c r="E224" s="199">
        <v>45.289000000000001</v>
      </c>
    </row>
    <row r="225" spans="1:5" ht="36" outlineLevel="1" x14ac:dyDescent="0.2">
      <c r="A225" s="200"/>
      <c r="B225" s="359"/>
      <c r="C225" s="201" t="s">
        <v>376</v>
      </c>
      <c r="D225" s="202" t="s">
        <v>377</v>
      </c>
      <c r="E225" s="203" t="s">
        <v>2</v>
      </c>
    </row>
    <row r="226" spans="1:5" outlineLevel="1" x14ac:dyDescent="0.2">
      <c r="A226" s="200"/>
      <c r="B226" s="359"/>
      <c r="C226" s="201" t="s">
        <v>303</v>
      </c>
      <c r="D226" s="202" t="s">
        <v>378</v>
      </c>
      <c r="E226" s="203" t="s">
        <v>2</v>
      </c>
    </row>
    <row r="227" spans="1:5" outlineLevel="1" x14ac:dyDescent="0.2">
      <c r="A227" s="200"/>
      <c r="B227" s="359"/>
      <c r="C227" s="201" t="s">
        <v>305</v>
      </c>
      <c r="D227" s="202" t="s">
        <v>306</v>
      </c>
      <c r="E227" s="203">
        <v>0.90600000000000003</v>
      </c>
    </row>
    <row r="228" spans="1:5" ht="24" outlineLevel="1" x14ac:dyDescent="0.2">
      <c r="A228" s="200"/>
      <c r="B228" s="359"/>
      <c r="C228" s="201" t="s">
        <v>344</v>
      </c>
      <c r="D228" s="202" t="s">
        <v>306</v>
      </c>
      <c r="E228" s="203">
        <v>0.90600000000000003</v>
      </c>
    </row>
    <row r="229" spans="1:5" outlineLevel="1" x14ac:dyDescent="0.2">
      <c r="A229" s="200"/>
      <c r="B229" s="359"/>
      <c r="C229" s="201" t="s">
        <v>345</v>
      </c>
      <c r="D229" s="202" t="s">
        <v>309</v>
      </c>
      <c r="E229" s="203">
        <v>2.7170000000000001</v>
      </c>
    </row>
    <row r="230" spans="1:5" ht="24" outlineLevel="1" x14ac:dyDescent="0.2">
      <c r="A230" s="200"/>
      <c r="B230" s="359"/>
      <c r="C230" s="201" t="s">
        <v>346</v>
      </c>
      <c r="D230" s="202" t="s">
        <v>379</v>
      </c>
      <c r="E230" s="203">
        <v>5.4349999999999996</v>
      </c>
    </row>
    <row r="231" spans="1:5" outlineLevel="1" x14ac:dyDescent="0.2">
      <c r="A231" s="200"/>
      <c r="B231" s="359"/>
      <c r="C231" s="201" t="s">
        <v>380</v>
      </c>
      <c r="D231" s="202" t="s">
        <v>381</v>
      </c>
      <c r="E231" s="203">
        <v>7.2460000000000004</v>
      </c>
    </row>
    <row r="232" spans="1:5" outlineLevel="1" x14ac:dyDescent="0.2">
      <c r="A232" s="200"/>
      <c r="B232" s="359"/>
      <c r="C232" s="201" t="s">
        <v>382</v>
      </c>
      <c r="D232" s="202" t="s">
        <v>306</v>
      </c>
      <c r="E232" s="203">
        <v>0.90600000000000003</v>
      </c>
    </row>
    <row r="233" spans="1:5" outlineLevel="1" x14ac:dyDescent="0.2">
      <c r="A233" s="200"/>
      <c r="B233" s="359"/>
      <c r="C233" s="201" t="s">
        <v>383</v>
      </c>
      <c r="D233" s="202" t="s">
        <v>306</v>
      </c>
      <c r="E233" s="203">
        <v>0.90600000000000003</v>
      </c>
    </row>
    <row r="234" spans="1:5" ht="24" outlineLevel="1" x14ac:dyDescent="0.2">
      <c r="A234" s="200"/>
      <c r="B234" s="359"/>
      <c r="C234" s="201" t="s">
        <v>384</v>
      </c>
      <c r="D234" s="202" t="s">
        <v>328</v>
      </c>
      <c r="E234" s="203">
        <v>4.5289999999999999</v>
      </c>
    </row>
    <row r="235" spans="1:5" outlineLevel="1" x14ac:dyDescent="0.2">
      <c r="A235" s="200"/>
      <c r="B235" s="359"/>
      <c r="C235" s="201" t="s">
        <v>385</v>
      </c>
      <c r="D235" s="202" t="s">
        <v>306</v>
      </c>
      <c r="E235" s="203">
        <v>0.90600000000000003</v>
      </c>
    </row>
    <row r="236" spans="1:5" outlineLevel="1" x14ac:dyDescent="0.2">
      <c r="A236" s="200"/>
      <c r="B236" s="359"/>
      <c r="C236" s="201" t="s">
        <v>386</v>
      </c>
      <c r="D236" s="202" t="s">
        <v>312</v>
      </c>
      <c r="E236" s="203">
        <v>0.45300000000000001</v>
      </c>
    </row>
    <row r="237" spans="1:5" outlineLevel="1" x14ac:dyDescent="0.2">
      <c r="A237" s="200"/>
      <c r="B237" s="359"/>
      <c r="C237" s="201" t="s">
        <v>387</v>
      </c>
      <c r="D237" s="202" t="s">
        <v>388</v>
      </c>
      <c r="E237" s="203">
        <v>8.1519999999999992</v>
      </c>
    </row>
    <row r="238" spans="1:5" outlineLevel="1" x14ac:dyDescent="0.2">
      <c r="A238" s="200"/>
      <c r="B238" s="359"/>
      <c r="C238" s="201" t="s">
        <v>389</v>
      </c>
      <c r="D238" s="202" t="s">
        <v>316</v>
      </c>
      <c r="E238" s="203">
        <v>1.359</v>
      </c>
    </row>
    <row r="239" spans="1:5" outlineLevel="1" x14ac:dyDescent="0.2">
      <c r="A239" s="200"/>
      <c r="B239" s="359"/>
      <c r="C239" s="201" t="s">
        <v>390</v>
      </c>
      <c r="D239" s="202" t="s">
        <v>314</v>
      </c>
      <c r="E239" s="203">
        <v>4.0759999999999996</v>
      </c>
    </row>
    <row r="240" spans="1:5" ht="24" outlineLevel="1" x14ac:dyDescent="0.2">
      <c r="A240" s="200"/>
      <c r="B240" s="359"/>
      <c r="C240" s="201" t="s">
        <v>315</v>
      </c>
      <c r="D240" s="202" t="s">
        <v>309</v>
      </c>
      <c r="E240" s="203">
        <v>2.7170000000000001</v>
      </c>
    </row>
    <row r="241" spans="1:5" outlineLevel="1" x14ac:dyDescent="0.2">
      <c r="A241" s="200"/>
      <c r="B241" s="359"/>
      <c r="C241" s="201" t="s">
        <v>358</v>
      </c>
      <c r="D241" s="202" t="s">
        <v>312</v>
      </c>
      <c r="E241" s="203">
        <v>0.45300000000000001</v>
      </c>
    </row>
    <row r="242" spans="1:5" outlineLevel="1" x14ac:dyDescent="0.2">
      <c r="A242" s="200"/>
      <c r="B242" s="359"/>
      <c r="C242" s="201" t="s">
        <v>317</v>
      </c>
      <c r="D242" s="202" t="s">
        <v>357</v>
      </c>
      <c r="E242" s="203">
        <v>3.6230000000000002</v>
      </c>
    </row>
    <row r="243" spans="1:5" outlineLevel="1" x14ac:dyDescent="0.2">
      <c r="A243" s="200"/>
      <c r="B243" s="359"/>
      <c r="C243" s="201" t="s">
        <v>331</v>
      </c>
      <c r="D243" s="202" t="s">
        <v>242</v>
      </c>
      <c r="E243" s="203"/>
    </row>
    <row r="244" spans="1:5" ht="27.95" customHeight="1" x14ac:dyDescent="0.2">
      <c r="A244" s="196">
        <v>12</v>
      </c>
      <c r="B244" s="358" t="s">
        <v>261</v>
      </c>
      <c r="C244" s="197" t="s">
        <v>262</v>
      </c>
      <c r="D244" s="198" t="s">
        <v>392</v>
      </c>
      <c r="E244" s="199">
        <v>28.032</v>
      </c>
    </row>
    <row r="245" spans="1:5" ht="36" outlineLevel="1" x14ac:dyDescent="0.2">
      <c r="A245" s="200"/>
      <c r="B245" s="359"/>
      <c r="C245" s="201" t="s">
        <v>376</v>
      </c>
      <c r="D245" s="202" t="s">
        <v>377</v>
      </c>
      <c r="E245" s="203" t="s">
        <v>2</v>
      </c>
    </row>
    <row r="246" spans="1:5" outlineLevel="1" x14ac:dyDescent="0.2">
      <c r="A246" s="200"/>
      <c r="B246" s="359"/>
      <c r="C246" s="201" t="s">
        <v>303</v>
      </c>
      <c r="D246" s="202" t="s">
        <v>393</v>
      </c>
      <c r="E246" s="203" t="s">
        <v>2</v>
      </c>
    </row>
    <row r="247" spans="1:5" outlineLevel="1" x14ac:dyDescent="0.2">
      <c r="A247" s="200"/>
      <c r="B247" s="359"/>
      <c r="C247" s="201" t="s">
        <v>305</v>
      </c>
      <c r="D247" s="202" t="s">
        <v>306</v>
      </c>
      <c r="E247" s="203">
        <v>0.56100000000000005</v>
      </c>
    </row>
    <row r="248" spans="1:5" ht="24" outlineLevel="1" x14ac:dyDescent="0.2">
      <c r="A248" s="200"/>
      <c r="B248" s="359"/>
      <c r="C248" s="201" t="s">
        <v>344</v>
      </c>
      <c r="D248" s="202" t="s">
        <v>306</v>
      </c>
      <c r="E248" s="203">
        <v>0.56100000000000005</v>
      </c>
    </row>
    <row r="249" spans="1:5" outlineLevel="1" x14ac:dyDescent="0.2">
      <c r="A249" s="200"/>
      <c r="B249" s="359"/>
      <c r="C249" s="201" t="s">
        <v>345</v>
      </c>
      <c r="D249" s="202" t="s">
        <v>309</v>
      </c>
      <c r="E249" s="203">
        <v>1.6819999999999999</v>
      </c>
    </row>
    <row r="250" spans="1:5" ht="24" outlineLevel="1" x14ac:dyDescent="0.2">
      <c r="A250" s="200"/>
      <c r="B250" s="359"/>
      <c r="C250" s="201" t="s">
        <v>346</v>
      </c>
      <c r="D250" s="202" t="s">
        <v>379</v>
      </c>
      <c r="E250" s="203">
        <v>3.3639999999999999</v>
      </c>
    </row>
    <row r="251" spans="1:5" outlineLevel="1" x14ac:dyDescent="0.2">
      <c r="A251" s="200"/>
      <c r="B251" s="359"/>
      <c r="C251" s="201" t="s">
        <v>380</v>
      </c>
      <c r="D251" s="202" t="s">
        <v>381</v>
      </c>
      <c r="E251" s="203">
        <v>4.4850000000000003</v>
      </c>
    </row>
    <row r="252" spans="1:5" outlineLevel="1" x14ac:dyDescent="0.2">
      <c r="A252" s="200"/>
      <c r="B252" s="359"/>
      <c r="C252" s="201" t="s">
        <v>382</v>
      </c>
      <c r="D252" s="202" t="s">
        <v>306</v>
      </c>
      <c r="E252" s="203">
        <v>0.56100000000000005</v>
      </c>
    </row>
    <row r="253" spans="1:5" outlineLevel="1" x14ac:dyDescent="0.2">
      <c r="A253" s="200"/>
      <c r="B253" s="359"/>
      <c r="C253" s="201" t="s">
        <v>383</v>
      </c>
      <c r="D253" s="202" t="s">
        <v>306</v>
      </c>
      <c r="E253" s="203">
        <v>0.56100000000000005</v>
      </c>
    </row>
    <row r="254" spans="1:5" ht="24" outlineLevel="1" x14ac:dyDescent="0.2">
      <c r="A254" s="200"/>
      <c r="B254" s="359"/>
      <c r="C254" s="201" t="s">
        <v>384</v>
      </c>
      <c r="D254" s="202" t="s">
        <v>328</v>
      </c>
      <c r="E254" s="203">
        <v>2.8029999999999999</v>
      </c>
    </row>
    <row r="255" spans="1:5" outlineLevel="1" x14ac:dyDescent="0.2">
      <c r="A255" s="200"/>
      <c r="B255" s="359"/>
      <c r="C255" s="201" t="s">
        <v>385</v>
      </c>
      <c r="D255" s="202" t="s">
        <v>306</v>
      </c>
      <c r="E255" s="203">
        <v>0.56100000000000005</v>
      </c>
    </row>
    <row r="256" spans="1:5" outlineLevel="1" x14ac:dyDescent="0.2">
      <c r="A256" s="200"/>
      <c r="B256" s="359"/>
      <c r="C256" s="201" t="s">
        <v>386</v>
      </c>
      <c r="D256" s="202" t="s">
        <v>312</v>
      </c>
      <c r="E256" s="203">
        <v>0.28000000000000003</v>
      </c>
    </row>
    <row r="257" spans="1:5" outlineLevel="1" x14ac:dyDescent="0.2">
      <c r="A257" s="200"/>
      <c r="B257" s="359"/>
      <c r="C257" s="201" t="s">
        <v>387</v>
      </c>
      <c r="D257" s="202" t="s">
        <v>388</v>
      </c>
      <c r="E257" s="203">
        <v>5.0460000000000003</v>
      </c>
    </row>
    <row r="258" spans="1:5" outlineLevel="1" x14ac:dyDescent="0.2">
      <c r="A258" s="200"/>
      <c r="B258" s="359"/>
      <c r="C258" s="201" t="s">
        <v>389</v>
      </c>
      <c r="D258" s="202" t="s">
        <v>316</v>
      </c>
      <c r="E258" s="203">
        <v>0.84099999999999997</v>
      </c>
    </row>
    <row r="259" spans="1:5" outlineLevel="1" x14ac:dyDescent="0.2">
      <c r="A259" s="200"/>
      <c r="B259" s="359"/>
      <c r="C259" s="201" t="s">
        <v>390</v>
      </c>
      <c r="D259" s="202" t="s">
        <v>314</v>
      </c>
      <c r="E259" s="203">
        <v>2.5230000000000001</v>
      </c>
    </row>
    <row r="260" spans="1:5" ht="24" outlineLevel="1" x14ac:dyDescent="0.2">
      <c r="A260" s="200"/>
      <c r="B260" s="359"/>
      <c r="C260" s="201" t="s">
        <v>315</v>
      </c>
      <c r="D260" s="202" t="s">
        <v>309</v>
      </c>
      <c r="E260" s="203">
        <v>1.6819999999999999</v>
      </c>
    </row>
    <row r="261" spans="1:5" outlineLevel="1" x14ac:dyDescent="0.2">
      <c r="A261" s="200"/>
      <c r="B261" s="359"/>
      <c r="C261" s="201" t="s">
        <v>358</v>
      </c>
      <c r="D261" s="202" t="s">
        <v>312</v>
      </c>
      <c r="E261" s="203">
        <v>0.28000000000000003</v>
      </c>
    </row>
    <row r="262" spans="1:5" outlineLevel="1" x14ac:dyDescent="0.2">
      <c r="A262" s="200"/>
      <c r="B262" s="359"/>
      <c r="C262" s="201" t="s">
        <v>317</v>
      </c>
      <c r="D262" s="202" t="s">
        <v>357</v>
      </c>
      <c r="E262" s="203">
        <v>2.2429999999999999</v>
      </c>
    </row>
    <row r="263" spans="1:5" outlineLevel="1" x14ac:dyDescent="0.2">
      <c r="A263" s="200"/>
      <c r="B263" s="359"/>
      <c r="C263" s="201" t="s">
        <v>331</v>
      </c>
      <c r="D263" s="202" t="s">
        <v>242</v>
      </c>
      <c r="E263" s="203"/>
    </row>
    <row r="264" spans="1:5" ht="25.5" x14ac:dyDescent="0.2">
      <c r="A264" s="196">
        <v>13</v>
      </c>
      <c r="B264" s="358" t="s">
        <v>263</v>
      </c>
      <c r="C264" s="197" t="s">
        <v>264</v>
      </c>
      <c r="D264" s="198" t="s">
        <v>394</v>
      </c>
      <c r="E264" s="199">
        <v>1.272</v>
      </c>
    </row>
    <row r="265" spans="1:5" ht="36" outlineLevel="1" x14ac:dyDescent="0.2">
      <c r="A265" s="200"/>
      <c r="B265" s="359"/>
      <c r="C265" s="201" t="s">
        <v>376</v>
      </c>
      <c r="D265" s="202" t="s">
        <v>377</v>
      </c>
      <c r="E265" s="203" t="s">
        <v>2</v>
      </c>
    </row>
    <row r="266" spans="1:5" outlineLevel="1" x14ac:dyDescent="0.2">
      <c r="A266" s="200"/>
      <c r="B266" s="359"/>
      <c r="C266" s="201" t="s">
        <v>303</v>
      </c>
      <c r="D266" s="202" t="s">
        <v>378</v>
      </c>
      <c r="E266" s="203" t="s">
        <v>2</v>
      </c>
    </row>
    <row r="267" spans="1:5" outlineLevel="1" x14ac:dyDescent="0.2">
      <c r="A267" s="200"/>
      <c r="B267" s="359"/>
      <c r="C267" s="201" t="s">
        <v>305</v>
      </c>
      <c r="D267" s="202" t="s">
        <v>306</v>
      </c>
      <c r="E267" s="203">
        <v>2.5000000000000001E-2</v>
      </c>
    </row>
    <row r="268" spans="1:5" ht="24" outlineLevel="1" x14ac:dyDescent="0.2">
      <c r="A268" s="200"/>
      <c r="B268" s="359"/>
      <c r="C268" s="201" t="s">
        <v>344</v>
      </c>
      <c r="D268" s="202" t="s">
        <v>306</v>
      </c>
      <c r="E268" s="203">
        <v>2.5000000000000001E-2</v>
      </c>
    </row>
    <row r="269" spans="1:5" outlineLevel="1" x14ac:dyDescent="0.2">
      <c r="A269" s="200"/>
      <c r="B269" s="359"/>
      <c r="C269" s="201" t="s">
        <v>345</v>
      </c>
      <c r="D269" s="202" t="s">
        <v>309</v>
      </c>
      <c r="E269" s="203">
        <v>7.5999999999999998E-2</v>
      </c>
    </row>
    <row r="270" spans="1:5" ht="24" outlineLevel="1" x14ac:dyDescent="0.2">
      <c r="A270" s="200"/>
      <c r="B270" s="359"/>
      <c r="C270" s="201" t="s">
        <v>346</v>
      </c>
      <c r="D270" s="202" t="s">
        <v>379</v>
      </c>
      <c r="E270" s="203">
        <v>0.153</v>
      </c>
    </row>
    <row r="271" spans="1:5" outlineLevel="1" x14ac:dyDescent="0.2">
      <c r="A271" s="200"/>
      <c r="B271" s="359"/>
      <c r="C271" s="201" t="s">
        <v>380</v>
      </c>
      <c r="D271" s="202" t="s">
        <v>381</v>
      </c>
      <c r="E271" s="203">
        <v>0.20399999999999999</v>
      </c>
    </row>
    <row r="272" spans="1:5" outlineLevel="1" x14ac:dyDescent="0.2">
      <c r="A272" s="200"/>
      <c r="B272" s="359"/>
      <c r="C272" s="201" t="s">
        <v>382</v>
      </c>
      <c r="D272" s="202" t="s">
        <v>306</v>
      </c>
      <c r="E272" s="203">
        <v>2.5000000000000001E-2</v>
      </c>
    </row>
    <row r="273" spans="1:5" outlineLevel="1" x14ac:dyDescent="0.2">
      <c r="A273" s="200"/>
      <c r="B273" s="359"/>
      <c r="C273" s="201" t="s">
        <v>383</v>
      </c>
      <c r="D273" s="202" t="s">
        <v>306</v>
      </c>
      <c r="E273" s="203">
        <v>2.5000000000000001E-2</v>
      </c>
    </row>
    <row r="274" spans="1:5" ht="24" outlineLevel="1" x14ac:dyDescent="0.2">
      <c r="A274" s="200"/>
      <c r="B274" s="359"/>
      <c r="C274" s="201" t="s">
        <v>384</v>
      </c>
      <c r="D274" s="202" t="s">
        <v>328</v>
      </c>
      <c r="E274" s="203">
        <v>0.127</v>
      </c>
    </row>
    <row r="275" spans="1:5" outlineLevel="1" x14ac:dyDescent="0.2">
      <c r="A275" s="200"/>
      <c r="B275" s="359"/>
      <c r="C275" s="201" t="s">
        <v>385</v>
      </c>
      <c r="D275" s="202" t="s">
        <v>306</v>
      </c>
      <c r="E275" s="203">
        <v>2.5000000000000001E-2</v>
      </c>
    </row>
    <row r="276" spans="1:5" outlineLevel="1" x14ac:dyDescent="0.2">
      <c r="A276" s="200"/>
      <c r="B276" s="359"/>
      <c r="C276" s="201" t="s">
        <v>386</v>
      </c>
      <c r="D276" s="202" t="s">
        <v>312</v>
      </c>
      <c r="E276" s="203">
        <v>1.2999999999999999E-2</v>
      </c>
    </row>
    <row r="277" spans="1:5" outlineLevel="1" x14ac:dyDescent="0.2">
      <c r="A277" s="200"/>
      <c r="B277" s="359"/>
      <c r="C277" s="201" t="s">
        <v>387</v>
      </c>
      <c r="D277" s="202" t="s">
        <v>388</v>
      </c>
      <c r="E277" s="203">
        <v>0.22900000000000001</v>
      </c>
    </row>
    <row r="278" spans="1:5" outlineLevel="1" x14ac:dyDescent="0.2">
      <c r="A278" s="200"/>
      <c r="B278" s="359"/>
      <c r="C278" s="201" t="s">
        <v>389</v>
      </c>
      <c r="D278" s="202" t="s">
        <v>316</v>
      </c>
      <c r="E278" s="203">
        <v>3.7999999999999999E-2</v>
      </c>
    </row>
    <row r="279" spans="1:5" outlineLevel="1" x14ac:dyDescent="0.2">
      <c r="A279" s="200"/>
      <c r="B279" s="359"/>
      <c r="C279" s="201" t="s">
        <v>390</v>
      </c>
      <c r="D279" s="202" t="s">
        <v>314</v>
      </c>
      <c r="E279" s="203">
        <v>0.114</v>
      </c>
    </row>
    <row r="280" spans="1:5" ht="24" outlineLevel="1" x14ac:dyDescent="0.2">
      <c r="A280" s="200"/>
      <c r="B280" s="359"/>
      <c r="C280" s="201" t="s">
        <v>315</v>
      </c>
      <c r="D280" s="202" t="s">
        <v>309</v>
      </c>
      <c r="E280" s="203">
        <v>7.5999999999999998E-2</v>
      </c>
    </row>
    <row r="281" spans="1:5" outlineLevel="1" x14ac:dyDescent="0.2">
      <c r="A281" s="200"/>
      <c r="B281" s="359"/>
      <c r="C281" s="201" t="s">
        <v>358</v>
      </c>
      <c r="D281" s="202" t="s">
        <v>312</v>
      </c>
      <c r="E281" s="203">
        <v>1.2999999999999999E-2</v>
      </c>
    </row>
    <row r="282" spans="1:5" outlineLevel="1" x14ac:dyDescent="0.2">
      <c r="A282" s="200"/>
      <c r="B282" s="359"/>
      <c r="C282" s="201" t="s">
        <v>317</v>
      </c>
      <c r="D282" s="202" t="s">
        <v>357</v>
      </c>
      <c r="E282" s="203">
        <v>0.10199999999999999</v>
      </c>
    </row>
    <row r="283" spans="1:5" outlineLevel="1" x14ac:dyDescent="0.2">
      <c r="A283" s="200"/>
      <c r="B283" s="359"/>
      <c r="C283" s="201" t="s">
        <v>331</v>
      </c>
      <c r="D283" s="202" t="s">
        <v>242</v>
      </c>
      <c r="E283" s="203"/>
    </row>
    <row r="284" spans="1:5" ht="38.25" x14ac:dyDescent="0.2">
      <c r="A284" s="196">
        <v>14</v>
      </c>
      <c r="B284" s="358" t="s">
        <v>265</v>
      </c>
      <c r="C284" s="197" t="s">
        <v>266</v>
      </c>
      <c r="D284" s="198" t="s">
        <v>395</v>
      </c>
      <c r="E284" s="199">
        <v>2.3079999999999998</v>
      </c>
    </row>
    <row r="285" spans="1:5" ht="24" outlineLevel="1" x14ac:dyDescent="0.2">
      <c r="A285" s="200"/>
      <c r="B285" s="359"/>
      <c r="C285" s="201" t="s">
        <v>396</v>
      </c>
      <c r="D285" s="202" t="s">
        <v>397</v>
      </c>
      <c r="E285" s="203" t="s">
        <v>2</v>
      </c>
    </row>
    <row r="286" spans="1:5" ht="24" outlineLevel="1" x14ac:dyDescent="0.2">
      <c r="A286" s="200"/>
      <c r="B286" s="359"/>
      <c r="C286" s="201" t="s">
        <v>398</v>
      </c>
      <c r="D286" s="202" t="s">
        <v>399</v>
      </c>
      <c r="E286" s="203" t="s">
        <v>2</v>
      </c>
    </row>
    <row r="287" spans="1:5" outlineLevel="1" x14ac:dyDescent="0.2">
      <c r="A287" s="200"/>
      <c r="B287" s="359"/>
      <c r="C287" s="201" t="s">
        <v>303</v>
      </c>
      <c r="D287" s="202" t="s">
        <v>304</v>
      </c>
      <c r="E287" s="203" t="s">
        <v>2</v>
      </c>
    </row>
    <row r="288" spans="1:5" ht="24" outlineLevel="1" x14ac:dyDescent="0.2">
      <c r="A288" s="200"/>
      <c r="B288" s="359"/>
      <c r="C288" s="201" t="s">
        <v>400</v>
      </c>
      <c r="D288" s="202" t="s">
        <v>356</v>
      </c>
      <c r="E288" s="203">
        <v>0.69199999999999995</v>
      </c>
    </row>
    <row r="289" spans="1:5" outlineLevel="1" x14ac:dyDescent="0.2">
      <c r="A289" s="200"/>
      <c r="B289" s="359"/>
      <c r="C289" s="201" t="s">
        <v>401</v>
      </c>
      <c r="D289" s="202" t="s">
        <v>402</v>
      </c>
      <c r="E289" s="203">
        <v>1.546</v>
      </c>
    </row>
    <row r="290" spans="1:5" outlineLevel="1" x14ac:dyDescent="0.2">
      <c r="A290" s="200"/>
      <c r="B290" s="359"/>
      <c r="C290" s="201" t="s">
        <v>403</v>
      </c>
      <c r="D290" s="202" t="s">
        <v>316</v>
      </c>
      <c r="E290" s="203">
        <v>6.9000000000000006E-2</v>
      </c>
    </row>
    <row r="291" spans="1:5" outlineLevel="1" x14ac:dyDescent="0.2">
      <c r="A291" s="200"/>
      <c r="B291" s="359"/>
      <c r="C291" s="201" t="s">
        <v>331</v>
      </c>
      <c r="D291" s="202" t="s">
        <v>242</v>
      </c>
      <c r="E291" s="203"/>
    </row>
    <row r="292" spans="1:5" ht="25.5" x14ac:dyDescent="0.2">
      <c r="A292" s="196">
        <v>15</v>
      </c>
      <c r="B292" s="358" t="s">
        <v>267</v>
      </c>
      <c r="C292" s="197" t="s">
        <v>268</v>
      </c>
      <c r="D292" s="198" t="s">
        <v>404</v>
      </c>
      <c r="E292" s="199">
        <v>11.472</v>
      </c>
    </row>
    <row r="293" spans="1:5" ht="60" outlineLevel="1" x14ac:dyDescent="0.2">
      <c r="A293" s="200"/>
      <c r="B293" s="359"/>
      <c r="C293" s="201" t="s">
        <v>405</v>
      </c>
      <c r="D293" s="202" t="s">
        <v>406</v>
      </c>
      <c r="E293" s="203" t="s">
        <v>2</v>
      </c>
    </row>
    <row r="294" spans="1:5" outlineLevel="1" x14ac:dyDescent="0.2">
      <c r="A294" s="200"/>
      <c r="B294" s="359"/>
      <c r="C294" s="201" t="s">
        <v>2</v>
      </c>
      <c r="D294" s="202" t="s">
        <v>407</v>
      </c>
      <c r="E294" s="203" t="s">
        <v>2</v>
      </c>
    </row>
    <row r="295" spans="1:5" ht="24" outlineLevel="1" x14ac:dyDescent="0.2">
      <c r="A295" s="200"/>
      <c r="B295" s="359"/>
      <c r="C295" s="201" t="s">
        <v>408</v>
      </c>
      <c r="D295" s="202" t="s">
        <v>409</v>
      </c>
      <c r="E295" s="203" t="s">
        <v>2</v>
      </c>
    </row>
    <row r="296" spans="1:5" ht="48" outlineLevel="1" x14ac:dyDescent="0.2">
      <c r="A296" s="200"/>
      <c r="B296" s="359"/>
      <c r="C296" s="201" t="s">
        <v>410</v>
      </c>
      <c r="D296" s="202" t="s">
        <v>411</v>
      </c>
      <c r="E296" s="203" t="s">
        <v>2</v>
      </c>
    </row>
    <row r="297" spans="1:5" ht="36" outlineLevel="1" x14ac:dyDescent="0.2">
      <c r="A297" s="200"/>
      <c r="B297" s="359"/>
      <c r="C297" s="201" t="s">
        <v>412</v>
      </c>
      <c r="D297" s="202" t="s">
        <v>413</v>
      </c>
      <c r="E297" s="203" t="s">
        <v>2</v>
      </c>
    </row>
    <row r="298" spans="1:5" ht="48" outlineLevel="1" x14ac:dyDescent="0.2">
      <c r="A298" s="200"/>
      <c r="B298" s="359"/>
      <c r="C298" s="201" t="s">
        <v>414</v>
      </c>
      <c r="D298" s="202" t="s">
        <v>415</v>
      </c>
      <c r="E298" s="203" t="s">
        <v>2</v>
      </c>
    </row>
    <row r="299" spans="1:5" ht="72" outlineLevel="1" x14ac:dyDescent="0.2">
      <c r="A299" s="200"/>
      <c r="B299" s="359"/>
      <c r="C299" s="201" t="s">
        <v>416</v>
      </c>
      <c r="D299" s="202" t="s">
        <v>417</v>
      </c>
      <c r="E299" s="203" t="s">
        <v>2</v>
      </c>
    </row>
    <row r="300" spans="1:5" ht="36" outlineLevel="1" x14ac:dyDescent="0.2">
      <c r="A300" s="200"/>
      <c r="B300" s="359"/>
      <c r="C300" s="201" t="s">
        <v>418</v>
      </c>
      <c r="D300" s="202" t="s">
        <v>419</v>
      </c>
      <c r="E300" s="203" t="s">
        <v>2</v>
      </c>
    </row>
    <row r="301" spans="1:5" ht="36" outlineLevel="1" x14ac:dyDescent="0.2">
      <c r="A301" s="200"/>
      <c r="B301" s="359"/>
      <c r="C301" s="201" t="s">
        <v>420</v>
      </c>
      <c r="D301" s="202" t="s">
        <v>421</v>
      </c>
      <c r="E301" s="203" t="s">
        <v>2</v>
      </c>
    </row>
    <row r="302" spans="1:5" ht="24" outlineLevel="1" x14ac:dyDescent="0.2">
      <c r="A302" s="200"/>
      <c r="B302" s="359"/>
      <c r="C302" s="201" t="s">
        <v>422</v>
      </c>
      <c r="D302" s="202" t="s">
        <v>423</v>
      </c>
      <c r="E302" s="203" t="s">
        <v>2</v>
      </c>
    </row>
    <row r="303" spans="1:5" ht="25.5" x14ac:dyDescent="0.2">
      <c r="A303" s="196">
        <v>16</v>
      </c>
      <c r="B303" s="358" t="s">
        <v>269</v>
      </c>
      <c r="C303" s="197" t="s">
        <v>270</v>
      </c>
      <c r="D303" s="198" t="s">
        <v>424</v>
      </c>
      <c r="E303" s="199">
        <v>93.561999999999998</v>
      </c>
    </row>
    <row r="304" spans="1:5" ht="24" outlineLevel="1" x14ac:dyDescent="0.2">
      <c r="A304" s="200"/>
      <c r="B304" s="359"/>
      <c r="C304" s="201" t="s">
        <v>425</v>
      </c>
      <c r="D304" s="202" t="s">
        <v>426</v>
      </c>
      <c r="E304" s="203" t="s">
        <v>2</v>
      </c>
    </row>
    <row r="305" spans="1:5" ht="60" outlineLevel="1" x14ac:dyDescent="0.2">
      <c r="A305" s="200"/>
      <c r="B305" s="359"/>
      <c r="C305" s="201" t="s">
        <v>405</v>
      </c>
      <c r="D305" s="202" t="s">
        <v>406</v>
      </c>
      <c r="E305" s="203" t="s">
        <v>2</v>
      </c>
    </row>
    <row r="306" spans="1:5" ht="60" outlineLevel="1" x14ac:dyDescent="0.2">
      <c r="A306" s="200"/>
      <c r="B306" s="359"/>
      <c r="C306" s="201" t="s">
        <v>427</v>
      </c>
      <c r="D306" s="202" t="s">
        <v>428</v>
      </c>
      <c r="E306" s="203" t="s">
        <v>2</v>
      </c>
    </row>
    <row r="307" spans="1:5" ht="24" outlineLevel="1" x14ac:dyDescent="0.2">
      <c r="A307" s="200"/>
      <c r="B307" s="359"/>
      <c r="C307" s="201" t="s">
        <v>429</v>
      </c>
      <c r="D307" s="202" t="s">
        <v>430</v>
      </c>
      <c r="E307" s="203" t="s">
        <v>2</v>
      </c>
    </row>
    <row r="308" spans="1:5" ht="48" outlineLevel="1" x14ac:dyDescent="0.2">
      <c r="A308" s="200"/>
      <c r="B308" s="359"/>
      <c r="C308" s="201" t="s">
        <v>410</v>
      </c>
      <c r="D308" s="202" t="s">
        <v>431</v>
      </c>
      <c r="E308" s="203" t="s">
        <v>2</v>
      </c>
    </row>
    <row r="309" spans="1:5" ht="36" outlineLevel="1" x14ac:dyDescent="0.2">
      <c r="A309" s="200"/>
      <c r="B309" s="359"/>
      <c r="C309" s="201" t="s">
        <v>412</v>
      </c>
      <c r="D309" s="202" t="s">
        <v>413</v>
      </c>
      <c r="E309" s="203" t="s">
        <v>2</v>
      </c>
    </row>
    <row r="310" spans="1:5" ht="48" outlineLevel="1" x14ac:dyDescent="0.2">
      <c r="A310" s="200"/>
      <c r="B310" s="359"/>
      <c r="C310" s="201" t="s">
        <v>414</v>
      </c>
      <c r="D310" s="202" t="s">
        <v>415</v>
      </c>
      <c r="E310" s="203" t="s">
        <v>2</v>
      </c>
    </row>
    <row r="311" spans="1:5" ht="72" outlineLevel="1" x14ac:dyDescent="0.2">
      <c r="A311" s="200"/>
      <c r="B311" s="359"/>
      <c r="C311" s="201" t="s">
        <v>416</v>
      </c>
      <c r="D311" s="202" t="s">
        <v>417</v>
      </c>
      <c r="E311" s="203" t="s">
        <v>2</v>
      </c>
    </row>
    <row r="312" spans="1:5" ht="36" outlineLevel="1" x14ac:dyDescent="0.2">
      <c r="A312" s="200"/>
      <c r="B312" s="359"/>
      <c r="C312" s="201" t="s">
        <v>418</v>
      </c>
      <c r="D312" s="202" t="s">
        <v>419</v>
      </c>
      <c r="E312" s="203" t="s">
        <v>2</v>
      </c>
    </row>
    <row r="313" spans="1:5" ht="36" outlineLevel="1" x14ac:dyDescent="0.2">
      <c r="A313" s="200"/>
      <c r="B313" s="359"/>
      <c r="C313" s="201" t="s">
        <v>420</v>
      </c>
      <c r="D313" s="202" t="s">
        <v>421</v>
      </c>
      <c r="E313" s="203" t="s">
        <v>2</v>
      </c>
    </row>
    <row r="314" spans="1:5" ht="24" outlineLevel="1" x14ac:dyDescent="0.2">
      <c r="A314" s="200"/>
      <c r="B314" s="359"/>
      <c r="C314" s="201" t="s">
        <v>422</v>
      </c>
      <c r="D314" s="202" t="s">
        <v>423</v>
      </c>
      <c r="E314" s="203" t="s">
        <v>2</v>
      </c>
    </row>
    <row r="315" spans="1:5" ht="25.5" x14ac:dyDescent="0.2">
      <c r="A315" s="196">
        <v>17</v>
      </c>
      <c r="B315" s="358" t="s">
        <v>271</v>
      </c>
      <c r="C315" s="197" t="s">
        <v>272</v>
      </c>
      <c r="D315" s="198" t="s">
        <v>432</v>
      </c>
      <c r="E315" s="199">
        <v>42.427</v>
      </c>
    </row>
    <row r="316" spans="1:5" ht="24" outlineLevel="1" x14ac:dyDescent="0.2">
      <c r="A316" s="200"/>
      <c r="B316" s="359"/>
      <c r="C316" s="201" t="s">
        <v>433</v>
      </c>
      <c r="D316" s="202" t="s">
        <v>434</v>
      </c>
      <c r="E316" s="203" t="s">
        <v>2</v>
      </c>
    </row>
    <row r="317" spans="1:5" ht="24" outlineLevel="1" x14ac:dyDescent="0.2">
      <c r="A317" s="200"/>
      <c r="B317" s="359"/>
      <c r="C317" s="201" t="s">
        <v>435</v>
      </c>
      <c r="D317" s="202" t="s">
        <v>436</v>
      </c>
      <c r="E317" s="203" t="s">
        <v>2</v>
      </c>
    </row>
    <row r="318" spans="1:5" ht="24" outlineLevel="1" x14ac:dyDescent="0.2">
      <c r="A318" s="200"/>
      <c r="B318" s="359"/>
      <c r="C318" s="201" t="s">
        <v>437</v>
      </c>
      <c r="D318" s="202" t="s">
        <v>438</v>
      </c>
      <c r="E318" s="203" t="s">
        <v>2</v>
      </c>
    </row>
    <row r="319" spans="1:5" outlineLevel="1" x14ac:dyDescent="0.2">
      <c r="A319" s="200"/>
      <c r="B319" s="359"/>
      <c r="C319" s="201" t="s">
        <v>439</v>
      </c>
      <c r="D319" s="202" t="s">
        <v>440</v>
      </c>
      <c r="E319" s="203" t="s">
        <v>2</v>
      </c>
    </row>
    <row r="320" spans="1:5" ht="21" customHeight="1" x14ac:dyDescent="0.2">
      <c r="A320" s="370" t="s">
        <v>282</v>
      </c>
      <c r="B320" s="371"/>
      <c r="C320" s="371"/>
      <c r="D320" s="371"/>
      <c r="E320" s="371"/>
    </row>
    <row r="321" spans="1:5" ht="38.25" x14ac:dyDescent="0.2">
      <c r="A321" s="196">
        <v>18</v>
      </c>
      <c r="B321" s="358" t="s">
        <v>283</v>
      </c>
      <c r="C321" s="197" t="s">
        <v>284</v>
      </c>
      <c r="D321" s="198" t="s">
        <v>441</v>
      </c>
      <c r="E321" s="199">
        <v>52.2</v>
      </c>
    </row>
    <row r="322" spans="1:5" outlineLevel="1" x14ac:dyDescent="0.2">
      <c r="A322" s="200"/>
      <c r="B322" s="359"/>
      <c r="C322" s="201" t="s">
        <v>442</v>
      </c>
      <c r="D322" s="202" t="s">
        <v>443</v>
      </c>
      <c r="E322" s="203">
        <v>49.067999999999998</v>
      </c>
    </row>
    <row r="323" spans="1:5" outlineLevel="1" x14ac:dyDescent="0.2">
      <c r="A323" s="200"/>
      <c r="B323" s="359"/>
      <c r="C323" s="201" t="s">
        <v>403</v>
      </c>
      <c r="D323" s="202" t="s">
        <v>309</v>
      </c>
      <c r="E323" s="203">
        <v>3.1320000000000001</v>
      </c>
    </row>
    <row r="324" spans="1:5" outlineLevel="1" x14ac:dyDescent="0.2">
      <c r="A324" s="200"/>
      <c r="B324" s="359"/>
      <c r="C324" s="201" t="s">
        <v>331</v>
      </c>
      <c r="D324" s="202" t="s">
        <v>242</v>
      </c>
      <c r="E324" s="203"/>
    </row>
    <row r="325" spans="1:5" ht="38.25" x14ac:dyDescent="0.2">
      <c r="A325" s="196">
        <v>19</v>
      </c>
      <c r="B325" s="204" t="s">
        <v>285</v>
      </c>
      <c r="C325" s="197" t="s">
        <v>286</v>
      </c>
      <c r="D325" s="198" t="s">
        <v>444</v>
      </c>
      <c r="E325" s="199">
        <v>13.653</v>
      </c>
    </row>
    <row r="326" spans="1:5" ht="15" x14ac:dyDescent="0.2">
      <c r="A326" s="205"/>
      <c r="B326" s="372" t="s">
        <v>445</v>
      </c>
      <c r="C326" s="373"/>
      <c r="D326" s="373"/>
      <c r="E326" s="206">
        <v>770542</v>
      </c>
    </row>
    <row r="327" spans="1:5" ht="76.5" x14ac:dyDescent="0.2">
      <c r="A327" s="205"/>
      <c r="B327" s="207" t="s">
        <v>273</v>
      </c>
      <c r="C327" s="208" t="s">
        <v>274</v>
      </c>
      <c r="D327" s="209" t="s">
        <v>275</v>
      </c>
      <c r="E327" s="206">
        <f>E326/1.19</f>
        <v>647514.29</v>
      </c>
    </row>
    <row r="328" spans="1:5" ht="51" x14ac:dyDescent="0.2">
      <c r="A328" s="205"/>
      <c r="B328" s="210" t="s">
        <v>288</v>
      </c>
      <c r="C328" s="208" t="s">
        <v>287</v>
      </c>
      <c r="D328" s="211" t="s">
        <v>289</v>
      </c>
      <c r="E328" s="212">
        <f>E326*4.66</f>
        <v>3590725.72</v>
      </c>
    </row>
    <row r="330" spans="1:5" x14ac:dyDescent="0.2">
      <c r="A330" s="177" t="s">
        <v>446</v>
      </c>
    </row>
    <row r="331" spans="1:5" x14ac:dyDescent="0.2">
      <c r="A331" s="177" t="s">
        <v>447</v>
      </c>
    </row>
    <row r="332" spans="1:5" x14ac:dyDescent="0.2">
      <c r="A332" s="177" t="s">
        <v>448</v>
      </c>
    </row>
    <row r="333" spans="1:5" x14ac:dyDescent="0.2">
      <c r="A333" s="177" t="s">
        <v>449</v>
      </c>
    </row>
    <row r="335" spans="1:5" x14ac:dyDescent="0.2">
      <c r="A335" s="178"/>
    </row>
  </sheetData>
  <mergeCells count="29">
    <mergeCell ref="B303:B314"/>
    <mergeCell ref="B315:B319"/>
    <mergeCell ref="A320:E320"/>
    <mergeCell ref="B321:B324"/>
    <mergeCell ref="B326:D326"/>
    <mergeCell ref="B292:B302"/>
    <mergeCell ref="B81:B101"/>
    <mergeCell ref="B102:B122"/>
    <mergeCell ref="B123:B143"/>
    <mergeCell ref="B144:B164"/>
    <mergeCell ref="B165:B184"/>
    <mergeCell ref="B185:B203"/>
    <mergeCell ref="B204:B223"/>
    <mergeCell ref="B224:B243"/>
    <mergeCell ref="B244:B263"/>
    <mergeCell ref="B264:B283"/>
    <mergeCell ref="B284:B291"/>
    <mergeCell ref="B59:B80"/>
    <mergeCell ref="A2:B2"/>
    <mergeCell ref="C3:E3"/>
    <mergeCell ref="A4:E4"/>
    <mergeCell ref="A5:D5"/>
    <mergeCell ref="A7:E7"/>
    <mergeCell ref="A8:D8"/>
    <mergeCell ref="B11:E11"/>
    <mergeCell ref="B13:E13"/>
    <mergeCell ref="A19:E19"/>
    <mergeCell ref="B20:B38"/>
    <mergeCell ref="B39:B58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Календарный план</vt:lpstr>
      <vt:lpstr>РТП</vt:lpstr>
      <vt:lpstr>Ориентировочно строительство</vt:lpstr>
      <vt:lpstr>Пояснительная записка</vt:lpstr>
      <vt:lpstr>Протокол</vt:lpstr>
      <vt:lpstr>НМЦ</vt:lpstr>
      <vt:lpstr>НМЦК</vt:lpstr>
      <vt:lpstr>Сводная ПИР</vt:lpstr>
      <vt:lpstr>ПД</vt:lpstr>
      <vt:lpstr>Экспертиза</vt:lpstr>
      <vt:lpstr>'Календарный план'!Область_печати</vt:lpstr>
      <vt:lpstr>НМЦ!Область_печати</vt:lpstr>
      <vt:lpstr>НМЦК!Область_печати</vt:lpstr>
      <vt:lpstr>'Пояснительная записка'!Область_печати</vt:lpstr>
      <vt:lpstr>Протокол!Область_печати</vt:lpstr>
      <vt:lpstr>'Сводная ПИР'!Область_печати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2021-10-20T08:39:32Z</dcterms:modified>
</cp:coreProperties>
</file>