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0410" firstSheet="1" activeTab="3"/>
  </bookViews>
  <sheets>
    <sheet name="ГПР" sheetId="13" state="hidden" r:id="rId1"/>
    <sheet name="ПЗ" sheetId="9" r:id="rId2"/>
    <sheet name="Протокол" sheetId="8" r:id="rId3"/>
    <sheet name="НМЦ" sheetId="7" r:id="rId4"/>
    <sheet name="Смета договора" sheetId="12" r:id="rId5"/>
    <sheet name="НМЦК" sheetId="1" r:id="rId6"/>
    <sheet name="ВОР" sheetId="5" r:id="rId7"/>
    <sheet name="Фактический индекс" sheetId="3" r:id="rId8"/>
    <sheet name="Прогнозный индекс" sheetId="4" r:id="rId9"/>
    <sheet name="ССРСС" sheetId="2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ГПР!$E$2:$F$51</definedName>
    <definedName name="CIQWBGuid" hidden="1">"40a1927f-898a-4cb7-a024-0f9d24bdcec5"</definedName>
    <definedName name="CIQWBInfo" hidden="1">"{ ""CIQVersion"":""9.45.614.5792""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44502.8488310185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APBEXrevision" hidden="1">58</definedName>
    <definedName name="SAPBEXsysID" hidden="1">"NAW"</definedName>
    <definedName name="SAPBEXwbID" hidden="1">"1UR440HTOTSFP0YVNAJ5TLLHO"</definedName>
    <definedName name="USD">'[1]Annex 3 Input values'!$C$6</definedName>
    <definedName name="VAT">[2]Input!$G$7</definedName>
    <definedName name="_xlnm.Print_Area" localSheetId="0">ГПР!$A$1:$DR$53</definedName>
    <definedName name="_xlnm.Print_Area" localSheetId="5">НМЦК!$A$1:$V$71</definedName>
    <definedName name="_xlnm.Print_Area" localSheetId="8">'Прогнозный индекс'!$A$1:$F$45</definedName>
    <definedName name="_xlnm.Print_Area" localSheetId="4">'Смета договора'!$A$1:$I$58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1" i="1" l="1"/>
  <c r="A71" i="1"/>
  <c r="H58" i="12"/>
  <c r="A58" i="12"/>
  <c r="E20" i="7"/>
  <c r="A20" i="7"/>
  <c r="K33" i="8"/>
  <c r="A33" i="8"/>
  <c r="F33" i="4"/>
  <c r="C7" i="7" s="1"/>
  <c r="F32" i="4"/>
  <c r="F23" i="4"/>
  <c r="F24" i="4" s="1"/>
  <c r="F22" i="4"/>
  <c r="C6" i="7" s="1"/>
  <c r="F26" i="4"/>
  <c r="D26" i="4"/>
  <c r="F7" i="4"/>
  <c r="F6" i="4"/>
  <c r="F14" i="4"/>
  <c r="D14" i="4"/>
  <c r="F12" i="4"/>
  <c r="D12" i="4"/>
  <c r="F27" i="4" l="1"/>
  <c r="F16" i="4"/>
  <c r="F15" i="4"/>
  <c r="F8" i="4"/>
  <c r="F9" i="4" s="1"/>
  <c r="F10" i="4" s="1"/>
  <c r="C15" i="4"/>
  <c r="C27" i="4"/>
  <c r="C16" i="4"/>
  <c r="F17" i="4" l="1"/>
  <c r="C17" i="4"/>
  <c r="DN4" i="13" l="1"/>
  <c r="DJ4" i="13"/>
  <c r="DF4" i="13"/>
  <c r="DB4" i="13"/>
  <c r="CL4" i="13"/>
  <c r="CH4" i="13"/>
  <c r="CD4" i="13"/>
  <c r="BZ4" i="13"/>
  <c r="BR4" i="13"/>
  <c r="BN4" i="13"/>
  <c r="BJ4" i="13"/>
  <c r="BF4" i="13"/>
  <c r="AP4" i="13"/>
  <c r="AL4" i="13"/>
  <c r="AH4" i="13"/>
  <c r="AD4" i="13"/>
  <c r="N4" i="13"/>
  <c r="J4" i="13"/>
  <c r="A4" i="9" l="1"/>
  <c r="A4" i="8"/>
  <c r="A3" i="7"/>
  <c r="I47" i="12"/>
  <c r="H47" i="12"/>
  <c r="I51" i="12"/>
  <c r="I50" i="12"/>
  <c r="I49" i="12"/>
  <c r="I48" i="12"/>
  <c r="I46" i="12"/>
  <c r="I45" i="12"/>
  <c r="I44" i="12"/>
  <c r="I43" i="12"/>
  <c r="I42" i="12"/>
  <c r="I41" i="12"/>
  <c r="I40" i="12" s="1"/>
  <c r="I39" i="12"/>
  <c r="I38" i="12"/>
  <c r="I37" i="12"/>
  <c r="I36" i="12" s="1"/>
  <c r="I35" i="12"/>
  <c r="I34" i="12"/>
  <c r="I33" i="12"/>
  <c r="I31" i="12"/>
  <c r="I30" i="12"/>
  <c r="I29" i="12"/>
  <c r="I27" i="12"/>
  <c r="I26" i="12"/>
  <c r="I25" i="12"/>
  <c r="I23" i="12"/>
  <c r="I22" i="12"/>
  <c r="I21" i="12"/>
  <c r="I20" i="12"/>
  <c r="I19" i="12" s="1"/>
  <c r="I18" i="12"/>
  <c r="I17" i="12"/>
  <c r="I15" i="12"/>
  <c r="I14" i="12"/>
  <c r="I13" i="12"/>
  <c r="I12" i="12" s="1"/>
  <c r="H40" i="12"/>
  <c r="H36" i="12"/>
  <c r="I32" i="12"/>
  <c r="H32" i="12"/>
  <c r="I28" i="12"/>
  <c r="H28" i="12"/>
  <c r="I24" i="12"/>
  <c r="H24" i="12"/>
  <c r="H19" i="12"/>
  <c r="I16" i="12"/>
  <c r="H16" i="12"/>
  <c r="H12" i="12"/>
  <c r="I7" i="12"/>
  <c r="I11" i="12"/>
  <c r="I9" i="12"/>
  <c r="I8" i="12"/>
  <c r="H52" i="12" l="1"/>
  <c r="I52" i="12"/>
  <c r="I10" i="12" s="1"/>
  <c r="I53" i="12" s="1"/>
  <c r="I54" i="12" s="1"/>
  <c r="I55" i="12" s="1"/>
  <c r="A2" i="5" l="1"/>
  <c r="BH74" i="2"/>
  <c r="BG74" i="2"/>
  <c r="BG72" i="2"/>
  <c r="BG68" i="2"/>
  <c r="BG70" i="2" s="1"/>
  <c r="BG66" i="2"/>
  <c r="BG42" i="2"/>
  <c r="BF74" i="2"/>
  <c r="BE74" i="2"/>
  <c r="BE72" i="2"/>
  <c r="BE70" i="2"/>
  <c r="BE68" i="2"/>
  <c r="BE66" i="2"/>
  <c r="BD68" i="2"/>
  <c r="BD70" i="2" s="1"/>
  <c r="BD66" i="2"/>
  <c r="BD61" i="2"/>
  <c r="BD51" i="2"/>
  <c r="BD49" i="2"/>
  <c r="BD48" i="2"/>
  <c r="BD47" i="2"/>
  <c r="BD46" i="2"/>
  <c r="BD42" i="2"/>
  <c r="BD37" i="2"/>
  <c r="BD36" i="2"/>
  <c r="BD35" i="2"/>
  <c r="BD34" i="2"/>
  <c r="BD33" i="2"/>
  <c r="BD32" i="2"/>
  <c r="BD31" i="2"/>
  <c r="BD30" i="2"/>
  <c r="BD26" i="2"/>
  <c r="U64" i="1"/>
  <c r="F51" i="12" s="1"/>
  <c r="G51" i="12" s="1"/>
  <c r="F40" i="4"/>
  <c r="D40" i="4"/>
  <c r="F38" i="4"/>
  <c r="D38" i="4"/>
  <c r="Q60" i="1"/>
  <c r="J60" i="1"/>
  <c r="I60" i="1"/>
  <c r="H60" i="1"/>
  <c r="G60" i="1"/>
  <c r="F60" i="1"/>
  <c r="J64" i="1"/>
  <c r="Q64" i="1" s="1"/>
  <c r="S64" i="1" s="1"/>
  <c r="S60" i="1" s="1"/>
  <c r="BD72" i="2" l="1"/>
  <c r="BD74" i="2" s="1"/>
  <c r="R63" i="1"/>
  <c r="R62" i="1"/>
  <c r="R61" i="1"/>
  <c r="R59" i="1"/>
  <c r="R58" i="1"/>
  <c r="R57" i="1"/>
  <c r="R56" i="1"/>
  <c r="R55" i="1"/>
  <c r="R53" i="1"/>
  <c r="R51" i="1"/>
  <c r="R50" i="1"/>
  <c r="R48" i="1"/>
  <c r="R46" i="1"/>
  <c r="R45" i="1"/>
  <c r="R43" i="1"/>
  <c r="R41" i="1"/>
  <c r="R40" i="1"/>
  <c r="R38" i="1"/>
  <c r="R36" i="1"/>
  <c r="R35" i="1"/>
  <c r="R33" i="1"/>
  <c r="R31" i="1"/>
  <c r="R30" i="1"/>
  <c r="R29" i="1"/>
  <c r="R27" i="1"/>
  <c r="R25" i="1"/>
  <c r="R23" i="1"/>
  <c r="R21" i="1"/>
  <c r="R20" i="1"/>
  <c r="R18" i="1"/>
  <c r="R16" i="1"/>
  <c r="R13" i="1"/>
  <c r="Q14" i="1"/>
  <c r="H19" i="3"/>
  <c r="H9" i="3"/>
  <c r="H8" i="3"/>
  <c r="H7" i="3"/>
  <c r="H6" i="3"/>
  <c r="H5" i="3"/>
  <c r="V15" i="1" l="1"/>
  <c r="V12" i="1"/>
  <c r="S59" i="1"/>
  <c r="S58" i="1"/>
  <c r="S62" i="1"/>
  <c r="S61" i="1"/>
  <c r="S57" i="1"/>
  <c r="S56" i="1"/>
  <c r="S55" i="1"/>
  <c r="S53" i="1"/>
  <c r="S51" i="1"/>
  <c r="S50" i="1"/>
  <c r="S48" i="1"/>
  <c r="S47" i="1" s="1"/>
  <c r="S46" i="1"/>
  <c r="S45" i="1"/>
  <c r="S43" i="1"/>
  <c r="S41" i="1"/>
  <c r="S40" i="1"/>
  <c r="S38" i="1"/>
  <c r="S36" i="1"/>
  <c r="S35" i="1"/>
  <c r="S33" i="1"/>
  <c r="S31" i="1"/>
  <c r="S30" i="1"/>
  <c r="S29" i="1"/>
  <c r="S27" i="1"/>
  <c r="S25" i="1"/>
  <c r="S23" i="1"/>
  <c r="S21" i="1"/>
  <c r="S20" i="1"/>
  <c r="S18" i="1"/>
  <c r="S17" i="1" s="1"/>
  <c r="S16" i="1"/>
  <c r="S13" i="1"/>
  <c r="S14" i="1" s="1"/>
  <c r="S52" i="1" l="1"/>
  <c r="S42" i="1"/>
  <c r="S37" i="1"/>
  <c r="S32" i="1"/>
  <c r="S26" i="1"/>
  <c r="S22" i="1"/>
  <c r="S12" i="1"/>
  <c r="P15" i="1"/>
  <c r="O15" i="1"/>
  <c r="M15" i="1"/>
  <c r="P65" i="1"/>
  <c r="O65" i="1"/>
  <c r="M65" i="1"/>
  <c r="Q62" i="1"/>
  <c r="Q61" i="1"/>
  <c r="Q59" i="1"/>
  <c r="Q58" i="1"/>
  <c r="Q57" i="1"/>
  <c r="Q52" i="1"/>
  <c r="P52" i="1"/>
  <c r="O52" i="1"/>
  <c r="M52" i="1"/>
  <c r="Q47" i="1"/>
  <c r="P47" i="1"/>
  <c r="O47" i="1"/>
  <c r="M47" i="1"/>
  <c r="Q42" i="1"/>
  <c r="P42" i="1"/>
  <c r="O42" i="1"/>
  <c r="M42" i="1"/>
  <c r="Q37" i="1"/>
  <c r="P37" i="1"/>
  <c r="O37" i="1"/>
  <c r="M37" i="1"/>
  <c r="Q32" i="1"/>
  <c r="P32" i="1"/>
  <c r="O32" i="1"/>
  <c r="M32" i="1"/>
  <c r="Q26" i="1"/>
  <c r="P26" i="1"/>
  <c r="O26" i="1"/>
  <c r="M26" i="1"/>
  <c r="Q22" i="1"/>
  <c r="P22" i="1"/>
  <c r="O22" i="1"/>
  <c r="M22" i="1"/>
  <c r="Q17" i="1"/>
  <c r="P17" i="1"/>
  <c r="O17" i="1"/>
  <c r="M17" i="1"/>
  <c r="M56" i="1"/>
  <c r="P56" i="1" s="1"/>
  <c r="M55" i="1"/>
  <c r="M53" i="1"/>
  <c r="P53" i="1" s="1"/>
  <c r="M51" i="1"/>
  <c r="M50" i="1"/>
  <c r="P50" i="1" s="1"/>
  <c r="M48" i="1"/>
  <c r="P48" i="1" s="1"/>
  <c r="M46" i="1"/>
  <c r="M45" i="1"/>
  <c r="M43" i="1"/>
  <c r="M41" i="1"/>
  <c r="M40" i="1"/>
  <c r="M38" i="1"/>
  <c r="M36" i="1"/>
  <c r="M35" i="1"/>
  <c r="M33" i="1"/>
  <c r="M31" i="1"/>
  <c r="P31" i="1" s="1"/>
  <c r="M30" i="1"/>
  <c r="O30" i="1" s="1"/>
  <c r="M29" i="1"/>
  <c r="P29" i="1" s="1"/>
  <c r="M27" i="1"/>
  <c r="M25" i="1"/>
  <c r="M23" i="1"/>
  <c r="P23" i="1" s="1"/>
  <c r="M21" i="1"/>
  <c r="M20" i="1"/>
  <c r="Q16" i="1"/>
  <c r="Q12" i="1"/>
  <c r="Q13" i="1"/>
  <c r="Q18" i="1"/>
  <c r="P18" i="1"/>
  <c r="O18" i="1"/>
  <c r="M18" i="1"/>
  <c r="K15" i="1"/>
  <c r="I15" i="1"/>
  <c r="H12" i="1"/>
  <c r="G12" i="1"/>
  <c r="F12" i="1"/>
  <c r="K52" i="1"/>
  <c r="K47" i="1"/>
  <c r="K42" i="1"/>
  <c r="K37" i="1"/>
  <c r="K32" i="1"/>
  <c r="K26" i="1"/>
  <c r="K22" i="1"/>
  <c r="K17" i="1"/>
  <c r="I65" i="1"/>
  <c r="H65" i="1"/>
  <c r="H15" i="1" s="1"/>
  <c r="G65" i="1"/>
  <c r="G15" i="1" s="1"/>
  <c r="F65" i="1"/>
  <c r="F15" i="1" s="1"/>
  <c r="J63" i="1"/>
  <c r="Q63" i="1" s="1"/>
  <c r="J62" i="1"/>
  <c r="J61" i="1"/>
  <c r="J59" i="1"/>
  <c r="J58" i="1"/>
  <c r="J57" i="1"/>
  <c r="I52" i="1"/>
  <c r="H52" i="1"/>
  <c r="G52" i="1"/>
  <c r="F52" i="1"/>
  <c r="J56" i="1"/>
  <c r="J55" i="1"/>
  <c r="J54" i="1"/>
  <c r="J53" i="1"/>
  <c r="J52" i="1" s="1"/>
  <c r="I47" i="1"/>
  <c r="H47" i="1"/>
  <c r="G47" i="1"/>
  <c r="F47" i="1"/>
  <c r="J51" i="1"/>
  <c r="J50" i="1"/>
  <c r="J49" i="1"/>
  <c r="J48" i="1"/>
  <c r="J47" i="1" s="1"/>
  <c r="I42" i="1"/>
  <c r="H42" i="1"/>
  <c r="G42" i="1"/>
  <c r="F42" i="1"/>
  <c r="J46" i="1"/>
  <c r="J45" i="1"/>
  <c r="J44" i="1"/>
  <c r="J43" i="1"/>
  <c r="J42" i="1" s="1"/>
  <c r="I37" i="1"/>
  <c r="H37" i="1"/>
  <c r="G37" i="1"/>
  <c r="F37" i="1"/>
  <c r="J41" i="1"/>
  <c r="J40" i="1"/>
  <c r="J39" i="1"/>
  <c r="J38" i="1"/>
  <c r="J37" i="1" s="1"/>
  <c r="I32" i="1"/>
  <c r="H32" i="1"/>
  <c r="G32" i="1"/>
  <c r="F32" i="1"/>
  <c r="J36" i="1"/>
  <c r="J35" i="1"/>
  <c r="J34" i="1"/>
  <c r="J33" i="1"/>
  <c r="J32" i="1" s="1"/>
  <c r="I26" i="1"/>
  <c r="H26" i="1"/>
  <c r="G26" i="1"/>
  <c r="F26" i="1"/>
  <c r="J31" i="1"/>
  <c r="J30" i="1"/>
  <c r="J29" i="1"/>
  <c r="J28" i="1"/>
  <c r="J27" i="1"/>
  <c r="J26" i="1" s="1"/>
  <c r="I22" i="1"/>
  <c r="H22" i="1"/>
  <c r="G22" i="1"/>
  <c r="F22" i="1"/>
  <c r="I17" i="1"/>
  <c r="H17" i="1"/>
  <c r="G17" i="1"/>
  <c r="F17" i="1"/>
  <c r="J25" i="1"/>
  <c r="J24" i="1"/>
  <c r="J23" i="1"/>
  <c r="J22" i="1" s="1"/>
  <c r="J21" i="1"/>
  <c r="J20" i="1"/>
  <c r="J19" i="1"/>
  <c r="J18" i="1"/>
  <c r="J17" i="1" s="1"/>
  <c r="J16" i="1"/>
  <c r="S63" i="1" l="1"/>
  <c r="S65" i="1" s="1"/>
  <c r="Q65" i="1"/>
  <c r="O55" i="1"/>
  <c r="Q55" i="1" s="1"/>
  <c r="P55" i="1"/>
  <c r="O56" i="1"/>
  <c r="Q56" i="1" s="1"/>
  <c r="O53" i="1"/>
  <c r="Q53" i="1" s="1"/>
  <c r="O50" i="1"/>
  <c r="Q50" i="1"/>
  <c r="O51" i="1"/>
  <c r="Q51" i="1" s="1"/>
  <c r="P51" i="1"/>
  <c r="O48" i="1"/>
  <c r="Q48" i="1" s="1"/>
  <c r="Q45" i="1"/>
  <c r="O45" i="1"/>
  <c r="P45" i="1"/>
  <c r="O46" i="1"/>
  <c r="P46" i="1"/>
  <c r="Q46" i="1" s="1"/>
  <c r="O43" i="1"/>
  <c r="Q43" i="1" s="1"/>
  <c r="P43" i="1"/>
  <c r="O40" i="1"/>
  <c r="Q40" i="1" s="1"/>
  <c r="P40" i="1"/>
  <c r="O41" i="1"/>
  <c r="Q41" i="1" s="1"/>
  <c r="P41" i="1"/>
  <c r="O38" i="1"/>
  <c r="Q38" i="1" s="1"/>
  <c r="P38" i="1"/>
  <c r="O35" i="1"/>
  <c r="Q35" i="1" s="1"/>
  <c r="O36" i="1"/>
  <c r="Q36" i="1" s="1"/>
  <c r="P36" i="1"/>
  <c r="P35" i="1"/>
  <c r="O33" i="1"/>
  <c r="P33" i="1"/>
  <c r="Q33" i="1" s="1"/>
  <c r="P30" i="1"/>
  <c r="Q30" i="1" s="1"/>
  <c r="O29" i="1"/>
  <c r="Q29" i="1" s="1"/>
  <c r="O31" i="1"/>
  <c r="Q31" i="1" s="1"/>
  <c r="O27" i="1"/>
  <c r="Q27" i="1" s="1"/>
  <c r="P27" i="1"/>
  <c r="O25" i="1"/>
  <c r="Q25" i="1" s="1"/>
  <c r="P25" i="1"/>
  <c r="O23" i="1"/>
  <c r="Q23" i="1" s="1"/>
  <c r="Q21" i="1"/>
  <c r="O21" i="1"/>
  <c r="P21" i="1"/>
  <c r="O20" i="1"/>
  <c r="Q20" i="1" s="1"/>
  <c r="P20" i="1"/>
  <c r="K65" i="1"/>
  <c r="J65" i="1" l="1"/>
  <c r="J15" i="1" s="1"/>
  <c r="S15" i="1"/>
  <c r="S66" i="1" s="1"/>
  <c r="S67" i="1" s="1"/>
  <c r="S68" i="1" s="1"/>
  <c r="Q15" i="1"/>
  <c r="Q66" i="1" s="1"/>
  <c r="Q67" i="1" s="1"/>
  <c r="Q68" i="1" s="1"/>
  <c r="K14" i="1"/>
  <c r="K12" i="1" s="1"/>
  <c r="I13" i="1"/>
  <c r="J13" i="1" s="1"/>
  <c r="I14" i="1" l="1"/>
  <c r="I12" i="1" s="1"/>
  <c r="J14" i="1" l="1"/>
  <c r="J12" i="1" s="1"/>
  <c r="F34" i="4" l="1"/>
  <c r="F35" i="4" s="1"/>
  <c r="F43" i="4"/>
  <c r="B43" i="4"/>
  <c r="F42" i="4"/>
  <c r="F44" i="4" s="1"/>
  <c r="D42" i="4"/>
  <c r="T16" i="1"/>
  <c r="U16" i="1" s="1"/>
  <c r="T13" i="1"/>
  <c r="U13" i="1" s="1"/>
  <c r="B44" i="4" l="1"/>
  <c r="F11" i="12"/>
  <c r="U14" i="1"/>
  <c r="U12" i="1" s="1"/>
  <c r="F8" i="12"/>
  <c r="F36" i="4"/>
  <c r="F45" i="4" s="1"/>
  <c r="T61" i="1" l="1"/>
  <c r="U61" i="1" s="1"/>
  <c r="T50" i="1"/>
  <c r="U50" i="1" s="1"/>
  <c r="F38" i="12" s="1"/>
  <c r="G38" i="12" s="1"/>
  <c r="T36" i="1"/>
  <c r="U36" i="1" s="1"/>
  <c r="F27" i="12" s="1"/>
  <c r="G27" i="12" s="1"/>
  <c r="T23" i="1"/>
  <c r="U23" i="1" s="1"/>
  <c r="T63" i="1"/>
  <c r="U63" i="1" s="1"/>
  <c r="F50" i="12" s="1"/>
  <c r="G50" i="12" s="1"/>
  <c r="T59" i="1"/>
  <c r="U59" i="1" s="1"/>
  <c r="F46" i="12" s="1"/>
  <c r="G46" i="12" s="1"/>
  <c r="T48" i="1"/>
  <c r="U48" i="1" s="1"/>
  <c r="T35" i="1"/>
  <c r="U35" i="1" s="1"/>
  <c r="F26" i="12" s="1"/>
  <c r="G26" i="12" s="1"/>
  <c r="T21" i="1"/>
  <c r="U21" i="1" s="1"/>
  <c r="F15" i="12" s="1"/>
  <c r="G15" i="12" s="1"/>
  <c r="T58" i="1"/>
  <c r="U58" i="1" s="1"/>
  <c r="F45" i="12" s="1"/>
  <c r="G45" i="12" s="1"/>
  <c r="T46" i="1"/>
  <c r="U46" i="1" s="1"/>
  <c r="F35" i="12" s="1"/>
  <c r="G35" i="12" s="1"/>
  <c r="T33" i="1"/>
  <c r="U33" i="1" s="1"/>
  <c r="T20" i="1"/>
  <c r="U20" i="1" s="1"/>
  <c r="F14" i="12" s="1"/>
  <c r="G14" i="12" s="1"/>
  <c r="T27" i="1"/>
  <c r="U27" i="1" s="1"/>
  <c r="T57" i="1"/>
  <c r="U57" i="1" s="1"/>
  <c r="F44" i="12" s="1"/>
  <c r="G44" i="12" s="1"/>
  <c r="T45" i="1"/>
  <c r="U45" i="1" s="1"/>
  <c r="F34" i="12" s="1"/>
  <c r="G34" i="12" s="1"/>
  <c r="T31" i="1"/>
  <c r="U31" i="1" s="1"/>
  <c r="F23" i="12" s="1"/>
  <c r="G23" i="12" s="1"/>
  <c r="T18" i="1"/>
  <c r="U18" i="1" s="1"/>
  <c r="T51" i="1"/>
  <c r="U51" i="1" s="1"/>
  <c r="F39" i="12" s="1"/>
  <c r="G39" i="12" s="1"/>
  <c r="T56" i="1"/>
  <c r="U56" i="1" s="1"/>
  <c r="F43" i="12" s="1"/>
  <c r="G43" i="12" s="1"/>
  <c r="T43" i="1"/>
  <c r="U43" i="1" s="1"/>
  <c r="T30" i="1"/>
  <c r="U30" i="1" s="1"/>
  <c r="F22" i="12" s="1"/>
  <c r="G22" i="12" s="1"/>
  <c r="T40" i="1"/>
  <c r="U40" i="1" s="1"/>
  <c r="F30" i="12" s="1"/>
  <c r="G30" i="12" s="1"/>
  <c r="T55" i="1"/>
  <c r="U55" i="1" s="1"/>
  <c r="F42" i="12" s="1"/>
  <c r="G42" i="12" s="1"/>
  <c r="T41" i="1"/>
  <c r="U41" i="1" s="1"/>
  <c r="F31" i="12" s="1"/>
  <c r="G31" i="12" s="1"/>
  <c r="T29" i="1"/>
  <c r="U29" i="1" s="1"/>
  <c r="F21" i="12" s="1"/>
  <c r="G21" i="12" s="1"/>
  <c r="T53" i="1"/>
  <c r="U53" i="1" s="1"/>
  <c r="T62" i="1"/>
  <c r="U62" i="1" s="1"/>
  <c r="F49" i="12" s="1"/>
  <c r="G49" i="12" s="1"/>
  <c r="T38" i="1"/>
  <c r="U38" i="1" s="1"/>
  <c r="T25" i="1"/>
  <c r="U25" i="1" s="1"/>
  <c r="F18" i="12" s="1"/>
  <c r="G18" i="12" s="1"/>
  <c r="G11" i="12"/>
  <c r="G8" i="12"/>
  <c r="F9" i="12"/>
  <c r="G9" i="12" s="1"/>
  <c r="C45" i="4"/>
  <c r="C16" i="7" l="1"/>
  <c r="E16" i="7" s="1"/>
  <c r="F37" i="12"/>
  <c r="U47" i="1"/>
  <c r="F20" i="12"/>
  <c r="U26" i="1"/>
  <c r="F29" i="12"/>
  <c r="U37" i="1"/>
  <c r="F33" i="12"/>
  <c r="U42" i="1"/>
  <c r="F25" i="12"/>
  <c r="U32" i="1"/>
  <c r="F17" i="12"/>
  <c r="U22" i="1"/>
  <c r="F41" i="12"/>
  <c r="U52" i="1"/>
  <c r="F13" i="12"/>
  <c r="U17" i="1"/>
  <c r="U60" i="1"/>
  <c r="F48" i="12"/>
  <c r="G7" i="12"/>
  <c r="C5" i="7"/>
  <c r="U65" i="1" l="1"/>
  <c r="G41" i="12"/>
  <c r="G40" i="12" s="1"/>
  <c r="F40" i="12"/>
  <c r="F28" i="12"/>
  <c r="G29" i="12"/>
  <c r="G28" i="12" s="1"/>
  <c r="G17" i="12"/>
  <c r="G16" i="12" s="1"/>
  <c r="F16" i="12"/>
  <c r="F24" i="12"/>
  <c r="G25" i="12"/>
  <c r="G24" i="12" s="1"/>
  <c r="U15" i="1"/>
  <c r="U66" i="1" s="1"/>
  <c r="U67" i="1" s="1"/>
  <c r="U68" i="1" s="1"/>
  <c r="F12" i="12"/>
  <c r="F52" i="12" s="1"/>
  <c r="G13" i="12"/>
  <c r="G12" i="12" s="1"/>
  <c r="F32" i="12"/>
  <c r="G33" i="12"/>
  <c r="G32" i="12" s="1"/>
  <c r="G20" i="12"/>
  <c r="G19" i="12" s="1"/>
  <c r="F19" i="12"/>
  <c r="F47" i="12"/>
  <c r="G48" i="12"/>
  <c r="G47" i="12" s="1"/>
  <c r="F36" i="12"/>
  <c r="G37" i="12"/>
  <c r="G36" i="12" s="1"/>
  <c r="C12" i="7"/>
  <c r="D12" i="7" s="1"/>
  <c r="E12" i="7" s="1"/>
  <c r="G52" i="12" l="1"/>
  <c r="G10" i="12"/>
  <c r="C13" i="7" l="1"/>
  <c r="G53" i="12"/>
  <c r="G54" i="12" s="1"/>
  <c r="G55" i="12" s="1"/>
  <c r="C15" i="7" l="1"/>
  <c r="C17" i="7"/>
  <c r="D15" i="7" l="1"/>
  <c r="D13" i="7" s="1"/>
  <c r="D17" i="7" l="1"/>
  <c r="E13" i="7"/>
  <c r="E17" i="7" s="1"/>
  <c r="E15" i="7"/>
  <c r="G6" i="8" l="1"/>
  <c r="B16" i="9"/>
  <c r="A7" i="8"/>
</calcChain>
</file>

<file path=xl/sharedStrings.xml><?xml version="1.0" encoding="utf-8"?>
<sst xmlns="http://schemas.openxmlformats.org/spreadsheetml/2006/main" count="1189" uniqueCount="485">
  <si>
    <t>Расчет начальной (максимальной) цены контракта при осуществлении закупки на выполнение подрядных работ по строительству объекта:</t>
  </si>
  <si>
    <t>Основания для расчета:</t>
  </si>
  <si>
    <t>№ п/п</t>
  </si>
  <si>
    <t>Обоснование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</si>
  <si>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</si>
  <si>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</si>
  <si>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</si>
  <si>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Сметная стоимость, руб.</t>
  </si>
  <si>
    <t>Сумма в ССРСС, тыс. руб.</t>
  </si>
  <si>
    <t>Возврат от разборки ВЗиС - 15% от суммы ВЗиС</t>
  </si>
  <si>
    <t>Индекс фактической инфляции*</t>
  </si>
  <si>
    <t xml:space="preserve">Стоимость затрат в ценах на дату формирования начальной (максимальной) цены контракта </t>
  </si>
  <si>
    <t>Индекс прогнозной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</si>
  <si>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</si>
  <si>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В т.ч.: Оборудование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</si>
  <si>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</si>
  <si>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</si>
  <si>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</si>
  <si>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</si>
  <si>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</si>
  <si>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%</t>
  </si>
  <si>
    <t>Сумма</t>
  </si>
  <si>
    <t>Разработка рабочей документации</t>
  </si>
  <si>
    <t>комплекс</t>
  </si>
  <si>
    <t>1.1</t>
  </si>
  <si>
    <t>1.2</t>
  </si>
  <si>
    <t>2.1</t>
  </si>
  <si>
    <t>2.2</t>
  </si>
  <si>
    <t>2.2.1</t>
  </si>
  <si>
    <t>2.2.2</t>
  </si>
  <si>
    <t>2.2.3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</si>
  <si>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</si>
  <si>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</si>
  <si>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</si>
  <si>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</si>
  <si>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</si>
  <si>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</si>
  <si>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</si>
  <si>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</si>
  <si>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</si>
  <si>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2.13</t>
  </si>
  <si>
    <t>ВСЕГО без учета НДС</t>
  </si>
  <si>
    <t>Итого с учетом НДС</t>
  </si>
  <si>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</si>
  <si>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</si>
  <si>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</si>
  <si>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Акционерное общество "КАВКАЗ.РФ" </t>
  </si>
  <si>
    <t/>
  </si>
  <si>
    <t>(наименование организации)</t>
  </si>
  <si>
    <t>(ссылка на документ об утверждении)</t>
  </si>
  <si>
    <t>(наименование стройки)</t>
  </si>
  <si>
    <t>Наименование глав, объектов капитального строительства, работ и затрат</t>
  </si>
  <si>
    <t>Сметная стоимость, тыс. руб.</t>
  </si>
  <si>
    <t>Глава 1. Подготовка территории строительства, реконструкции, капитального ремонта</t>
  </si>
  <si>
    <t>1</t>
  </si>
  <si>
    <t>СР-1</t>
  </si>
  <si>
    <t>Итого по Главе 1. "Подготовка территории строительства, реконструкции, капитального ремонта"</t>
  </si>
  <si>
    <t>Глава 2. Основные объекты строительства, реконструкции, капитального ремонта</t>
  </si>
  <si>
    <t>2</t>
  </si>
  <si>
    <t>3</t>
  </si>
  <si>
    <t>Итого по Главе 2. "Основные объекты строительства, реконструкции, капитального ремонта"</t>
  </si>
  <si>
    <t>4</t>
  </si>
  <si>
    <t>5</t>
  </si>
  <si>
    <t>6</t>
  </si>
  <si>
    <t>7</t>
  </si>
  <si>
    <t>8</t>
  </si>
  <si>
    <t>Глава 7. Благоустройство и озеленение территории</t>
  </si>
  <si>
    <t>9</t>
  </si>
  <si>
    <t>10</t>
  </si>
  <si>
    <t>11</t>
  </si>
  <si>
    <t>Итого по Главам 1-7</t>
  </si>
  <si>
    <t>Глава 8. Временные здания и сооружения</t>
  </si>
  <si>
    <t>12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</si>
  <si>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</si>
  <si>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</si>
  <si>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</si>
  <si>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13</t>
  </si>
  <si>
    <t>14</t>
  </si>
  <si>
    <t>15</t>
  </si>
  <si>
    <t>16</t>
  </si>
  <si>
    <t>СР-2</t>
  </si>
  <si>
    <t>Плата за выбросы в атмосферный воздух</t>
  </si>
  <si>
    <t>17</t>
  </si>
  <si>
    <t>СР-3</t>
  </si>
  <si>
    <t>18</t>
  </si>
  <si>
    <t>СР-4</t>
  </si>
  <si>
    <t>19</t>
  </si>
  <si>
    <t>СР-5</t>
  </si>
  <si>
    <t>20</t>
  </si>
  <si>
    <t>СР-6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</si>
  <si>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</si>
  <si>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</si>
  <si>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</si>
  <si>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21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</si>
  <si>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</si>
  <si>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</si>
  <si>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22</t>
  </si>
  <si>
    <t>23</t>
  </si>
  <si>
    <t>Сводная смета ПИР</t>
  </si>
  <si>
    <t>24</t>
  </si>
  <si>
    <t>25</t>
  </si>
  <si>
    <t>26</t>
  </si>
  <si>
    <t>Расчет затрат на проведение экспертизы проектных решений и материалов инженерных изысканий</t>
  </si>
  <si>
    <t>27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</si>
  <si>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</si>
  <si>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</si>
  <si>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Непредвиденные затраты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</si>
  <si>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</si>
  <si>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</si>
  <si>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</si>
  <si>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Итого "Налоги и обязательные платежи"</t>
  </si>
  <si>
    <t>Итого по сводному расчету</t>
  </si>
  <si>
    <t>в том числе:</t>
  </si>
  <si>
    <t>ОТ</t>
  </si>
  <si>
    <t>ЭМ</t>
  </si>
  <si>
    <t>ОТм</t>
  </si>
  <si>
    <t>М</t>
  </si>
  <si>
    <t>Перевозка</t>
  </si>
  <si>
    <t>НР</t>
  </si>
  <si>
    <t>СП</t>
  </si>
  <si>
    <t>оборудование</t>
  </si>
  <si>
    <t>прочие затраты</t>
  </si>
  <si>
    <t xml:space="preserve">Руководитель проектной организации </t>
  </si>
  <si>
    <t>[подпись (инициалы, фамилия)]</t>
  </si>
  <si>
    <t>Главный инженер проекта</t>
  </si>
  <si>
    <t>[должность, подпись (инициалы, фамилия)]</t>
  </si>
  <si>
    <t>ВЗиС -3,1% от СМР Глав 1-7</t>
  </si>
  <si>
    <t>Зимее удорожание -0,5% от СМР Глав 1-8</t>
  </si>
  <si>
    <t>2.6.1</t>
  </si>
  <si>
    <t>2.6.2</t>
  </si>
  <si>
    <t>2.6.3</t>
  </si>
  <si>
    <t>2.7.1</t>
  </si>
  <si>
    <t>2.7.2</t>
  </si>
  <si>
    <t>2.7.3</t>
  </si>
  <si>
    <t>2.8.1</t>
  </si>
  <si>
    <t>2.8.2</t>
  </si>
  <si>
    <t>2.12</t>
  </si>
  <si>
    <t>2.13.1</t>
  </si>
  <si>
    <t>2.13.2</t>
  </si>
  <si>
    <t>2.14</t>
  </si>
  <si>
    <t>Расчет прогнозных индексов на период выполнения работ</t>
  </si>
  <si>
    <t>1. Рабочая документация:</t>
  </si>
  <si>
    <t>2. ГРО:</t>
  </si>
  <si>
    <t>3. Строительство:</t>
  </si>
  <si>
    <t>Ведомость объемов конструктивных решений (элементов) и комплексов (видов) работ</t>
  </si>
  <si>
    <t>(наименование объекта)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</si>
  <si>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</si>
  <si>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>РАСЧЕТ НАЧАЛЬНОЙ МАКСИМАЛЬНОЙ ЦЕНЫ ДОГОВОРА</t>
  </si>
  <si>
    <t>на выполнение подрядных работ по строительству объекта:</t>
  </si>
  <si>
    <t xml:space="preserve">Продолжительность работ </t>
  </si>
  <si>
    <t xml:space="preserve">Начало работ - </t>
  </si>
  <si>
    <t xml:space="preserve">Окончание работ - </t>
  </si>
  <si>
    <t>№ п.п.</t>
  </si>
  <si>
    <t>Перечень видов работ</t>
  </si>
  <si>
    <t xml:space="preserve"> Стоимость в прогнозных   ценах, руб.</t>
  </si>
  <si>
    <t>без учета НДС</t>
  </si>
  <si>
    <t>с учетом НДС</t>
  </si>
  <si>
    <t xml:space="preserve">Разработка рабочей документации </t>
  </si>
  <si>
    <t>ВСЕГО</t>
  </si>
  <si>
    <t>Татаринова Е.А.</t>
  </si>
  <si>
    <t>Заместитель директора департамента по ценообразованию и сметному регулированию Департамента развития инфраструктуры</t>
  </si>
  <si>
    <t>Протокол</t>
  </si>
  <si>
    <t>начальной (максимальной) цены контракта</t>
  </si>
  <si>
    <t xml:space="preserve">Начальная (максимальная ) цена контракта составляет </t>
  </si>
  <si>
    <t>руб. с учетом НДС</t>
  </si>
  <si>
    <t>Начальная (максимальная ) цена контракта включает в себя расходы:</t>
  </si>
  <si>
    <t>1.</t>
  </si>
  <si>
    <t>Разработка рабочей документации;</t>
  </si>
  <si>
    <t>2.</t>
  </si>
  <si>
    <t>3.</t>
  </si>
  <si>
    <t>Затраты на оплату труда рабочих-строителей и рабочих, обслуживающих строительные машины и механизмы;</t>
  </si>
  <si>
    <t>4.</t>
  </si>
  <si>
    <t>Затраты на эксплуатацию машин и механизмов;</t>
  </si>
  <si>
    <t>5.</t>
  </si>
  <si>
    <t>Затраты на приобретение материалов, изделий и конструкций;</t>
  </si>
  <si>
    <t>6.</t>
  </si>
  <si>
    <t>7.</t>
  </si>
  <si>
    <t>Накладные расходы;</t>
  </si>
  <si>
    <t>8.</t>
  </si>
  <si>
    <t>Сметную прибыль;</t>
  </si>
  <si>
    <t>9.</t>
  </si>
  <si>
    <t>Затраты на строительство временных зданий и сооружений (ВЗИС) с учетом возврата от разборки ВЗИС в размере 15 %
от суммы затрат на их возведение;</t>
  </si>
  <si>
    <t>10.</t>
  </si>
  <si>
    <t>Затраты на зимнее удорожание;</t>
  </si>
  <si>
    <t>11.</t>
  </si>
  <si>
    <t>12.</t>
  </si>
  <si>
    <t>Плату за выбросы в атмосферный воздух;</t>
  </si>
  <si>
    <t>13.</t>
  </si>
  <si>
    <t>Плату за негативное воздействие при размещении отходов;</t>
  </si>
  <si>
    <t>14.</t>
  </si>
  <si>
    <t>Затраты на экологический контроль (мониторинг);</t>
  </si>
  <si>
    <t>16.</t>
  </si>
  <si>
    <t>Резерв средств на непредвиденные работы и затраты;</t>
  </si>
  <si>
    <t>17.</t>
  </si>
  <si>
    <t>20.</t>
  </si>
  <si>
    <t>Индекс прогнозной инфляции для пересчета из уровня цен на дату определения НМЦК в уровень цен соответствующего периода реализации проекта;</t>
  </si>
  <si>
    <t>21.</t>
  </si>
  <si>
    <t>Приложение:</t>
  </si>
  <si>
    <t>Расчет начальной (максимальной) цены контракта.</t>
  </si>
  <si>
    <t>18.</t>
  </si>
  <si>
    <t>19.</t>
  </si>
  <si>
    <t>ПОЯСНИТЕЛЬНАЯ ЗАПИСКА</t>
  </si>
  <si>
    <t>К РАСЧЕТУ НАЧАЛЬНОЙ МАКСИМАЛЬНОЙ ЦЕНЫ ДОГОВОРА</t>
  </si>
  <si>
    <t xml:space="preserve">Начальная максимальная цена договора (далее - НМЦД) определена в соответствии с требованием Федерального Закона  от 05.04.2013 г. № 44 "О контрактной системе в сфере закупок товаров, работ, услуг для обеспечения государственных и муниципальных нужд", Порядком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планирования), утвержденным приказом Министерства строительства и жилищно-коммунального хозяйства Российской Федерации от 23 декабря 2019 г. № 841/пр. </t>
  </si>
  <si>
    <t>Расчет стоимости строительства выполнен проектно- сметным методом.</t>
  </si>
  <si>
    <t>Описание метода расчета стоимости проектных работ и строительства</t>
  </si>
  <si>
    <t>Итоговая начальная максимальная цена  работ  составляет:</t>
  </si>
  <si>
    <t>рублей с учетом НДС</t>
  </si>
  <si>
    <t xml:space="preserve">Индекс фактической инфляции для пересчета сметной стоимости из уровня цен утверждения проектной документации в уровень цен на дату определения НМЦК определен с применением официальной статистической информации об индексах цен на продукцию (затраты, услуги) инвестиционного назначения по видам экономической деятельности (строительство), публикуемой Федеральной службой государственной статистики для соответствующего периода в целом по Российской Федерации. </t>
  </si>
  <si>
    <t>Индексы прогнозной инфляции для пересчета из уровня цен на дату определения НМЦК в уровень цен соответствующего периода реализации проекта определены с применением индексов-дефляторов Министерства экономического развития Российской Федерации по строке "Инвестиции в основной капитал (капитальные вложения) согласно письму от 30 сентября 2025 г. N 37099-ПК/Д03и .</t>
  </si>
  <si>
    <t>Дата формирования НМЦК</t>
  </si>
  <si>
    <t>Продолжительность выполнения работ, мес.</t>
  </si>
  <si>
    <t>Начало работ</t>
  </si>
  <si>
    <t>Окончание работ</t>
  </si>
  <si>
    <t>^(1/12)</t>
  </si>
  <si>
    <t>Индекс Минэкономразвития РФ на 2026 г.  (Письмо Минэкономразвития России от 30.09.2025 г. N 37099-ПК/Д03и)</t>
  </si>
  <si>
    <t>ежемесячный прогнозный индекс на 2026 год</t>
  </si>
  <si>
    <t>Индекс прогнозной инфляции</t>
  </si>
  <si>
    <t>окончание первого года</t>
  </si>
  <si>
    <t>окончание второго года</t>
  </si>
  <si>
    <t>начало третьего года</t>
  </si>
  <si>
    <t>Доля сметной стоимости, подлежащая выполнению подрядчиком в 2027 году</t>
  </si>
  <si>
    <t>Индекс Минэкономразвития РФ на 2027 г.  (Письмо Минэкономразвития России от 30.09.2025 г. N 37099-ПК/Д03и)</t>
  </si>
  <si>
    <t>ежемесячный прогнозный индекс на 2027 год</t>
  </si>
  <si>
    <t>К на 2027 =</t>
  </si>
  <si>
    <t>Цена, руб</t>
  </si>
  <si>
    <t>Всего</t>
  </si>
  <si>
    <t>на единицу измерения</t>
  </si>
  <si>
    <t>3. Утвержденный сводный сметный расчет стоимости строительства  в ценах 4 квартала 2025 г. на сумму  1 964 407,95 тыс. руб.</t>
  </si>
  <si>
    <t>«Всесезонный туристско-рекреационный комплекс «Эльбрус», Кабардино-Балкарская Республика. Горнолыжные трассы EP16, EP18, EP19, EP20, EP21, EP22, EP24, EP25»</t>
  </si>
  <si>
    <t>Рабочая документация</t>
  </si>
  <si>
    <t>Методика  № 421/пр,  от 04.08.2020г. п.179б</t>
  </si>
  <si>
    <t>Непредвиденные затраты для линейных объектов - 3%</t>
  </si>
  <si>
    <t>Непредвиденные затраты для рабочей документации</t>
  </si>
  <si>
    <t>Вынос в натуру и закрепление на местности проектного положения трасс</t>
  </si>
  <si>
    <t>02-01</t>
  </si>
  <si>
    <t>Горнолыжная трасса EP16</t>
  </si>
  <si>
    <t>02-02</t>
  </si>
  <si>
    <t>Горнолыжная трасса EP18</t>
  </si>
  <si>
    <t>02-03</t>
  </si>
  <si>
    <t>Горнолыжная трасса EP19</t>
  </si>
  <si>
    <t>02-04</t>
  </si>
  <si>
    <t>Горнолыжная трасса EP20</t>
  </si>
  <si>
    <t>02-05</t>
  </si>
  <si>
    <t>Горнолыжная трасса EP21</t>
  </si>
  <si>
    <t>02-06</t>
  </si>
  <si>
    <t>Горнолыжная трасса EP22</t>
  </si>
  <si>
    <t>02-07</t>
  </si>
  <si>
    <t>Горнолыжная трасса EP24</t>
  </si>
  <si>
    <t>02-08</t>
  </si>
  <si>
    <t>Горнолыжная трасса EP25</t>
  </si>
  <si>
    <t>02-01-01</t>
  </si>
  <si>
    <t>Технология безопасного движения</t>
  </si>
  <si>
    <t>02-01-02</t>
  </si>
  <si>
    <t>Немонтируемое оборудование</t>
  </si>
  <si>
    <t>02-01-03</t>
  </si>
  <si>
    <t>Водоотводные сооружения</t>
  </si>
  <si>
    <t>02-01-04</t>
  </si>
  <si>
    <t>Противодеформационные решения земляного полотна</t>
  </si>
  <si>
    <t>02-02-01</t>
  </si>
  <si>
    <t>02-02-02</t>
  </si>
  <si>
    <t>02-02-03</t>
  </si>
  <si>
    <t>2.3.1</t>
  </si>
  <si>
    <t>2.3.2</t>
  </si>
  <si>
    <t>02-03-01</t>
  </si>
  <si>
    <t>02-03-02</t>
  </si>
  <si>
    <t>02-03-03</t>
  </si>
  <si>
    <t>02-03-04</t>
  </si>
  <si>
    <t>02-03-05</t>
  </si>
  <si>
    <t>Противооползневые сооружения</t>
  </si>
  <si>
    <t>2.4.1</t>
  </si>
  <si>
    <t>2.4.4</t>
  </si>
  <si>
    <t>2.4.2</t>
  </si>
  <si>
    <t>2.4.3</t>
  </si>
  <si>
    <t>02-04-01</t>
  </si>
  <si>
    <t>02-04-02</t>
  </si>
  <si>
    <t>02-04-03</t>
  </si>
  <si>
    <t>02-04-04</t>
  </si>
  <si>
    <t>2.5.1</t>
  </si>
  <si>
    <t>2.5.2</t>
  </si>
  <si>
    <t>2.5.3</t>
  </si>
  <si>
    <t>02-05-01</t>
  </si>
  <si>
    <t>02-05-02</t>
  </si>
  <si>
    <t>02-05-03</t>
  </si>
  <si>
    <t>02-05-04</t>
  </si>
  <si>
    <t>02-06-01</t>
  </si>
  <si>
    <t>02-06-02</t>
  </si>
  <si>
    <t>02-06-03</t>
  </si>
  <si>
    <t>02-06-04</t>
  </si>
  <si>
    <t>02-07-01</t>
  </si>
  <si>
    <t>02-07-02</t>
  </si>
  <si>
    <t>02-07-03</t>
  </si>
  <si>
    <t>02-07-04</t>
  </si>
  <si>
    <t>2.8.3</t>
  </si>
  <si>
    <t>02-08-01</t>
  </si>
  <si>
    <t>02-08-02</t>
  </si>
  <si>
    <t>02-08-03</t>
  </si>
  <si>
    <t>02-08-04</t>
  </si>
  <si>
    <t>2.9.1</t>
  </si>
  <si>
    <t>2.9.2</t>
  </si>
  <si>
    <t>2.9.3</t>
  </si>
  <si>
    <t>Плата за размещение отходов</t>
  </si>
  <si>
    <t>Производственный экологический контроль (мониторинг)</t>
  </si>
  <si>
    <t>СР-7</t>
  </si>
  <si>
    <t>Затраты, связанных со служебными командировками рабочих</t>
  </si>
  <si>
    <t>Непредвиденные затраты для стройки</t>
  </si>
  <si>
    <t>"Утвержден" "___"______________________2026г</t>
  </si>
  <si>
    <t>Сводный сметный расчет сметной стоимостью 1 964 407,95 тыс. руб.</t>
  </si>
  <si>
    <t>СВОДНЫЙ СМЕТНЫЙ РАСЧЕТ СТОИМОСТИ СТРОИТЕЛЬСТВА № ССРСС</t>
  </si>
  <si>
    <t>Составлен в текущем уровне цен IV квартал 2025 года</t>
  </si>
  <si>
    <t>Оценка воздействия на водные биоресурсы и среду их обитания</t>
  </si>
  <si>
    <t>Методика по приказу Минстроя РФ от 19.06.2020г. №332/пр. Прил.1 п.55</t>
  </si>
  <si>
    <t>Временные здания и сооружения - Объекты
жилищного, социально-культурного,
коммунально-бытового назначения в сельской местности - 3,1%</t>
  </si>
  <si>
    <t>Методика по приказу Минстроя РФ от 25.05.2021г. №325/пр, п. 85</t>
  </si>
  <si>
    <t>Производство работ в зимнее время - Объекты общественного, социально-культурного и коммунально-бытового назначения - 0,5%</t>
  </si>
  <si>
    <t>Составление технических планов ГЛТ</t>
  </si>
  <si>
    <t>Методика  №421/пр.; ПП №468 от 21.06.2010г., СР-8</t>
  </si>
  <si>
    <t>Затраты на проведение строительного контроля (1,61% от глав 1-9 граф 4,5,6,7)</t>
  </si>
  <si>
    <t>Приказ от 04.08.2020 №
421/пр приложение 9
п.173</t>
  </si>
  <si>
    <t>Авторский надзор - 0,2%</t>
  </si>
  <si>
    <t>Изыскательские работы</t>
  </si>
  <si>
    <t>Проектная документация</t>
  </si>
  <si>
    <t>СР-9</t>
  </si>
  <si>
    <t>СР-10</t>
  </si>
  <si>
    <t>Затраты на проезд специалистов, осуществляющих  авторский надзор</t>
  </si>
  <si>
    <t>СР-11</t>
  </si>
  <si>
    <t>Затраты на научно-техническое сопровождение ИГИ и проектирования</t>
  </si>
  <si>
    <t>ФЗ от 03.08.2018 № 303-ФЗ</t>
  </si>
  <si>
    <t>НДС 22%</t>
  </si>
  <si>
    <t>(Нагулевич В.А.)</t>
  </si>
  <si>
    <t>(Батуров П.Е.)</t>
  </si>
  <si>
    <t>Начальник Сметного</t>
  </si>
  <si>
    <t>(Савенкова Н.Ю.)</t>
  </si>
  <si>
    <t>Директор Департамента развития инфраструктуры АО "КАВКАЗ.РФ" (по дов-ти № 922 от 15.01.2026г.)</t>
  </si>
  <si>
    <t>(Евдокимов И.В.)</t>
  </si>
  <si>
    <t>НДС-22% (без учета п.2.10, 2.11, 2.12)</t>
  </si>
  <si>
    <t>2.13.3</t>
  </si>
  <si>
    <t>Затраты на проезд работников от пункта сбора до места проживания (с. Терскол) и обратно</t>
  </si>
  <si>
    <t>Затраты на проезд работников от места постоянного пребывания до места производства работ и обратно</t>
  </si>
  <si>
    <t>Строительство (строительно-монтажные работы, прочие затраты)</t>
  </si>
  <si>
    <t>Индексы цен на продукцию (затраты, услуги) инвестиционного назначения с 2017 г. (процент)</t>
  </si>
  <si>
    <t>К предыдущему месяцу</t>
  </si>
  <si>
    <t>2023</t>
  </si>
  <si>
    <t>2024</t>
  </si>
  <si>
    <t>2025</t>
  </si>
  <si>
    <t>2026</t>
  </si>
  <si>
    <t xml:space="preserve">    Российская Федерация без учета новых субъектов (с 01.01.2023)</t>
  </si>
  <si>
    <t xml:space="preserve">    СТРОИТЕЛЬСТВО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</si>
  <si>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</si>
  <si>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</si>
  <si>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</si>
  <si>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</si>
  <si>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</si>
  <si>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</si>
  <si>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</si>
  <si>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</si>
  <si>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</si>
  <si>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</si>
  <si>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</si>
  <si>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</si>
  <si>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Стоимость затрат в ценах утверждения сметной документации -</t>
    </r>
    <r>
      <rPr>
        <sz val="12"/>
        <color rgb="FFFF0000"/>
        <rFont val="Times New Roman"/>
        <family val="1"/>
        <charset val="204"/>
      </rPr>
      <t xml:space="preserve"> 4 квартала 2025 года</t>
    </r>
  </si>
  <si>
    <t>В виде коэффициента</t>
  </si>
  <si>
    <t>В случае отсутствия информации о величине индекса фактической инфляции на месяц, предшествующий дате определения НМЦК, для расчета принимается индекс фактической инфляции в размере, установленном для последнего опубликованного месяца.</t>
  </si>
  <si>
    <t>Абзац 5 п.8 Методики, утвержденной приказом Минстрой РФ от 23 декабря 2019 г. N 841/пр</t>
  </si>
  <si>
    <t>Индекс фактической инфляции от цен IV квартала 2025 г. до 01.06.2026 составляет</t>
  </si>
  <si>
    <t>2.13.4</t>
  </si>
  <si>
    <t xml:space="preserve">Затраты на оплату проживания рабочих  
(затраты на оплату проживания  ИТР учтены в составе НР)  </t>
  </si>
  <si>
    <t xml:space="preserve">Затраты на суточные рабочих  
(затраты на суточные ИТР учтены в составе НР)  </t>
  </si>
  <si>
    <t>Доля сметной стоимости, подлежащая выполнению подрядчиком в 2028 году</t>
  </si>
  <si>
    <t>Индекс Минэкономразвития РФ на 2028 г.  (Письмо Минэкономразвития России от 30.09.2025 г. N 37099-ПК/Д03и)</t>
  </si>
  <si>
    <t>ежемесячный прогнозный индекс на 2028 год</t>
  </si>
  <si>
    <t>К на 2028 =</t>
  </si>
  <si>
    <t>Затраты Генподрядчика</t>
  </si>
  <si>
    <t>Итого без немонтируемого оборудования</t>
  </si>
  <si>
    <t>Возврат от разбоки ВЗИС</t>
  </si>
  <si>
    <t>Итого:</t>
  </si>
  <si>
    <t>СМЕТА ДОГОВОРА</t>
  </si>
  <si>
    <t>НДС-22 %</t>
  </si>
  <si>
    <t>облагаемые налогом</t>
  </si>
  <si>
    <t>не облагаемые налогом</t>
  </si>
  <si>
    <t>Затраты по выносу в натуру и закрепление на местности проектного положения трасс;</t>
  </si>
  <si>
    <t>Затраты, связанные со служебными командировками рабочих</t>
  </si>
  <si>
    <t>Затраты на проезд работников от пункта сбора до места проживания (с. Терскол) и обратно;</t>
  </si>
  <si>
    <t>Затраты на проезд работников от места постоянного пребывания до места производства работ и обратно;</t>
  </si>
  <si>
    <t xml:space="preserve">Затраты на оплату проживания рабочих (затраты на оплату проживания  ИТР учтены в составе НР);  </t>
  </si>
  <si>
    <t xml:space="preserve">Затраты на суточные рабочих (затраты на суточные ИТР учтены в составе НР);  </t>
  </si>
  <si>
    <r>
      <t>Индекс фактической инфляции от цен утвержденной сметной документации</t>
    </r>
    <r>
      <rPr>
        <sz val="12"/>
        <color rgb="FFFF0000"/>
        <rFont val="Times New Roman"/>
        <family val="1"/>
        <charset val="204"/>
      </rPr>
      <t xml:space="preserve"> (4 квартал 2025 г.)</t>
    </r>
    <r>
      <rPr>
        <sz val="12"/>
        <rFont val="Times New Roman"/>
        <family val="1"/>
        <charset val="204"/>
      </rPr>
      <t xml:space="preserve"> до цен на дату формирования НМЦК;</t>
    </r>
  </si>
  <si>
    <t>Налог на добавленную стоимость в размере 22%.</t>
  </si>
  <si>
    <t>Цена работ учитывает все затраты Подрядчика, включая стоимость проектных работ стадии "Рабочая документация", стоимость приобретения материалов, заготовительно-складские расходы, стоимость строительно-монтажных работ и прочих затрат согласно перечню затрат, учтенному сводным сметным расчетом стоимости строительства, накладных расходов, сметной прибыли.</t>
  </si>
  <si>
    <t>В расчете учтены затраты на временные здания и сооружения в размере 3,1% от суммы строительно-монтажных работ, зимнее удорожание в размере 0,5% от суммы строительно-монтажных работ, непредвиденные затраты в размере согласно сводному сметному расчету 3 %  от итоговой суммы затрат по смете контракта  и возврат от разборки временных зданий и сооружений в размере 15% от суммы затрат на их возведение.</t>
  </si>
  <si>
    <t>В расчете не учтены следующие локальные сметы, относящиеся к немонтируемому оборудованию ЛСР 02-01-02; ЛСР 02-02-02; ЛСР 02-03-02; ЛСР 02-04-02; ЛСР 02-05-02; ЛСР 02-06-02; ЛСР 02-07-02; ЛСР 02-08-02.</t>
  </si>
  <si>
    <t>Налог на добавленную стоимость - 22 % (без учета п.2.10, 2.11, 2.12 сметы договора)</t>
  </si>
  <si>
    <t>Для расчета цены строительства  использован сводный сметный расчет, локальные сметные расчеты и расчеты прочих затрат в ценах 4 квартала 2025 года, получившие положительное заключение ФАУ "Главгосэкспертиза России"от 25.05.2026 № 07-1-1-3-023660-2026.</t>
  </si>
  <si>
    <t>График работ по объкту: «Всесезонный туристско-рекреационный комплекс «Эльбрус», Кабардино-Балкарская Республика. Горнолыжные трассы EP16, EP18, EP19, EP20, EP21, EP22, EP24, EP25»</t>
  </si>
  <si>
    <t>Наименование работ</t>
  </si>
  <si>
    <t>Количество</t>
  </si>
  <si>
    <t>Ед.Изм.</t>
  </si>
  <si>
    <t>Начало</t>
  </si>
  <si>
    <t>Окончание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</si>
  <si>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</si>
  <si>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</si>
  <si>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</si>
  <si>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</si>
  <si>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</si>
  <si>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</si>
  <si>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</si>
  <si>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</si>
  <si>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</si>
  <si>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</si>
  <si>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</si>
  <si>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</si>
  <si>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</t>
  </si>
  <si>
    <t>ВТРК "Эльбрус"</t>
  </si>
  <si>
    <t xml:space="preserve"> Горнолыжные трассы EP16, EP18, EP19, EP20, EP21, EP22, EP24, EP25</t>
  </si>
  <si>
    <t>Работы подготовительного периода</t>
  </si>
  <si>
    <t>1.1.1</t>
  </si>
  <si>
    <t>Подписание сторонами акта о соответствии состояния земельного участка (объекта капитального строительства, подлежащего реконструкции) условиям контракта</t>
  </si>
  <si>
    <t>1.1.2</t>
  </si>
  <si>
    <t>Ппередача подрядчику копии разрешения на строительство, реконструкцию объекта; копии решения собственника имущества о его сносе (при необходимости); копии разрешения на вырубку зеленых и лесных насаждений; копии технических условий и разрешений на временное присоединение объекта к сетям инженерно-технического обеспечения в соответствии с проектом организации строительства</t>
  </si>
  <si>
    <t>1.1.3</t>
  </si>
  <si>
    <t>Передача подрядчику копий документов, подтверждающих согласование производства отдельных работ, если необходимость такого согласования установлена законодательством Российской Федерации</t>
  </si>
  <si>
    <t>1.1.4</t>
  </si>
  <si>
    <t>Устройство временных подъездных дорог к участку производства работ</t>
  </si>
  <si>
    <t>1.1.5</t>
  </si>
  <si>
    <t>Обустройство временных площадок на территории производства работ</t>
  </si>
  <si>
    <t>комп</t>
  </si>
  <si>
    <t>1.3</t>
  </si>
  <si>
    <t>Создание ГРО</t>
  </si>
  <si>
    <t>1.4</t>
  </si>
  <si>
    <t xml:space="preserve">Основной период строительства </t>
  </si>
  <si>
    <t>1.4.1</t>
  </si>
  <si>
    <t>1.4.1.1</t>
  </si>
  <si>
    <t>Технология безопасного катания</t>
  </si>
  <si>
    <t>1.4.1.2</t>
  </si>
  <si>
    <t>1.4.1.3</t>
  </si>
  <si>
    <t>1.4.2</t>
  </si>
  <si>
    <t>1.4.2.1</t>
  </si>
  <si>
    <t>1.4.2.2</t>
  </si>
  <si>
    <t>1.4.3</t>
  </si>
  <si>
    <t>1.4.3.1</t>
  </si>
  <si>
    <t>1.4.3.2</t>
  </si>
  <si>
    <t>1.4.3.3</t>
  </si>
  <si>
    <t>1.4.3.4</t>
  </si>
  <si>
    <t>1.4.4</t>
  </si>
  <si>
    <t>1.4.4.1</t>
  </si>
  <si>
    <t>1.4.4.2</t>
  </si>
  <si>
    <t>1.4.4.3</t>
  </si>
  <si>
    <t>1.4.5</t>
  </si>
  <si>
    <t>1.4.5.1</t>
  </si>
  <si>
    <t>1.4.5.2</t>
  </si>
  <si>
    <t>1.4.5.3</t>
  </si>
  <si>
    <t>1.4.6</t>
  </si>
  <si>
    <t>1.4.6.1</t>
  </si>
  <si>
    <t>1.4.6.2</t>
  </si>
  <si>
    <t>1.4.6.3</t>
  </si>
  <si>
    <t>1.4.7</t>
  </si>
  <si>
    <t>1.4.7.1</t>
  </si>
  <si>
    <t>1.4.7.2</t>
  </si>
  <si>
    <t>1.4.7.3</t>
  </si>
  <si>
    <t>1.4.8</t>
  </si>
  <si>
    <t>1.4.8.1</t>
  </si>
  <si>
    <t>1.4.8.2</t>
  </si>
  <si>
    <t>1.4.8.3</t>
  </si>
  <si>
    <t>1.5</t>
  </si>
  <si>
    <t>Ввод объекта в эксплуатацию</t>
  </si>
  <si>
    <t>1.5.2</t>
  </si>
  <si>
    <t>Подписание акта о соответствии состояния земельного участка условиям контракта при завершении строительства, реконструкции объекта</t>
  </si>
  <si>
    <t>1.5.3</t>
  </si>
  <si>
    <t>Получение заключения о соответствии (ЗОС) от госстройнадзора</t>
  </si>
  <si>
    <t>1.5.4</t>
  </si>
  <si>
    <t>Получение разрешения на ввод объекта в эксплуатацию</t>
  </si>
  <si>
    <t>начало второго года</t>
  </si>
  <si>
    <r>
      <t>Д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- доля сметной стоимости, подлежащая выполнению подрядчиком в 2026 году</t>
    </r>
  </si>
  <si>
    <r>
      <t>Д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- Доля сметной стоимости, подлежащая выполнению подрядчиком в 2027 году</t>
    </r>
  </si>
  <si>
    <r>
      <t>К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на 2026 =</t>
    </r>
  </si>
  <si>
    <r>
      <t>К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на 2027 =</t>
    </r>
  </si>
  <si>
    <t>Период от даты определения НМЦК до даты окончания работ, мес.</t>
  </si>
  <si>
    <t>Начальник отдела ценообразования Управления проектов Департамента развития инфраструктуры</t>
  </si>
  <si>
    <t>А.Ю. Татаринов</t>
  </si>
  <si>
    <t>внесена поправка -0,01</t>
  </si>
  <si>
    <t>внесена поправка -0,01.</t>
  </si>
  <si>
    <t>1. Приказ об утверждении проектной документации, включая сводный сметный расчет стоимости строительства от 04.06.2026 № Пр-26-136.</t>
  </si>
  <si>
    <t>2. Заключение Федерального автономного учреждения "Главное управление государственной экспертизы"от 25.05.2026 № 07-1-1-3-023660-2026.</t>
  </si>
  <si>
    <t>х</t>
  </si>
  <si>
    <t>х-дата заключения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</si>
</sst>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"/>
    <numFmt numFmtId="165" formatCode="#,##0.0000"/>
    <numFmt numFmtId="166" formatCode="0.0"/>
    <numFmt numFmtId="167" formatCode="0.0000000"/>
    <numFmt numFmtId="168" formatCode="0.0%"/>
    <numFmt numFmtId="169" formatCode="#,##0.####"/>
    <numFmt numFmtId="170" formatCode="0.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8"/>
      <color rgb="FF36363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u/>
      <sz val="18"/>
      <color rgb="FF000000"/>
      <name val="Times New Roman"/>
      <family val="1"/>
      <charset val="204"/>
    </font>
    <font>
      <b/>
      <u/>
      <sz val="20"/>
      <color rgb="FF000000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theme="9" tint="-0.249977111117893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25" fillId="0" borderId="0"/>
    <xf numFmtId="0" fontId="27" fillId="0" borderId="0"/>
    <xf numFmtId="0" fontId="30" fillId="0" borderId="0"/>
    <xf numFmtId="0" fontId="25" fillId="0" borderId="0"/>
    <xf numFmtId="0" fontId="34" fillId="0" borderId="0"/>
    <xf numFmtId="0" fontId="2" fillId="0" borderId="0"/>
    <xf numFmtId="0" fontId="4" fillId="0" borderId="0"/>
    <xf numFmtId="0" fontId="34" fillId="0" borderId="0"/>
    <xf numFmtId="0" fontId="32" fillId="0" borderId="0"/>
    <xf numFmtId="0" fontId="1" fillId="0" borderId="0"/>
  </cellStyleXfs>
  <cellXfs count="556">
    <xf numFmtId="0" fontId="0" fillId="0" borderId="0" xfId="0"/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8" fillId="3" borderId="0" xfId="2" applyFont="1" applyFill="1" applyAlignment="1">
      <alignment vertical="center"/>
    </xf>
    <xf numFmtId="0" fontId="13" fillId="0" borderId="0" xfId="0" applyNumberFormat="1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4" fontId="14" fillId="0" borderId="2" xfId="0" applyNumberFormat="1" applyFont="1" applyFill="1" applyBorder="1" applyAlignment="1" applyProtection="1">
      <alignment horizontal="center" vertical="center"/>
    </xf>
    <xf numFmtId="4" fontId="14" fillId="0" borderId="2" xfId="0" applyNumberFormat="1" applyFont="1" applyFill="1" applyBorder="1" applyAlignment="1" applyProtection="1">
      <alignment horizontal="center" vertical="center" wrapText="1"/>
    </xf>
    <xf numFmtId="4" fontId="14" fillId="5" borderId="2" xfId="0" applyNumberFormat="1" applyFont="1" applyFill="1" applyBorder="1" applyAlignment="1" applyProtection="1">
      <alignment horizontal="center" vertical="center" wrapText="1"/>
    </xf>
    <xf numFmtId="1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/>
    <xf numFmtId="49" fontId="16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/>
    <xf numFmtId="49" fontId="15" fillId="0" borderId="2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4" fontId="15" fillId="0" borderId="2" xfId="0" applyNumberFormat="1" applyFont="1" applyFill="1" applyBorder="1" applyAlignment="1" applyProtection="1">
      <alignment horizontal="right" vertical="top" wrapText="1"/>
    </xf>
    <xf numFmtId="0" fontId="23" fillId="0" borderId="2" xfId="0" applyNumberFormat="1" applyFont="1" applyFill="1" applyBorder="1" applyAlignment="1" applyProtection="1"/>
    <xf numFmtId="4" fontId="23" fillId="0" borderId="2" xfId="0" applyNumberFormat="1" applyFont="1" applyFill="1" applyBorder="1" applyAlignment="1" applyProtection="1">
      <alignment horizontal="right" vertical="top" wrapText="1"/>
    </xf>
    <xf numFmtId="4" fontId="23" fillId="0" borderId="2" xfId="0" applyNumberFormat="1" applyFont="1" applyFill="1" applyBorder="1" applyAlignment="1" applyProtection="1">
      <alignment horizontal="right" vertical="top"/>
    </xf>
    <xf numFmtId="0" fontId="23" fillId="0" borderId="2" xfId="0" applyNumberFormat="1" applyFont="1" applyFill="1" applyBorder="1" applyAlignment="1" applyProtection="1">
      <alignment horizontal="right" vertical="top" wrapText="1"/>
    </xf>
    <xf numFmtId="0" fontId="15" fillId="0" borderId="2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6" fillId="0" borderId="10" xfId="0" applyNumberFormat="1" applyFont="1" applyFill="1" applyBorder="1" applyAlignment="1" applyProtection="1">
      <alignment horizontal="left" vertical="top"/>
    </xf>
    <xf numFmtId="4" fontId="5" fillId="2" borderId="2" xfId="1" applyNumberFormat="1" applyFont="1" applyBorder="1" applyAlignment="1" applyProtection="1">
      <alignment horizontal="center" vertical="center" wrapText="1"/>
    </xf>
    <xf numFmtId="3" fontId="5" fillId="2" borderId="2" xfId="1" applyNumberFormat="1" applyFont="1" applyBorder="1" applyAlignment="1" applyProtection="1">
      <alignment horizontal="center" vertical="center" wrapText="1"/>
    </xf>
    <xf numFmtId="10" fontId="5" fillId="2" borderId="2" xfId="1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4" fontId="7" fillId="5" borderId="2" xfId="0" applyNumberFormat="1" applyFont="1" applyFill="1" applyBorder="1" applyAlignment="1" applyProtection="1">
      <alignment horizontal="center" vertical="center" wrapText="1"/>
    </xf>
    <xf numFmtId="10" fontId="7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7" fillId="5" borderId="2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2" borderId="2" xfId="1" applyNumberFormat="1" applyFont="1" applyBorder="1" applyAlignment="1" applyProtection="1">
      <alignment horizontal="center" vertical="center" wrapText="1"/>
    </xf>
    <xf numFmtId="0" fontId="5" fillId="2" borderId="2" xfId="1" applyNumberFormat="1" applyFont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4" borderId="2" xfId="0" applyNumberFormat="1" applyFont="1" applyFill="1" applyBorder="1" applyAlignment="1" applyProtection="1">
      <alignment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5" fillId="4" borderId="2" xfId="0" applyNumberFormat="1" applyFont="1" applyFill="1" applyBorder="1" applyAlignment="1" applyProtection="1">
      <alignment vertical="center"/>
    </xf>
    <xf numFmtId="4" fontId="5" fillId="4" borderId="2" xfId="0" applyNumberFormat="1" applyFont="1" applyFill="1" applyBorder="1" applyAlignment="1" applyProtection="1">
      <alignment horizontal="center" vertical="center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</xf>
    <xf numFmtId="165" fontId="26" fillId="0" borderId="2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wrapText="1"/>
    </xf>
    <xf numFmtId="0" fontId="6" fillId="4" borderId="1" xfId="0" applyNumberFormat="1" applyFont="1" applyFill="1" applyBorder="1" applyAlignment="1" applyProtection="1">
      <alignment horizontal="center" wrapText="1"/>
    </xf>
    <xf numFmtId="0" fontId="6" fillId="5" borderId="1" xfId="0" applyNumberFormat="1" applyFont="1" applyFill="1" applyBorder="1" applyAlignment="1" applyProtection="1">
      <alignment horizontal="center" wrapText="1"/>
    </xf>
    <xf numFmtId="0" fontId="7" fillId="4" borderId="1" xfId="0" applyNumberFormat="1" applyFont="1" applyFill="1" applyBorder="1" applyAlignment="1" applyProtection="1">
      <alignment horizontal="center" wrapText="1"/>
    </xf>
    <xf numFmtId="0" fontId="6" fillId="4" borderId="0" xfId="0" applyNumberFormat="1" applyFont="1" applyFill="1" applyBorder="1" applyAlignment="1" applyProtection="1">
      <alignment horizontal="center"/>
    </xf>
    <xf numFmtId="0" fontId="27" fillId="0" borderId="0" xfId="4"/>
    <xf numFmtId="0" fontId="29" fillId="0" borderId="0" xfId="4" applyFont="1"/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right" vertical="center"/>
    </xf>
    <xf numFmtId="0" fontId="7" fillId="0" borderId="0" xfId="3" applyFont="1" applyFill="1"/>
    <xf numFmtId="164" fontId="7" fillId="0" borderId="0" xfId="3" applyNumberFormat="1" applyFont="1" applyFill="1"/>
    <xf numFmtId="0" fontId="29" fillId="0" borderId="0" xfId="4" applyFont="1" applyFill="1"/>
    <xf numFmtId="0" fontId="11" fillId="0" borderId="0" xfId="3" applyFont="1" applyBorder="1" applyAlignment="1">
      <alignment horizontal="center" vertical="center"/>
    </xf>
    <xf numFmtId="0" fontId="7" fillId="0" borderId="0" xfId="4" applyFont="1"/>
    <xf numFmtId="0" fontId="31" fillId="0" borderId="0" xfId="4" applyFont="1"/>
    <xf numFmtId="164" fontId="27" fillId="0" borderId="0" xfId="4" applyNumberFormat="1"/>
    <xf numFmtId="4" fontId="6" fillId="0" borderId="0" xfId="0" applyNumberFormat="1" applyFont="1" applyFill="1" applyBorder="1" applyAlignment="1" applyProtection="1">
      <alignment wrapText="1"/>
    </xf>
    <xf numFmtId="4" fontId="13" fillId="0" borderId="0" xfId="0" applyNumberFormat="1" applyFont="1" applyFill="1" applyBorder="1" applyAlignment="1" applyProtection="1">
      <alignment vertical="center"/>
    </xf>
    <xf numFmtId="0" fontId="6" fillId="4" borderId="13" xfId="0" applyNumberFormat="1" applyFont="1" applyFill="1" applyBorder="1" applyAlignment="1" applyProtection="1">
      <alignment horizontal="center" vertical="top" wrapText="1"/>
    </xf>
    <xf numFmtId="0" fontId="25" fillId="0" borderId="0" xfId="6"/>
    <xf numFmtId="0" fontId="12" fillId="0" borderId="0" xfId="6" applyFont="1" applyAlignment="1">
      <alignment horizontal="center" vertical="center" wrapText="1"/>
    </xf>
    <xf numFmtId="0" fontId="12" fillId="0" borderId="0" xfId="6" applyFont="1" applyAlignment="1">
      <alignment vertical="center"/>
    </xf>
    <xf numFmtId="0" fontId="33" fillId="0" borderId="0" xfId="6" applyFont="1" applyAlignment="1">
      <alignment vertical="center"/>
    </xf>
    <xf numFmtId="0" fontId="7" fillId="0" borderId="0" xfId="6" applyFont="1"/>
    <xf numFmtId="14" fontId="33" fillId="3" borderId="0" xfId="6" applyNumberFormat="1" applyFont="1" applyFill="1" applyAlignment="1">
      <alignment horizontal="center" vertical="center"/>
    </xf>
    <xf numFmtId="0" fontId="11" fillId="0" borderId="0" xfId="6" applyFont="1"/>
    <xf numFmtId="0" fontId="11" fillId="4" borderId="13" xfId="6" applyFont="1" applyFill="1" applyBorder="1" applyAlignment="1">
      <alignment horizontal="center" vertical="center" wrapText="1"/>
    </xf>
    <xf numFmtId="0" fontId="7" fillId="4" borderId="13" xfId="6" applyFont="1" applyFill="1" applyBorder="1" applyAlignment="1">
      <alignment horizontal="center"/>
    </xf>
    <xf numFmtId="49" fontId="11" fillId="0" borderId="13" xfId="7" applyNumberFormat="1" applyFont="1" applyBorder="1" applyAlignment="1">
      <alignment horizontal="center" vertical="center" wrapText="1"/>
    </xf>
    <xf numFmtId="0" fontId="11" fillId="0" borderId="13" xfId="7" applyFont="1" applyBorder="1" applyAlignment="1">
      <alignment horizontal="left" vertical="center" wrapText="1"/>
    </xf>
    <xf numFmtId="4" fontId="11" fillId="0" borderId="13" xfId="6" applyNumberFormat="1" applyFont="1" applyBorder="1" applyAlignment="1">
      <alignment horizontal="center" vertical="center" wrapText="1"/>
    </xf>
    <xf numFmtId="4" fontId="7" fillId="0" borderId="13" xfId="6" applyNumberFormat="1" applyFont="1" applyBorder="1" applyAlignment="1">
      <alignment horizontal="center" vertical="center"/>
    </xf>
    <xf numFmtId="0" fontId="35" fillId="0" borderId="0" xfId="6" applyFont="1"/>
    <xf numFmtId="49" fontId="11" fillId="0" borderId="13" xfId="6" applyNumberFormat="1" applyFont="1" applyBorder="1" applyAlignment="1">
      <alignment horizontal="center" vertical="center" wrapText="1"/>
    </xf>
    <xf numFmtId="0" fontId="11" fillId="0" borderId="13" xfId="6" applyFont="1" applyBorder="1" applyAlignment="1">
      <alignment horizontal="left" vertical="center" wrapText="1"/>
    </xf>
    <xf numFmtId="0" fontId="12" fillId="4" borderId="13" xfId="6" applyFont="1" applyFill="1" applyBorder="1" applyAlignment="1">
      <alignment vertical="center" wrapText="1"/>
    </xf>
    <xf numFmtId="4" fontId="12" fillId="4" borderId="13" xfId="6" applyNumberFormat="1" applyFont="1" applyFill="1" applyBorder="1" applyAlignment="1">
      <alignment horizontal="center" vertical="center" wrapText="1"/>
    </xf>
    <xf numFmtId="4" fontId="25" fillId="0" borderId="0" xfId="6" applyNumberFormat="1"/>
    <xf numFmtId="0" fontId="7" fillId="0" borderId="0" xfId="8" applyFont="1" applyAlignment="1">
      <alignment vertical="top" wrapText="1"/>
    </xf>
    <xf numFmtId="0" fontId="11" fillId="0" borderId="0" xfId="9" applyFont="1" applyAlignment="1">
      <alignment horizontal="center" vertical="center"/>
    </xf>
    <xf numFmtId="0" fontId="11" fillId="0" borderId="0" xfId="9" applyFont="1"/>
    <xf numFmtId="0" fontId="25" fillId="0" borderId="0" xfId="6" applyAlignment="1">
      <alignment horizontal="center"/>
    </xf>
    <xf numFmtId="166" fontId="33" fillId="0" borderId="0" xfId="6" applyNumberFormat="1" applyFont="1" applyAlignment="1">
      <alignment horizontal="center" vertical="center"/>
    </xf>
    <xf numFmtId="0" fontId="5" fillId="0" borderId="0" xfId="10" applyFont="1"/>
    <xf numFmtId="0" fontId="34" fillId="0" borderId="0" xfId="10"/>
    <xf numFmtId="0" fontId="4" fillId="0" borderId="0" xfId="9"/>
    <xf numFmtId="0" fontId="7" fillId="0" borderId="0" xfId="10" applyFont="1"/>
    <xf numFmtId="4" fontId="5" fillId="0" borderId="0" xfId="10" applyNumberFormat="1" applyFont="1" applyAlignment="1">
      <alignment horizontal="center" vertical="center" wrapText="1"/>
    </xf>
    <xf numFmtId="0" fontId="33" fillId="0" borderId="0" xfId="10" applyFont="1"/>
    <xf numFmtId="0" fontId="33" fillId="0" borderId="0" xfId="10" applyFont="1" applyAlignment="1">
      <alignment vertical="center" wrapText="1"/>
    </xf>
    <xf numFmtId="0" fontId="7" fillId="0" borderId="0" xfId="10" applyFont="1" applyAlignment="1">
      <alignment horizontal="center"/>
    </xf>
    <xf numFmtId="0" fontId="7" fillId="0" borderId="0" xfId="10" applyFont="1" applyAlignment="1">
      <alignment horizontal="center" vertical="center"/>
    </xf>
    <xf numFmtId="0" fontId="8" fillId="0" borderId="0" xfId="10" applyFont="1"/>
    <xf numFmtId="0" fontId="6" fillId="3" borderId="0" xfId="0" applyFont="1" applyFill="1" applyBorder="1" applyAlignment="1">
      <alignment horizontal="left" vertical="center" wrapText="1"/>
    </xf>
    <xf numFmtId="0" fontId="7" fillId="0" borderId="0" xfId="1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49" fontId="7" fillId="0" borderId="0" xfId="10" applyNumberFormat="1" applyFont="1"/>
    <xf numFmtId="0" fontId="7" fillId="0" borderId="0" xfId="8" applyFont="1"/>
    <xf numFmtId="0" fontId="6" fillId="3" borderId="0" xfId="11" applyFont="1" applyFill="1" applyAlignment="1">
      <alignment vertical="center" wrapText="1"/>
    </xf>
    <xf numFmtId="0" fontId="10" fillId="0" borderId="0" xfId="10" applyFont="1"/>
    <xf numFmtId="0" fontId="8" fillId="0" borderId="0" xfId="5" applyFont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14" fillId="3" borderId="0" xfId="0" applyNumberFormat="1" applyFont="1" applyFill="1" applyBorder="1" applyAlignment="1" applyProtection="1">
      <alignment horizontal="left" vertical="center" wrapText="1"/>
    </xf>
    <xf numFmtId="0" fontId="11" fillId="0" borderId="0" xfId="6" applyFont="1" applyAlignment="1">
      <alignment vertical="center" wrapText="1"/>
    </xf>
    <xf numFmtId="0" fontId="12" fillId="0" borderId="0" xfId="6" applyFont="1" applyAlignment="1">
      <alignment wrapText="1"/>
    </xf>
    <xf numFmtId="0" fontId="5" fillId="0" borderId="0" xfId="6" applyFont="1" applyAlignment="1">
      <alignment vertical="center"/>
    </xf>
    <xf numFmtId="4" fontId="5" fillId="0" borderId="0" xfId="6" applyNumberFormat="1" applyFont="1" applyAlignment="1">
      <alignment horizontal="right" vertical="center"/>
    </xf>
    <xf numFmtId="0" fontId="11" fillId="0" borderId="0" xfId="9" applyFont="1" applyAlignment="1">
      <alignment vertical="center"/>
    </xf>
    <xf numFmtId="0" fontId="11" fillId="0" borderId="0" xfId="9" applyFont="1" applyAlignment="1">
      <alignment horizontal="right" vertical="center"/>
    </xf>
    <xf numFmtId="14" fontId="7" fillId="5" borderId="13" xfId="0" applyNumberFormat="1" applyFont="1" applyFill="1" applyBorder="1"/>
    <xf numFmtId="14" fontId="7" fillId="0" borderId="0" xfId="0" applyNumberFormat="1" applyFont="1"/>
    <xf numFmtId="0" fontId="7" fillId="0" borderId="0" xfId="0" applyFont="1"/>
    <xf numFmtId="10" fontId="7" fillId="0" borderId="13" xfId="0" applyNumberFormat="1" applyFont="1" applyBorder="1" applyAlignment="1">
      <alignment vertical="center"/>
    </xf>
    <xf numFmtId="10" fontId="7" fillId="6" borderId="14" xfId="0" applyNumberFormat="1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4" fontId="7" fillId="7" borderId="13" xfId="0" applyNumberFormat="1" applyFont="1" applyFill="1" applyBorder="1" applyAlignment="1">
      <alignment vertical="center"/>
    </xf>
    <xf numFmtId="164" fontId="5" fillId="8" borderId="13" xfId="0" applyNumberFormat="1" applyFont="1" applyFill="1" applyBorder="1"/>
    <xf numFmtId="164" fontId="7" fillId="0" borderId="0" xfId="0" applyNumberFormat="1" applyFont="1"/>
    <xf numFmtId="14" fontId="11" fillId="5" borderId="13" xfId="3" applyNumberFormat="1" applyFont="1" applyFill="1" applyBorder="1"/>
    <xf numFmtId="14" fontId="11" fillId="0" borderId="0" xfId="3" applyNumberFormat="1" applyFont="1"/>
    <xf numFmtId="0" fontId="11" fillId="0" borderId="0" xfId="3" applyFont="1"/>
    <xf numFmtId="166" fontId="11" fillId="0" borderId="13" xfId="3" applyNumberFormat="1" applyFont="1" applyBorder="1"/>
    <xf numFmtId="2" fontId="11" fillId="0" borderId="13" xfId="3" applyNumberFormat="1" applyFont="1" applyBorder="1"/>
    <xf numFmtId="10" fontId="7" fillId="3" borderId="13" xfId="0" applyNumberFormat="1" applyFont="1" applyFill="1" applyBorder="1"/>
    <xf numFmtId="164" fontId="7" fillId="7" borderId="13" xfId="0" applyNumberFormat="1" applyFont="1" applyFill="1" applyBorder="1"/>
    <xf numFmtId="0" fontId="7" fillId="6" borderId="13" xfId="3" applyFont="1" applyFill="1" applyBorder="1" applyAlignment="1">
      <alignment vertical="center"/>
    </xf>
    <xf numFmtId="164" fontId="5" fillId="9" borderId="13" xfId="3" applyNumberFormat="1" applyFont="1" applyFill="1" applyBorder="1"/>
    <xf numFmtId="164" fontId="11" fillId="0" borderId="0" xfId="3" applyNumberFormat="1" applyFont="1"/>
    <xf numFmtId="164" fontId="11" fillId="5" borderId="13" xfId="3" applyNumberFormat="1" applyFont="1" applyFill="1" applyBorder="1"/>
    <xf numFmtId="0" fontId="8" fillId="0" borderId="0" xfId="3" applyFont="1"/>
    <xf numFmtId="0" fontId="11" fillId="0" borderId="0" xfId="9" applyFont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6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/>
    </xf>
    <xf numFmtId="0" fontId="11" fillId="0" borderId="0" xfId="9" applyFont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49" fontId="14" fillId="0" borderId="13" xfId="0" applyNumberFormat="1" applyFont="1" applyFill="1" applyBorder="1" applyAlignment="1" applyProtection="1">
      <alignment horizontal="center" vertical="center" wrapText="1"/>
    </xf>
    <xf numFmtId="4" fontId="14" fillId="0" borderId="13" xfId="0" applyNumberFormat="1" applyFont="1" applyFill="1" applyBorder="1" applyAlignment="1" applyProtection="1">
      <alignment horizontal="center" vertical="center"/>
    </xf>
    <xf numFmtId="4" fontId="14" fillId="0" borderId="13" xfId="0" applyNumberFormat="1" applyFont="1" applyFill="1" applyBorder="1" applyAlignment="1" applyProtection="1">
      <alignment horizontal="center" vertical="center" wrapText="1"/>
    </xf>
    <xf numFmtId="4" fontId="14" fillId="5" borderId="13" xfId="0" applyNumberFormat="1" applyFont="1" applyFill="1" applyBorder="1" applyAlignment="1" applyProtection="1">
      <alignment horizontal="center" vertical="center" wrapText="1"/>
    </xf>
    <xf numFmtId="165" fontId="14" fillId="0" borderId="13" xfId="0" applyNumberFormat="1" applyFont="1" applyFill="1" applyBorder="1" applyAlignment="1" applyProtection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top" wrapText="1"/>
    </xf>
    <xf numFmtId="0" fontId="7" fillId="0" borderId="13" xfId="0" applyNumberFormat="1" applyFont="1" applyFill="1" applyBorder="1" applyAlignment="1" applyProtection="1">
      <alignment horizontal="left" vertical="top" wrapText="1"/>
    </xf>
    <xf numFmtId="0" fontId="26" fillId="0" borderId="13" xfId="0" applyNumberFormat="1" applyFont="1" applyFill="1" applyBorder="1" applyAlignment="1" applyProtection="1">
      <alignment horizontal="center" vertical="top" wrapText="1"/>
    </xf>
    <xf numFmtId="0" fontId="26" fillId="0" borderId="13" xfId="0" applyNumberFormat="1" applyFont="1" applyFill="1" applyBorder="1" applyAlignment="1" applyProtection="1">
      <alignment horizontal="left" vertical="top" wrapText="1"/>
    </xf>
    <xf numFmtId="0" fontId="14" fillId="0" borderId="13" xfId="0" applyNumberFormat="1" applyFont="1" applyFill="1" applyBorder="1" applyAlignment="1" applyProtection="1">
      <alignment horizontal="center" vertical="top" wrapText="1"/>
    </xf>
    <xf numFmtId="0" fontId="14" fillId="0" borderId="13" xfId="0" applyNumberFormat="1" applyFont="1" applyFill="1" applyBorder="1" applyAlignment="1" applyProtection="1">
      <alignment horizontal="left" vertical="top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4" fontId="14" fillId="5" borderId="13" xfId="0" applyNumberFormat="1" applyFont="1" applyFill="1" applyBorder="1" applyAlignment="1" applyProtection="1">
      <alignment horizontal="center" vertical="center"/>
    </xf>
    <xf numFmtId="4" fontId="26" fillId="0" borderId="13" xfId="0" applyNumberFormat="1" applyFont="1" applyFill="1" applyBorder="1" applyAlignment="1" applyProtection="1">
      <alignment horizontal="center" vertical="center"/>
    </xf>
    <xf numFmtId="4" fontId="26" fillId="5" borderId="13" xfId="0" applyNumberFormat="1" applyFont="1" applyFill="1" applyBorder="1" applyAlignment="1" applyProtection="1">
      <alignment horizontal="center" vertical="center"/>
    </xf>
    <xf numFmtId="10" fontId="26" fillId="0" borderId="13" xfId="0" applyNumberFormat="1" applyFont="1" applyFill="1" applyBorder="1" applyAlignment="1" applyProtection="1">
      <alignment horizontal="center" vertical="center" wrapText="1"/>
    </xf>
    <xf numFmtId="4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3" fontId="26" fillId="0" borderId="2" xfId="0" applyNumberFormat="1" applyFont="1" applyFill="1" applyBorder="1" applyAlignment="1" applyProtection="1">
      <alignment horizontal="center" vertical="center" wrapText="1"/>
    </xf>
    <xf numFmtId="4" fontId="26" fillId="0" borderId="2" xfId="0" applyNumberFormat="1" applyFont="1" applyFill="1" applyBorder="1" applyAlignment="1" applyProtection="1">
      <alignment horizontal="center" vertical="center" wrapText="1"/>
    </xf>
    <xf numFmtId="49" fontId="26" fillId="0" borderId="13" xfId="0" applyNumberFormat="1" applyFont="1" applyFill="1" applyBorder="1" applyAlignment="1" applyProtection="1">
      <alignment horizontal="center" vertical="center" wrapText="1"/>
    </xf>
    <xf numFmtId="4" fontId="26" fillId="5" borderId="13" xfId="0" applyNumberFormat="1" applyFont="1" applyFill="1" applyBorder="1" applyAlignment="1" applyProtection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4" fontId="26" fillId="0" borderId="2" xfId="0" applyNumberFormat="1" applyFont="1" applyFill="1" applyBorder="1" applyAlignment="1" applyProtection="1">
      <alignment horizontal="center" vertical="center"/>
    </xf>
    <xf numFmtId="4" fontId="26" fillId="5" borderId="2" xfId="0" applyNumberFormat="1" applyFont="1" applyFill="1" applyBorder="1" applyAlignment="1" applyProtection="1">
      <alignment horizontal="center" vertical="center" wrapText="1"/>
    </xf>
    <xf numFmtId="10" fontId="26" fillId="0" borderId="2" xfId="0" applyNumberFormat="1" applyFont="1" applyFill="1" applyBorder="1" applyAlignment="1" applyProtection="1">
      <alignment horizontal="center" vertical="center" wrapText="1"/>
    </xf>
    <xf numFmtId="49" fontId="14" fillId="3" borderId="2" xfId="0" applyNumberFormat="1" applyFont="1" applyFill="1" applyBorder="1" applyAlignment="1" applyProtection="1">
      <alignment horizontal="center" vertical="center" wrapText="1"/>
    </xf>
    <xf numFmtId="49" fontId="26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5" fillId="0" borderId="12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18" fillId="0" borderId="0" xfId="0" applyNumberFormat="1" applyFont="1" applyFill="1" applyBorder="1" applyAlignment="1" applyProtection="1">
      <alignment horizontal="right" vertical="top" wrapText="1"/>
    </xf>
    <xf numFmtId="0" fontId="16" fillId="0" borderId="0" xfId="0" applyNumberFormat="1" applyFont="1" applyFill="1" applyBorder="1" applyAlignment="1" applyProtection="1">
      <alignment horizontal="right" vertical="top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168" fontId="14" fillId="0" borderId="13" xfId="0" applyNumberFormat="1" applyFont="1" applyFill="1" applyBorder="1" applyAlignment="1" applyProtection="1">
      <alignment horizontal="center" vertical="center" wrapText="1"/>
    </xf>
    <xf numFmtId="4" fontId="7" fillId="0" borderId="13" xfId="0" applyNumberFormat="1" applyFont="1" applyFill="1" applyBorder="1" applyAlignment="1" applyProtection="1">
      <alignment horizontal="center" vertical="center"/>
    </xf>
    <xf numFmtId="0" fontId="37" fillId="10" borderId="18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right" vertical="top"/>
    </xf>
    <xf numFmtId="0" fontId="0" fillId="0" borderId="0" xfId="0" applyAlignment="1">
      <alignment horizontal="center"/>
    </xf>
    <xf numFmtId="169" fontId="38" fillId="0" borderId="0" xfId="0" applyNumberFormat="1" applyFont="1" applyAlignment="1">
      <alignment horizontal="right" vertical="top"/>
    </xf>
    <xf numFmtId="164" fontId="0" fillId="5" borderId="0" xfId="0" applyNumberFormat="1" applyFill="1" applyAlignment="1">
      <alignment horizontal="center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left" vertical="center" wrapText="1"/>
    </xf>
    <xf numFmtId="0" fontId="14" fillId="0" borderId="20" xfId="0" applyNumberFormat="1" applyFont="1" applyFill="1" applyBorder="1" applyAlignment="1" applyProtection="1">
      <alignment horizontal="center" vertical="center" wrapText="1"/>
    </xf>
    <xf numFmtId="3" fontId="14" fillId="0" borderId="20" xfId="0" applyNumberFormat="1" applyFont="1" applyFill="1" applyBorder="1" applyAlignment="1" applyProtection="1">
      <alignment horizontal="center" vertical="center" wrapText="1"/>
    </xf>
    <xf numFmtId="4" fontId="14" fillId="0" borderId="20" xfId="0" applyNumberFormat="1" applyFont="1" applyFill="1" applyBorder="1" applyAlignment="1" applyProtection="1">
      <alignment horizontal="center" vertical="center"/>
    </xf>
    <xf numFmtId="4" fontId="14" fillId="0" borderId="20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>
      <alignment vertical="top"/>
    </xf>
    <xf numFmtId="0" fontId="40" fillId="0" borderId="0" xfId="0" applyNumberFormat="1" applyFont="1" applyFill="1" applyBorder="1" applyAlignment="1" applyProtection="1">
      <alignment horizontal="center" vertical="top"/>
    </xf>
    <xf numFmtId="0" fontId="40" fillId="0" borderId="20" xfId="0" applyNumberFormat="1" applyFont="1" applyFill="1" applyBorder="1" applyAlignment="1" applyProtection="1">
      <alignment horizontal="center" vertical="center" wrapText="1"/>
    </xf>
    <xf numFmtId="0" fontId="40" fillId="0" borderId="20" xfId="0" applyNumberFormat="1" applyFont="1" applyFill="1" applyBorder="1" applyAlignment="1" applyProtection="1">
      <alignment vertical="center" wrapText="1"/>
    </xf>
    <xf numFmtId="0" fontId="40" fillId="0" borderId="20" xfId="0" applyNumberFormat="1" applyFont="1" applyFill="1" applyBorder="1" applyAlignment="1" applyProtection="1"/>
    <xf numFmtId="0" fontId="40" fillId="0" borderId="20" xfId="0" applyNumberFormat="1" applyFont="1" applyFill="1" applyBorder="1" applyAlignment="1" applyProtection="1">
      <alignment vertical="center"/>
    </xf>
    <xf numFmtId="0" fontId="15" fillId="0" borderId="20" xfId="0" applyNumberFormat="1" applyFont="1" applyFill="1" applyBorder="1" applyAlignment="1" applyProtection="1"/>
    <xf numFmtId="0" fontId="22" fillId="0" borderId="20" xfId="0" applyNumberFormat="1" applyFont="1" applyFill="1" applyBorder="1" applyAlignment="1" applyProtection="1"/>
    <xf numFmtId="4" fontId="40" fillId="0" borderId="20" xfId="0" applyNumberFormat="1" applyFont="1" applyFill="1" applyBorder="1" applyAlignment="1" applyProtection="1"/>
    <xf numFmtId="4" fontId="40" fillId="5" borderId="20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0" fontId="7" fillId="4" borderId="20" xfId="0" applyNumberFormat="1" applyFont="1" applyFill="1" applyBorder="1" applyAlignment="1" applyProtection="1">
      <alignment horizontal="center" vertical="center" wrapText="1"/>
    </xf>
    <xf numFmtId="0" fontId="6" fillId="4" borderId="20" xfId="0" applyNumberFormat="1" applyFont="1" applyFill="1" applyBorder="1" applyAlignment="1" applyProtection="1">
      <alignment horizontal="center" vertical="center" wrapText="1"/>
    </xf>
    <xf numFmtId="0" fontId="6" fillId="4" borderId="20" xfId="0" applyNumberFormat="1" applyFont="1" applyFill="1" applyBorder="1" applyAlignment="1" applyProtection="1">
      <alignment horizontal="center" wrapText="1"/>
    </xf>
    <xf numFmtId="0" fontId="6" fillId="4" borderId="20" xfId="0" applyNumberFormat="1" applyFont="1" applyFill="1" applyBorder="1" applyAlignment="1" applyProtection="1">
      <alignment horizontal="center"/>
    </xf>
    <xf numFmtId="0" fontId="7" fillId="4" borderId="20" xfId="0" applyNumberFormat="1" applyFont="1" applyFill="1" applyBorder="1" applyAlignment="1" applyProtection="1">
      <alignment horizontal="center" wrapText="1"/>
    </xf>
    <xf numFmtId="0" fontId="5" fillId="2" borderId="20" xfId="1" applyNumberFormat="1" applyFont="1" applyBorder="1" applyAlignment="1" applyProtection="1">
      <alignment horizontal="center" vertical="center" wrapText="1"/>
    </xf>
    <xf numFmtId="0" fontId="5" fillId="2" borderId="20" xfId="1" applyNumberFormat="1" applyFont="1" applyBorder="1" applyAlignment="1" applyProtection="1">
      <alignment horizontal="left" vertical="center" wrapText="1"/>
    </xf>
    <xf numFmtId="4" fontId="5" fillId="2" borderId="20" xfId="1" applyNumberFormat="1" applyFont="1" applyBorder="1" applyAlignment="1" applyProtection="1">
      <alignment horizontal="center" vertical="center" wrapText="1"/>
    </xf>
    <xf numFmtId="3" fontId="5" fillId="2" borderId="20" xfId="1" applyNumberFormat="1" applyFont="1" applyBorder="1" applyAlignment="1" applyProtection="1">
      <alignment horizontal="center" vertical="center" wrapText="1"/>
    </xf>
    <xf numFmtId="49" fontId="7" fillId="0" borderId="20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horizontal="center" vertical="center" wrapText="1"/>
    </xf>
    <xf numFmtId="4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left" vertical="top" wrapText="1"/>
    </xf>
    <xf numFmtId="4" fontId="7" fillId="0" borderId="20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top" wrapText="1"/>
    </xf>
    <xf numFmtId="0" fontId="14" fillId="0" borderId="20" xfId="0" applyNumberFormat="1" applyFont="1" applyFill="1" applyBorder="1" applyAlignment="1" applyProtection="1">
      <alignment horizontal="left" vertical="top" wrapText="1"/>
    </xf>
    <xf numFmtId="49" fontId="7" fillId="0" borderId="20" xfId="0" applyNumberFormat="1" applyFont="1" applyBorder="1" applyAlignment="1">
      <alignment horizontal="center" vertical="center" wrapText="1"/>
    </xf>
    <xf numFmtId="49" fontId="14" fillId="3" borderId="20" xfId="0" applyNumberFormat="1" applyFont="1" applyFill="1" applyBorder="1" applyAlignment="1" applyProtection="1">
      <alignment horizontal="center" vertical="center" wrapText="1"/>
    </xf>
    <xf numFmtId="0" fontId="14" fillId="3" borderId="20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49" fontId="5" fillId="4" borderId="20" xfId="0" applyNumberFormat="1" applyFont="1" applyFill="1" applyBorder="1" applyAlignment="1" applyProtection="1">
      <alignment vertical="center"/>
    </xf>
    <xf numFmtId="0" fontId="5" fillId="4" borderId="20" xfId="0" applyNumberFormat="1" applyFont="1" applyFill="1" applyBorder="1" applyAlignment="1" applyProtection="1">
      <alignment vertical="center"/>
    </xf>
    <xf numFmtId="4" fontId="5" fillId="4" borderId="20" xfId="0" applyNumberFormat="1" applyFont="1" applyFill="1" applyBorder="1" applyAlignment="1" applyProtection="1">
      <alignment horizontal="center" vertical="center"/>
    </xf>
    <xf numFmtId="4" fontId="6" fillId="4" borderId="20" xfId="0" applyNumberFormat="1" applyFont="1" applyFill="1" applyBorder="1" applyAlignment="1" applyProtection="1"/>
    <xf numFmtId="0" fontId="6" fillId="4" borderId="20" xfId="0" applyNumberFormat="1" applyFont="1" applyFill="1" applyBorder="1" applyAlignment="1" applyProtection="1"/>
    <xf numFmtId="0" fontId="13" fillId="7" borderId="20" xfId="0" applyNumberFormat="1" applyFont="1" applyFill="1" applyBorder="1" applyAlignment="1" applyProtection="1"/>
    <xf numFmtId="4" fontId="13" fillId="7" borderId="20" xfId="0" applyNumberFormat="1" applyFont="1" applyFill="1" applyBorder="1" applyAlignment="1" applyProtection="1">
      <alignment vertical="center"/>
    </xf>
    <xf numFmtId="2" fontId="6" fillId="0" borderId="20" xfId="0" applyNumberFormat="1" applyFont="1" applyFill="1" applyBorder="1" applyAlignment="1" applyProtection="1">
      <alignment horizontal="center" vertical="center"/>
    </xf>
    <xf numFmtId="2" fontId="14" fillId="0" borderId="20" xfId="0" applyNumberFormat="1" applyFont="1" applyFill="1" applyBorder="1" applyAlignment="1" applyProtection="1">
      <alignment horizontal="center" vertical="center"/>
    </xf>
    <xf numFmtId="2" fontId="7" fillId="0" borderId="20" xfId="0" applyNumberFormat="1" applyFont="1" applyFill="1" applyBorder="1" applyAlignment="1" applyProtection="1">
      <alignment horizontal="center" vertical="center"/>
    </xf>
    <xf numFmtId="49" fontId="11" fillId="0" borderId="20" xfId="6" applyNumberFormat="1" applyFont="1" applyBorder="1" applyAlignment="1">
      <alignment horizontal="center" vertical="center" wrapText="1"/>
    </xf>
    <xf numFmtId="4" fontId="11" fillId="0" borderId="20" xfId="6" applyNumberFormat="1" applyFont="1" applyBorder="1" applyAlignment="1">
      <alignment horizontal="center" vertical="center" wrapText="1"/>
    </xf>
    <xf numFmtId="4" fontId="7" fillId="0" borderId="20" xfId="6" applyNumberFormat="1" applyFont="1" applyBorder="1" applyAlignment="1">
      <alignment horizontal="center" vertical="center"/>
    </xf>
    <xf numFmtId="0" fontId="14" fillId="0" borderId="20" xfId="6" applyFont="1" applyBorder="1" applyAlignment="1">
      <alignment horizontal="left" vertical="center" wrapText="1"/>
    </xf>
    <xf numFmtId="0" fontId="14" fillId="0" borderId="20" xfId="6" applyFont="1" applyBorder="1" applyAlignment="1">
      <alignment horizontal="right" vertical="center" wrapText="1"/>
    </xf>
    <xf numFmtId="4" fontId="14" fillId="0" borderId="20" xfId="6" applyNumberFormat="1" applyFont="1" applyBorder="1" applyAlignment="1">
      <alignment horizontal="center" vertical="center" wrapText="1"/>
    </xf>
    <xf numFmtId="4" fontId="14" fillId="0" borderId="20" xfId="6" applyNumberFormat="1" applyFont="1" applyBorder="1" applyAlignment="1">
      <alignment horizontal="center" vertical="center"/>
    </xf>
    <xf numFmtId="0" fontId="1" fillId="0" borderId="0" xfId="12"/>
    <xf numFmtId="0" fontId="46" fillId="12" borderId="41" xfId="12" applyFont="1" applyFill="1" applyBorder="1" applyAlignment="1">
      <alignment horizontal="center" vertical="center"/>
    </xf>
    <xf numFmtId="0" fontId="46" fillId="12" borderId="45" xfId="12" applyFont="1" applyFill="1" applyBorder="1" applyAlignment="1">
      <alignment horizontal="center" vertical="center"/>
    </xf>
    <xf numFmtId="0" fontId="46" fillId="12" borderId="42" xfId="12" applyFont="1" applyFill="1" applyBorder="1" applyAlignment="1">
      <alignment horizontal="center" vertical="center"/>
    </xf>
    <xf numFmtId="0" fontId="46" fillId="12" borderId="46" xfId="12" applyFont="1" applyFill="1" applyBorder="1" applyAlignment="1">
      <alignment horizontal="center" vertical="center"/>
    </xf>
    <xf numFmtId="0" fontId="46" fillId="12" borderId="47" xfId="12" applyFont="1" applyFill="1" applyBorder="1" applyAlignment="1">
      <alignment horizontal="center" vertical="center"/>
    </xf>
    <xf numFmtId="0" fontId="47" fillId="12" borderId="48" xfId="12" applyFont="1" applyFill="1" applyBorder="1" applyAlignment="1">
      <alignment horizontal="center" vertical="center"/>
    </xf>
    <xf numFmtId="0" fontId="47" fillId="12" borderId="49" xfId="12" applyFont="1" applyFill="1" applyBorder="1" applyAlignment="1">
      <alignment horizontal="center" vertical="center"/>
    </xf>
    <xf numFmtId="0" fontId="47" fillId="12" borderId="50" xfId="12" applyFont="1" applyFill="1" applyBorder="1" applyAlignment="1">
      <alignment horizontal="center" vertical="center"/>
    </xf>
    <xf numFmtId="0" fontId="47" fillId="12" borderId="51" xfId="12" applyFont="1" applyFill="1" applyBorder="1" applyAlignment="1">
      <alignment horizontal="center" vertical="center"/>
    </xf>
    <xf numFmtId="0" fontId="47" fillId="12" borderId="52" xfId="12" applyFont="1" applyFill="1" applyBorder="1" applyAlignment="1">
      <alignment horizontal="center" vertical="center"/>
    </xf>
    <xf numFmtId="0" fontId="41" fillId="0" borderId="0" xfId="12" applyFont="1" applyAlignment="1">
      <alignment horizontal="center"/>
    </xf>
    <xf numFmtId="49" fontId="43" fillId="11" borderId="53" xfId="12" applyNumberFormat="1" applyFont="1" applyFill="1" applyBorder="1" applyAlignment="1">
      <alignment horizontal="center" vertical="center" wrapText="1"/>
    </xf>
    <xf numFmtId="0" fontId="43" fillId="11" borderId="54" xfId="12" applyFont="1" applyFill="1" applyBorder="1" applyAlignment="1">
      <alignment horizontal="center" vertical="center" wrapText="1"/>
    </xf>
    <xf numFmtId="0" fontId="43" fillId="11" borderId="9" xfId="12" applyFont="1" applyFill="1" applyBorder="1" applyAlignment="1">
      <alignment vertical="center" wrapText="1"/>
    </xf>
    <xf numFmtId="14" fontId="43" fillId="11" borderId="55" xfId="12" applyNumberFormat="1" applyFont="1" applyFill="1" applyBorder="1" applyAlignment="1">
      <alignment horizontal="center" vertical="center" wrapText="1"/>
    </xf>
    <xf numFmtId="14" fontId="43" fillId="11" borderId="56" xfId="12" applyNumberFormat="1" applyFont="1" applyFill="1" applyBorder="1" applyAlignment="1">
      <alignment horizontal="center" vertical="center" wrapText="1"/>
    </xf>
    <xf numFmtId="0" fontId="46" fillId="11" borderId="53" xfId="12" applyFont="1" applyFill="1" applyBorder="1" applyAlignment="1">
      <alignment horizontal="center" vertical="center"/>
    </xf>
    <xf numFmtId="0" fontId="46" fillId="11" borderId="57" xfId="12" applyFont="1" applyFill="1" applyBorder="1" applyAlignment="1">
      <alignment horizontal="center" vertical="center"/>
    </xf>
    <xf numFmtId="0" fontId="46" fillId="11" borderId="58" xfId="12" applyFont="1" applyFill="1" applyBorder="1" applyAlignment="1">
      <alignment horizontal="center" vertical="center"/>
    </xf>
    <xf numFmtId="0" fontId="46" fillId="11" borderId="59" xfId="12" applyFont="1" applyFill="1" applyBorder="1" applyAlignment="1">
      <alignment horizontal="center" vertical="center"/>
    </xf>
    <xf numFmtId="0" fontId="46" fillId="11" borderId="54" xfId="12" applyFont="1" applyFill="1" applyBorder="1" applyAlignment="1">
      <alignment horizontal="center" vertical="center"/>
    </xf>
    <xf numFmtId="0" fontId="45" fillId="11" borderId="60" xfId="12" applyFont="1" applyFill="1" applyBorder="1" applyAlignment="1">
      <alignment horizontal="center" vertical="center"/>
    </xf>
    <xf numFmtId="0" fontId="45" fillId="11" borderId="9" xfId="12" applyFont="1" applyFill="1" applyBorder="1" applyAlignment="1">
      <alignment horizontal="center" vertical="center"/>
    </xf>
    <xf numFmtId="0" fontId="45" fillId="11" borderId="61" xfId="12" applyFont="1" applyFill="1" applyBorder="1" applyAlignment="1">
      <alignment horizontal="center" vertical="center"/>
    </xf>
    <xf numFmtId="0" fontId="45" fillId="11" borderId="62" xfId="12" applyFont="1" applyFill="1" applyBorder="1" applyAlignment="1">
      <alignment horizontal="center" vertical="center"/>
    </xf>
    <xf numFmtId="0" fontId="45" fillId="11" borderId="63" xfId="12" applyFont="1" applyFill="1" applyBorder="1" applyAlignment="1">
      <alignment horizontal="center" vertical="center"/>
    </xf>
    <xf numFmtId="49" fontId="48" fillId="8" borderId="30" xfId="12" applyNumberFormat="1" applyFont="1" applyFill="1" applyBorder="1" applyAlignment="1">
      <alignment horizontal="center" vertical="center" wrapText="1"/>
    </xf>
    <xf numFmtId="0" fontId="49" fillId="8" borderId="64" xfId="12" applyFont="1" applyFill="1" applyBorder="1" applyAlignment="1">
      <alignment horizontal="center" vertical="center" wrapText="1"/>
    </xf>
    <xf numFmtId="0" fontId="47" fillId="8" borderId="65" xfId="12" applyFont="1" applyFill="1" applyBorder="1" applyAlignment="1">
      <alignment horizontal="center" vertical="center" wrapText="1"/>
    </xf>
    <xf numFmtId="14" fontId="50" fillId="8" borderId="66" xfId="12" applyNumberFormat="1" applyFont="1" applyFill="1" applyBorder="1" applyAlignment="1">
      <alignment horizontal="center" vertical="center" wrapText="1"/>
    </xf>
    <xf numFmtId="0" fontId="47" fillId="0" borderId="30" xfId="12" applyFont="1" applyFill="1" applyBorder="1" applyAlignment="1">
      <alignment horizontal="center" vertical="center" wrapText="1"/>
    </xf>
    <xf numFmtId="0" fontId="47" fillId="0" borderId="65" xfId="12" applyFont="1" applyFill="1" applyBorder="1" applyAlignment="1">
      <alignment horizontal="center" vertical="center" wrapText="1"/>
    </xf>
    <xf numFmtId="0" fontId="47" fillId="0" borderId="31" xfId="12" applyFont="1" applyFill="1" applyBorder="1" applyAlignment="1">
      <alignment horizontal="center" vertical="center" wrapText="1"/>
    </xf>
    <xf numFmtId="0" fontId="47" fillId="0" borderId="67" xfId="12" applyFont="1" applyFill="1" applyBorder="1" applyAlignment="1">
      <alignment horizontal="center" vertical="center" wrapText="1"/>
    </xf>
    <xf numFmtId="0" fontId="47" fillId="0" borderId="64" xfId="12" applyFont="1" applyFill="1" applyBorder="1" applyAlignment="1">
      <alignment horizontal="center" vertical="center" wrapText="1"/>
    </xf>
    <xf numFmtId="0" fontId="47" fillId="0" borderId="68" xfId="12" applyFont="1" applyFill="1" applyBorder="1" applyAlignment="1">
      <alignment horizontal="center" vertical="center"/>
    </xf>
    <xf numFmtId="0" fontId="47" fillId="0" borderId="13" xfId="12" applyFont="1" applyFill="1" applyBorder="1" applyAlignment="1">
      <alignment horizontal="center" vertical="center"/>
    </xf>
    <xf numFmtId="0" fontId="47" fillId="0" borderId="69" xfId="12" applyFont="1" applyFill="1" applyBorder="1" applyAlignment="1">
      <alignment horizontal="center" vertical="center"/>
    </xf>
    <xf numFmtId="0" fontId="47" fillId="0" borderId="70" xfId="12" applyFont="1" applyFill="1" applyBorder="1" applyAlignment="1">
      <alignment horizontal="center" vertical="center"/>
    </xf>
    <xf numFmtId="0" fontId="47" fillId="0" borderId="20" xfId="12" applyFont="1" applyFill="1" applyBorder="1" applyAlignment="1">
      <alignment horizontal="center" vertical="center"/>
    </xf>
    <xf numFmtId="0" fontId="47" fillId="0" borderId="71" xfId="12" applyFont="1" applyFill="1" applyBorder="1" applyAlignment="1">
      <alignment horizontal="center" vertical="center"/>
    </xf>
    <xf numFmtId="0" fontId="49" fillId="8" borderId="72" xfId="12" applyFont="1" applyFill="1" applyBorder="1" applyAlignment="1">
      <alignment horizontal="center" vertical="center" wrapText="1"/>
    </xf>
    <xf numFmtId="14" fontId="50" fillId="8" borderId="73" xfId="12" applyNumberFormat="1" applyFont="1" applyFill="1" applyBorder="1" applyAlignment="1">
      <alignment horizontal="center" vertical="center" wrapText="1"/>
    </xf>
    <xf numFmtId="49" fontId="48" fillId="8" borderId="74" xfId="12" applyNumberFormat="1" applyFont="1" applyFill="1" applyBorder="1" applyAlignment="1">
      <alignment horizontal="center" vertical="center" wrapText="1"/>
    </xf>
    <xf numFmtId="0" fontId="47" fillId="8" borderId="20" xfId="12" applyFont="1" applyFill="1" applyBorder="1" applyAlignment="1">
      <alignment horizontal="center" vertical="center" wrapText="1"/>
    </xf>
    <xf numFmtId="0" fontId="47" fillId="8" borderId="67" xfId="12" applyFont="1" applyFill="1" applyBorder="1" applyAlignment="1">
      <alignment horizontal="center" vertical="center" wrapText="1"/>
    </xf>
    <xf numFmtId="14" fontId="47" fillId="8" borderId="65" xfId="12" applyNumberFormat="1" applyFont="1" applyFill="1" applyBorder="1" applyAlignment="1">
      <alignment horizontal="center" vertical="center" wrapText="1"/>
    </xf>
    <xf numFmtId="0" fontId="47" fillId="13" borderId="68" xfId="12" applyFont="1" applyFill="1" applyBorder="1" applyAlignment="1">
      <alignment horizontal="center" vertical="center"/>
    </xf>
    <xf numFmtId="0" fontId="47" fillId="13" borderId="20" xfId="12" applyFont="1" applyFill="1" applyBorder="1" applyAlignment="1">
      <alignment horizontal="center" vertical="center"/>
    </xf>
    <xf numFmtId="0" fontId="47" fillId="8" borderId="57" xfId="12" applyFont="1" applyFill="1" applyBorder="1" applyAlignment="1">
      <alignment horizontal="center" vertical="center" wrapText="1"/>
    </xf>
    <xf numFmtId="0" fontId="47" fillId="13" borderId="69" xfId="12" applyFont="1" applyFill="1" applyBorder="1" applyAlignment="1">
      <alignment horizontal="center" vertical="center"/>
    </xf>
    <xf numFmtId="14" fontId="47" fillId="8" borderId="75" xfId="12" applyNumberFormat="1" applyFont="1" applyFill="1" applyBorder="1" applyAlignment="1">
      <alignment horizontal="center" vertical="center" wrapText="1"/>
    </xf>
    <xf numFmtId="49" fontId="47" fillId="14" borderId="20" xfId="12" applyNumberFormat="1" applyFont="1" applyFill="1" applyBorder="1" applyAlignment="1">
      <alignment horizontal="center" vertical="center"/>
    </xf>
    <xf numFmtId="0" fontId="50" fillId="14" borderId="64" xfId="12" applyFont="1" applyFill="1" applyBorder="1" applyAlignment="1">
      <alignment horizontal="left" vertical="center" wrapText="1"/>
    </xf>
    <xf numFmtId="0" fontId="49" fillId="14" borderId="64" xfId="12" applyFont="1" applyFill="1" applyBorder="1" applyAlignment="1">
      <alignment horizontal="center" vertical="center" wrapText="1"/>
    </xf>
    <xf numFmtId="14" fontId="50" fillId="14" borderId="20" xfId="12" applyNumberFormat="1" applyFont="1" applyFill="1" applyBorder="1" applyAlignment="1">
      <alignment horizontal="center" vertical="center" wrapText="1"/>
    </xf>
    <xf numFmtId="14" fontId="50" fillId="14" borderId="73" xfId="12" applyNumberFormat="1" applyFont="1" applyFill="1" applyBorder="1" applyAlignment="1">
      <alignment horizontal="center" vertical="center" wrapText="1"/>
    </xf>
    <xf numFmtId="0" fontId="47" fillId="13" borderId="70" xfId="12" applyFont="1" applyFill="1" applyBorder="1" applyAlignment="1">
      <alignment horizontal="center" vertical="center"/>
    </xf>
    <xf numFmtId="0" fontId="47" fillId="13" borderId="71" xfId="12" applyFont="1" applyFill="1" applyBorder="1" applyAlignment="1">
      <alignment horizontal="center" vertical="center"/>
    </xf>
    <xf numFmtId="0" fontId="50" fillId="13" borderId="64" xfId="12" applyFont="1" applyFill="1" applyBorder="1" applyAlignment="1">
      <alignment horizontal="left" vertical="center" wrapText="1"/>
    </xf>
    <xf numFmtId="0" fontId="50" fillId="13" borderId="31" xfId="12" applyFont="1" applyFill="1" applyBorder="1" applyAlignment="1">
      <alignment horizontal="left" vertical="center" wrapText="1"/>
    </xf>
    <xf numFmtId="0" fontId="50" fillId="0" borderId="64" xfId="12" applyFont="1" applyFill="1" applyBorder="1" applyAlignment="1">
      <alignment horizontal="left" vertical="center" wrapText="1"/>
    </xf>
    <xf numFmtId="0" fontId="50" fillId="0" borderId="31" xfId="12" applyFont="1" applyFill="1" applyBorder="1" applyAlignment="1">
      <alignment horizontal="left" vertical="center" wrapText="1"/>
    </xf>
    <xf numFmtId="49" fontId="48" fillId="15" borderId="64" xfId="12" applyNumberFormat="1" applyFont="1" applyFill="1" applyBorder="1" applyAlignment="1">
      <alignment horizontal="center" vertical="center" wrapText="1"/>
    </xf>
    <xf numFmtId="0" fontId="49" fillId="15" borderId="64" xfId="12" applyFont="1" applyFill="1" applyBorder="1" applyAlignment="1">
      <alignment horizontal="left" vertical="center" wrapText="1"/>
    </xf>
    <xf numFmtId="0" fontId="49" fillId="15" borderId="64" xfId="12" applyFont="1" applyFill="1" applyBorder="1" applyAlignment="1">
      <alignment horizontal="center" vertical="center" wrapText="1"/>
    </xf>
    <xf numFmtId="14" fontId="50" fillId="15" borderId="20" xfId="12" applyNumberFormat="1" applyFont="1" applyFill="1" applyBorder="1" applyAlignment="1">
      <alignment horizontal="center" vertical="center" wrapText="1"/>
    </xf>
    <xf numFmtId="14" fontId="50" fillId="15" borderId="73" xfId="12" applyNumberFormat="1" applyFont="1" applyFill="1" applyBorder="1" applyAlignment="1">
      <alignment horizontal="center" vertical="center" wrapText="1"/>
    </xf>
    <xf numFmtId="0" fontId="43" fillId="0" borderId="68" xfId="12" applyFont="1" applyFill="1" applyBorder="1" applyAlignment="1">
      <alignment horizontal="center" vertical="center" wrapText="1"/>
    </xf>
    <xf numFmtId="49" fontId="48" fillId="12" borderId="30" xfId="12" applyNumberFormat="1" applyFont="1" applyFill="1" applyBorder="1" applyAlignment="1">
      <alignment horizontal="center" vertical="center" wrapText="1"/>
    </xf>
    <xf numFmtId="0" fontId="51" fillId="12" borderId="64" xfId="12" applyFont="1" applyFill="1" applyBorder="1" applyAlignment="1">
      <alignment horizontal="left" vertical="center" wrapText="1"/>
    </xf>
    <xf numFmtId="0" fontId="43" fillId="12" borderId="20" xfId="12" applyFont="1" applyFill="1" applyBorder="1" applyAlignment="1">
      <alignment horizontal="center" vertical="center" wrapText="1"/>
    </xf>
    <xf numFmtId="0" fontId="43" fillId="12" borderId="71" xfId="12" applyFont="1" applyFill="1" applyBorder="1" applyAlignment="1">
      <alignment horizontal="center" vertical="center" wrapText="1"/>
    </xf>
    <xf numFmtId="14" fontId="50" fillId="12" borderId="20" xfId="12" applyNumberFormat="1" applyFont="1" applyFill="1" applyBorder="1" applyAlignment="1">
      <alignment horizontal="center" vertical="center" wrapText="1"/>
    </xf>
    <xf numFmtId="0" fontId="46" fillId="12" borderId="20" xfId="12" applyNumberFormat="1" applyFont="1" applyFill="1" applyBorder="1" applyAlignment="1" applyProtection="1">
      <alignment horizontal="left" vertical="top" wrapText="1"/>
    </xf>
    <xf numFmtId="14" fontId="48" fillId="12" borderId="20" xfId="12" applyNumberFormat="1" applyFont="1" applyFill="1" applyBorder="1" applyAlignment="1">
      <alignment horizontal="center" vertical="center" wrapText="1"/>
    </xf>
    <xf numFmtId="14" fontId="48" fillId="12" borderId="73" xfId="12" applyNumberFormat="1" applyFont="1" applyFill="1" applyBorder="1" applyAlignment="1">
      <alignment horizontal="center" vertical="center" wrapText="1"/>
    </xf>
    <xf numFmtId="0" fontId="52" fillId="12" borderId="20" xfId="12" applyNumberFormat="1" applyFont="1" applyFill="1" applyBorder="1" applyAlignment="1" applyProtection="1">
      <alignment horizontal="left" vertical="top" wrapText="1"/>
    </xf>
    <xf numFmtId="0" fontId="52" fillId="12" borderId="20" xfId="12" applyNumberFormat="1" applyFont="1" applyFill="1" applyBorder="1" applyAlignment="1" applyProtection="1">
      <alignment horizontal="left" vertical="center" wrapText="1"/>
    </xf>
    <xf numFmtId="49" fontId="48" fillId="7" borderId="76" xfId="12" applyNumberFormat="1" applyFont="1" applyFill="1" applyBorder="1" applyAlignment="1">
      <alignment horizontal="center" vertical="center" wrapText="1"/>
    </xf>
    <xf numFmtId="0" fontId="50" fillId="7" borderId="64" xfId="12" applyFont="1" applyFill="1" applyBorder="1" applyAlignment="1">
      <alignment horizontal="center" vertical="center" wrapText="1"/>
    </xf>
    <xf numFmtId="0" fontId="43" fillId="7" borderId="20" xfId="12" applyFont="1" applyFill="1" applyBorder="1" applyAlignment="1">
      <alignment vertical="center" wrapText="1"/>
    </xf>
    <xf numFmtId="0" fontId="43" fillId="7" borderId="71" xfId="12" applyFont="1" applyFill="1" applyBorder="1" applyAlignment="1">
      <alignment vertical="center" wrapText="1"/>
    </xf>
    <xf numFmtId="14" fontId="50" fillId="7" borderId="20" xfId="12" applyNumberFormat="1" applyFont="1" applyFill="1" applyBorder="1" applyAlignment="1">
      <alignment horizontal="center" vertical="center" wrapText="1"/>
    </xf>
    <xf numFmtId="14" fontId="50" fillId="7" borderId="73" xfId="12" applyNumberFormat="1" applyFont="1" applyFill="1" applyBorder="1" applyAlignment="1">
      <alignment horizontal="center" vertical="center" wrapText="1"/>
    </xf>
    <xf numFmtId="49" fontId="48" fillId="7" borderId="68" xfId="12" applyNumberFormat="1" applyFont="1" applyFill="1" applyBorder="1" applyAlignment="1">
      <alignment horizontal="center" vertical="center" wrapText="1"/>
    </xf>
    <xf numFmtId="0" fontId="48" fillId="7" borderId="77" xfId="12" applyFont="1" applyFill="1" applyBorder="1" applyAlignment="1">
      <alignment horizontal="left" vertical="center" wrapText="1"/>
    </xf>
    <xf numFmtId="0" fontId="49" fillId="7" borderId="63" xfId="12" applyFont="1" applyFill="1" applyBorder="1" applyAlignment="1">
      <alignment horizontal="center" vertical="center" wrapText="1"/>
    </xf>
    <xf numFmtId="14" fontId="50" fillId="7" borderId="9" xfId="12" applyNumberFormat="1" applyFont="1" applyFill="1" applyBorder="1" applyAlignment="1">
      <alignment horizontal="center" vertical="center" wrapText="1"/>
    </xf>
    <xf numFmtId="0" fontId="47" fillId="0" borderId="78" xfId="12" applyFont="1" applyFill="1" applyBorder="1" applyAlignment="1">
      <alignment horizontal="center" vertical="center"/>
    </xf>
    <xf numFmtId="0" fontId="47" fillId="0" borderId="77" xfId="12" applyFont="1" applyFill="1" applyBorder="1" applyAlignment="1">
      <alignment horizontal="center" vertical="center"/>
    </xf>
    <xf numFmtId="0" fontId="47" fillId="0" borderId="79" xfId="12" applyFont="1" applyFill="1" applyBorder="1" applyAlignment="1">
      <alignment horizontal="center" vertical="center"/>
    </xf>
    <xf numFmtId="0" fontId="47" fillId="0" borderId="80" xfId="12" applyFont="1" applyFill="1" applyBorder="1" applyAlignment="1">
      <alignment horizontal="center" vertical="center"/>
    </xf>
    <xf numFmtId="0" fontId="47" fillId="0" borderId="81" xfId="12" applyFont="1" applyFill="1" applyBorder="1" applyAlignment="1">
      <alignment horizontal="center" vertical="center"/>
    </xf>
    <xf numFmtId="0" fontId="47" fillId="13" borderId="79" xfId="12" applyFont="1" applyFill="1" applyBorder="1" applyAlignment="1">
      <alignment horizontal="center" vertical="center"/>
    </xf>
    <xf numFmtId="0" fontId="48" fillId="7" borderId="71" xfId="12" applyFont="1" applyFill="1" applyBorder="1" applyAlignment="1">
      <alignment horizontal="left" vertical="center" wrapText="1"/>
    </xf>
    <xf numFmtId="14" fontId="50" fillId="7" borderId="77" xfId="12" applyNumberFormat="1" applyFont="1" applyFill="1" applyBorder="1" applyAlignment="1">
      <alignment horizontal="center" vertical="center" wrapText="1"/>
    </xf>
    <xf numFmtId="14" fontId="50" fillId="7" borderId="82" xfId="12" applyNumberFormat="1" applyFont="1" applyFill="1" applyBorder="1" applyAlignment="1">
      <alignment horizontal="center" vertical="center" wrapText="1"/>
    </xf>
    <xf numFmtId="0" fontId="47" fillId="13" borderId="80" xfId="12" applyFont="1" applyFill="1" applyBorder="1" applyAlignment="1">
      <alignment horizontal="center" vertical="center"/>
    </xf>
    <xf numFmtId="0" fontId="47" fillId="13" borderId="77" xfId="12" applyFont="1" applyFill="1" applyBorder="1" applyAlignment="1">
      <alignment horizontal="center" vertical="center"/>
    </xf>
    <xf numFmtId="0" fontId="47" fillId="13" borderId="81" xfId="12" applyFont="1" applyFill="1" applyBorder="1" applyAlignment="1">
      <alignment horizontal="center" vertical="center"/>
    </xf>
    <xf numFmtId="49" fontId="48" fillId="7" borderId="83" xfId="12" applyNumberFormat="1" applyFont="1" applyFill="1" applyBorder="1" applyAlignment="1">
      <alignment horizontal="center" vertical="center" wrapText="1"/>
    </xf>
    <xf numFmtId="0" fontId="48" fillId="7" borderId="84" xfId="12" applyFont="1" applyFill="1" applyBorder="1" applyAlignment="1">
      <alignment horizontal="left" vertical="center" wrapText="1"/>
    </xf>
    <xf numFmtId="0" fontId="49" fillId="7" borderId="52" xfId="12" applyFont="1" applyFill="1" applyBorder="1" applyAlignment="1">
      <alignment horizontal="center" vertical="center" wrapText="1"/>
    </xf>
    <xf numFmtId="0" fontId="49" fillId="7" borderId="49" xfId="12" applyFont="1" applyFill="1" applyBorder="1" applyAlignment="1">
      <alignment horizontal="center" vertical="center" wrapText="1"/>
    </xf>
    <xf numFmtId="14" fontId="50" fillId="7" borderId="49" xfId="12" applyNumberFormat="1" applyFont="1" applyFill="1" applyBorder="1" applyAlignment="1">
      <alignment horizontal="center" vertical="center" wrapText="1"/>
    </xf>
    <xf numFmtId="14" fontId="50" fillId="7" borderId="85" xfId="12" applyNumberFormat="1" applyFont="1" applyFill="1" applyBorder="1" applyAlignment="1">
      <alignment horizontal="center" vertical="center" wrapText="1"/>
    </xf>
    <xf numFmtId="0" fontId="47" fillId="0" borderId="48" xfId="12" applyFont="1" applyFill="1" applyBorder="1" applyAlignment="1">
      <alignment horizontal="center" vertical="center"/>
    </xf>
    <xf numFmtId="0" fontId="47" fillId="0" borderId="49" xfId="12" applyFont="1" applyFill="1" applyBorder="1" applyAlignment="1">
      <alignment horizontal="center" vertical="center"/>
    </xf>
    <xf numFmtId="0" fontId="47" fillId="0" borderId="50" xfId="12" applyFont="1" applyFill="1" applyBorder="1" applyAlignment="1">
      <alignment horizontal="center" vertical="center"/>
    </xf>
    <xf numFmtId="0" fontId="47" fillId="0" borderId="51" xfId="12" applyFont="1" applyFill="1" applyBorder="1" applyAlignment="1">
      <alignment horizontal="center" vertical="center"/>
    </xf>
    <xf numFmtId="0" fontId="47" fillId="0" borderId="52" xfId="12" applyFont="1" applyFill="1" applyBorder="1" applyAlignment="1">
      <alignment horizontal="center" vertical="center"/>
    </xf>
    <xf numFmtId="0" fontId="53" fillId="13" borderId="52" xfId="12" applyFont="1" applyFill="1" applyBorder="1" applyAlignment="1">
      <alignment horizontal="center" vertical="center"/>
    </xf>
    <xf numFmtId="0" fontId="47" fillId="13" borderId="48" xfId="12" applyFont="1" applyFill="1" applyBorder="1" applyAlignment="1">
      <alignment horizontal="center" vertical="center"/>
    </xf>
    <xf numFmtId="0" fontId="47" fillId="13" borderId="49" xfId="12" applyFont="1" applyFill="1" applyBorder="1" applyAlignment="1">
      <alignment horizontal="center" vertical="center"/>
    </xf>
    <xf numFmtId="49" fontId="1" fillId="0" borderId="0" xfId="12" applyNumberFormat="1"/>
    <xf numFmtId="14" fontId="7" fillId="5" borderId="20" xfId="0" applyNumberFormat="1" applyFont="1" applyFill="1" applyBorder="1"/>
    <xf numFmtId="166" fontId="7" fillId="0" borderId="20" xfId="0" applyNumberFormat="1" applyFont="1" applyBorder="1"/>
    <xf numFmtId="2" fontId="7" fillId="0" borderId="20" xfId="0" applyNumberFormat="1" applyFont="1" applyBorder="1"/>
    <xf numFmtId="10" fontId="7" fillId="0" borderId="20" xfId="0" applyNumberFormat="1" applyFont="1" applyBorder="1" applyAlignment="1">
      <alignment vertical="center"/>
    </xf>
    <xf numFmtId="10" fontId="7" fillId="6" borderId="71" xfId="0" applyNumberFormat="1" applyFont="1" applyFill="1" applyBorder="1" applyAlignment="1">
      <alignment vertical="center"/>
    </xf>
    <xf numFmtId="0" fontId="7" fillId="6" borderId="70" xfId="0" applyFont="1" applyFill="1" applyBorder="1" applyAlignment="1">
      <alignment vertical="center"/>
    </xf>
    <xf numFmtId="164" fontId="7" fillId="7" borderId="20" xfId="0" applyNumberFormat="1" applyFont="1" applyFill="1" applyBorder="1" applyAlignment="1">
      <alignment vertical="center"/>
    </xf>
    <xf numFmtId="0" fontId="7" fillId="6" borderId="20" xfId="0" applyFont="1" applyFill="1" applyBorder="1" applyAlignment="1">
      <alignment vertical="center"/>
    </xf>
    <xf numFmtId="164" fontId="7" fillId="5" borderId="20" xfId="0" applyNumberFormat="1" applyFont="1" applyFill="1" applyBorder="1"/>
    <xf numFmtId="167" fontId="7" fillId="0" borderId="0" xfId="0" applyNumberFormat="1" applyFont="1"/>
    <xf numFmtId="14" fontId="7" fillId="0" borderId="0" xfId="0" applyNumberFormat="1" applyFont="1" applyBorder="1"/>
    <xf numFmtId="170" fontId="6" fillId="0" borderId="0" xfId="0" applyNumberFormat="1" applyFont="1" applyFill="1" applyBorder="1" applyAlignment="1" applyProtection="1"/>
    <xf numFmtId="4" fontId="8" fillId="0" borderId="2" xfId="0" applyNumberFormat="1" applyFont="1" applyFill="1" applyBorder="1" applyAlignment="1" applyProtection="1">
      <alignment horizontal="center" vertical="center"/>
    </xf>
    <xf numFmtId="0" fontId="7" fillId="3" borderId="0" xfId="2" applyFont="1" applyFill="1" applyAlignment="1">
      <alignment vertical="center"/>
    </xf>
    <xf numFmtId="0" fontId="56" fillId="0" borderId="0" xfId="12" applyFont="1"/>
    <xf numFmtId="49" fontId="42" fillId="11" borderId="21" xfId="12" applyNumberFormat="1" applyFont="1" applyFill="1" applyBorder="1" applyAlignment="1">
      <alignment horizontal="center" vertical="center" wrapText="1"/>
    </xf>
    <xf numFmtId="49" fontId="42" fillId="11" borderId="22" xfId="12" applyNumberFormat="1" applyFont="1" applyFill="1" applyBorder="1" applyAlignment="1">
      <alignment horizontal="center" vertical="center" wrapText="1"/>
    </xf>
    <xf numFmtId="49" fontId="43" fillId="12" borderId="23" xfId="12" applyNumberFormat="1" applyFont="1" applyFill="1" applyBorder="1" applyAlignment="1">
      <alignment horizontal="center" vertical="center" wrapText="1"/>
    </xf>
    <xf numFmtId="49" fontId="43" fillId="12" borderId="30" xfId="12" applyNumberFormat="1" applyFont="1" applyFill="1" applyBorder="1" applyAlignment="1">
      <alignment horizontal="center" vertical="center" wrapText="1"/>
    </xf>
    <xf numFmtId="49" fontId="43" fillId="12" borderId="41" xfId="12" applyNumberFormat="1" applyFont="1" applyFill="1" applyBorder="1" applyAlignment="1">
      <alignment horizontal="center" vertical="center" wrapText="1"/>
    </xf>
    <xf numFmtId="0" fontId="43" fillId="12" borderId="24" xfId="12" applyFont="1" applyFill="1" applyBorder="1" applyAlignment="1">
      <alignment horizontal="center" vertical="center" wrapText="1"/>
    </xf>
    <xf numFmtId="0" fontId="43" fillId="12" borderId="31" xfId="12" applyFont="1" applyFill="1" applyBorder="1" applyAlignment="1">
      <alignment horizontal="center" vertical="center" wrapText="1"/>
    </xf>
    <xf numFmtId="0" fontId="43" fillId="12" borderId="42" xfId="12" applyFont="1" applyFill="1" applyBorder="1" applyAlignment="1">
      <alignment horizontal="center" vertical="center" wrapText="1"/>
    </xf>
    <xf numFmtId="0" fontId="43" fillId="12" borderId="25" xfId="12" applyFont="1" applyFill="1" applyBorder="1" applyAlignment="1">
      <alignment horizontal="center" vertical="center" wrapText="1"/>
    </xf>
    <xf numFmtId="0" fontId="43" fillId="12" borderId="32" xfId="12" applyFont="1" applyFill="1" applyBorder="1" applyAlignment="1">
      <alignment horizontal="center" vertical="center" wrapText="1"/>
    </xf>
    <xf numFmtId="0" fontId="43" fillId="12" borderId="43" xfId="12" applyFont="1" applyFill="1" applyBorder="1" applyAlignment="1">
      <alignment horizontal="center" vertical="center" wrapText="1"/>
    </xf>
    <xf numFmtId="0" fontId="43" fillId="12" borderId="26" xfId="12" applyFont="1" applyFill="1" applyBorder="1" applyAlignment="1">
      <alignment horizontal="center" vertical="center" wrapText="1"/>
    </xf>
    <xf numFmtId="0" fontId="43" fillId="12" borderId="33" xfId="12" applyFont="1" applyFill="1" applyBorder="1" applyAlignment="1">
      <alignment horizontal="center" vertical="center" wrapText="1"/>
    </xf>
    <xf numFmtId="0" fontId="43" fillId="12" borderId="44" xfId="12" applyFont="1" applyFill="1" applyBorder="1" applyAlignment="1">
      <alignment horizontal="center" vertical="center" wrapText="1"/>
    </xf>
    <xf numFmtId="0" fontId="44" fillId="12" borderId="27" xfId="12" applyFont="1" applyFill="1" applyBorder="1" applyAlignment="1">
      <alignment horizontal="center" vertical="center"/>
    </xf>
    <xf numFmtId="0" fontId="44" fillId="12" borderId="28" xfId="12" applyFont="1" applyFill="1" applyBorder="1" applyAlignment="1">
      <alignment horizontal="center" vertical="center"/>
    </xf>
    <xf numFmtId="0" fontId="44" fillId="12" borderId="29" xfId="12" applyFont="1" applyFill="1" applyBorder="1" applyAlignment="1">
      <alignment horizontal="center" vertical="center"/>
    </xf>
    <xf numFmtId="0" fontId="44" fillId="12" borderId="23" xfId="12" applyFont="1" applyFill="1" applyBorder="1" applyAlignment="1">
      <alignment horizontal="center" vertical="center"/>
    </xf>
    <xf numFmtId="0" fontId="44" fillId="12" borderId="40" xfId="12" applyFont="1" applyFill="1" applyBorder="1" applyAlignment="1">
      <alignment horizontal="center" vertical="center"/>
    </xf>
    <xf numFmtId="0" fontId="44" fillId="12" borderId="24" xfId="12" applyFont="1" applyFill="1" applyBorder="1" applyAlignment="1">
      <alignment horizontal="center" vertical="center"/>
    </xf>
    <xf numFmtId="0" fontId="44" fillId="12" borderId="34" xfId="12" applyFont="1" applyFill="1" applyBorder="1" applyAlignment="1">
      <alignment horizontal="center" vertical="center"/>
    </xf>
    <xf numFmtId="0" fontId="44" fillId="12" borderId="35" xfId="12" applyFont="1" applyFill="1" applyBorder="1" applyAlignment="1">
      <alignment horizontal="center" vertical="center"/>
    </xf>
    <xf numFmtId="0" fontId="44" fillId="12" borderId="36" xfId="12" applyFont="1" applyFill="1" applyBorder="1" applyAlignment="1">
      <alignment horizontal="center" vertical="center"/>
    </xf>
    <xf numFmtId="0" fontId="45" fillId="12" borderId="37" xfId="12" applyFont="1" applyFill="1" applyBorder="1" applyAlignment="1">
      <alignment horizontal="center" vertical="center"/>
    </xf>
    <xf numFmtId="0" fontId="45" fillId="12" borderId="38" xfId="12" applyFont="1" applyFill="1" applyBorder="1" applyAlignment="1">
      <alignment horizontal="center" vertical="center"/>
    </xf>
    <xf numFmtId="0" fontId="45" fillId="12" borderId="39" xfId="12" applyFont="1" applyFill="1" applyBorder="1" applyAlignment="1">
      <alignment horizontal="center" vertical="center"/>
    </xf>
    <xf numFmtId="0" fontId="7" fillId="0" borderId="0" xfId="6" applyFont="1" applyAlignment="1">
      <alignment horizontal="left" vertical="center" wrapText="1"/>
    </xf>
    <xf numFmtId="0" fontId="5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7" fillId="0" borderId="0" xfId="8" applyFont="1" applyAlignment="1">
      <alignment horizontal="left" vertical="top" wrapText="1"/>
    </xf>
    <xf numFmtId="0" fontId="5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top" wrapText="1"/>
    </xf>
    <xf numFmtId="49" fontId="7" fillId="0" borderId="0" xfId="6" applyNumberFormat="1" applyFont="1" applyAlignment="1">
      <alignment horizontal="left" vertical="center" wrapText="1"/>
    </xf>
    <xf numFmtId="0" fontId="55" fillId="0" borderId="0" xfId="10" applyFont="1" applyAlignment="1">
      <alignment horizontal="left" vertical="center" wrapText="1"/>
    </xf>
    <xf numFmtId="0" fontId="5" fillId="0" borderId="0" xfId="10" applyFont="1" applyAlignment="1">
      <alignment horizontal="center"/>
    </xf>
    <xf numFmtId="0" fontId="5" fillId="0" borderId="0" xfId="1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10" applyFont="1" applyAlignment="1">
      <alignment horizontal="left" vertical="center" wrapText="1"/>
    </xf>
    <xf numFmtId="0" fontId="7" fillId="0" borderId="0" xfId="8" applyFont="1" applyAlignment="1">
      <alignment horizontal="left" vertical="center" wrapText="1"/>
    </xf>
    <xf numFmtId="0" fontId="11" fillId="0" borderId="0" xfId="9" applyFont="1" applyAlignment="1">
      <alignment horizontal="center" vertical="center"/>
    </xf>
    <xf numFmtId="0" fontId="10" fillId="0" borderId="0" xfId="10" applyFont="1" applyAlignment="1">
      <alignment horizontal="center"/>
    </xf>
    <xf numFmtId="0" fontId="12" fillId="0" borderId="0" xfId="6" applyFont="1" applyAlignment="1">
      <alignment horizontal="center" vertical="center"/>
    </xf>
    <xf numFmtId="0" fontId="11" fillId="4" borderId="13" xfId="6" applyFont="1" applyFill="1" applyBorder="1" applyAlignment="1">
      <alignment horizontal="center" vertical="center" wrapText="1"/>
    </xf>
    <xf numFmtId="0" fontId="11" fillId="4" borderId="1" xfId="6" applyFont="1" applyFill="1" applyBorder="1" applyAlignment="1">
      <alignment horizontal="center" vertical="center" wrapText="1"/>
    </xf>
    <xf numFmtId="0" fontId="11" fillId="4" borderId="8" xfId="6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9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7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7" fillId="3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6" fillId="0" borderId="0" xfId="0" applyFont="1"/>
    <xf numFmtId="0" fontId="0" fillId="0" borderId="0" xfId="0"/>
    <xf numFmtId="0" fontId="37" fillId="10" borderId="18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 vertical="center" wrapText="1"/>
    </xf>
    <xf numFmtId="0" fontId="7" fillId="6" borderId="10" xfId="3" applyFont="1" applyFill="1" applyBorder="1" applyAlignment="1">
      <alignment horizontal="left" vertical="top"/>
    </xf>
    <xf numFmtId="0" fontId="7" fillId="0" borderId="13" xfId="0" applyFont="1" applyBorder="1" applyAlignment="1">
      <alignment horizontal="left" wrapText="1"/>
    </xf>
    <xf numFmtId="0" fontId="7" fillId="6" borderId="13" xfId="0" applyFont="1" applyFill="1" applyBorder="1" applyAlignment="1">
      <alignment horizontal="left" vertical="center"/>
    </xf>
    <xf numFmtId="0" fontId="7" fillId="6" borderId="14" xfId="3" applyFont="1" applyFill="1" applyBorder="1" applyAlignment="1">
      <alignment horizontal="left" vertical="center" wrapText="1"/>
    </xf>
    <xf numFmtId="0" fontId="7" fillId="6" borderId="15" xfId="3" applyFont="1" applyFill="1" applyBorder="1" applyAlignment="1">
      <alignment horizontal="left" vertical="center" wrapText="1"/>
    </xf>
    <xf numFmtId="0" fontId="7" fillId="5" borderId="14" xfId="3" applyFont="1" applyFill="1" applyBorder="1" applyAlignment="1">
      <alignment horizontal="center" vertical="center" wrapText="1"/>
    </xf>
    <xf numFmtId="0" fontId="7" fillId="5" borderId="16" xfId="3" applyFont="1" applyFill="1" applyBorder="1" applyAlignment="1">
      <alignment horizontal="center" vertical="center" wrapText="1"/>
    </xf>
    <xf numFmtId="0" fontId="7" fillId="5" borderId="15" xfId="3" applyFont="1" applyFill="1" applyBorder="1" applyAlignment="1">
      <alignment horizontal="center" vertical="center" wrapText="1"/>
    </xf>
    <xf numFmtId="0" fontId="11" fillId="0" borderId="13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0" fontId="7" fillId="0" borderId="16" xfId="3" applyFont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7" fillId="6" borderId="17" xfId="3" applyFont="1" applyFill="1" applyBorder="1" applyAlignment="1">
      <alignment horizontal="left" vertical="top"/>
    </xf>
    <xf numFmtId="0" fontId="7" fillId="5" borderId="71" xfId="0" applyFont="1" applyFill="1" applyBorder="1" applyAlignment="1">
      <alignment horizontal="center" vertical="center" wrapText="1"/>
    </xf>
    <xf numFmtId="0" fontId="7" fillId="5" borderId="86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left" vertical="center" wrapText="1"/>
    </xf>
    <xf numFmtId="0" fontId="7" fillId="6" borderId="70" xfId="0" applyFont="1" applyFill="1" applyBorder="1" applyAlignment="1">
      <alignment horizontal="left" vertical="center" wrapText="1"/>
    </xf>
    <xf numFmtId="0" fontId="28" fillId="0" borderId="0" xfId="4" applyFont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6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wrapText="1"/>
    </xf>
    <xf numFmtId="0" fontId="7" fillId="6" borderId="20" xfId="0" applyFont="1" applyFill="1" applyBorder="1" applyAlignment="1">
      <alignment horizontal="left" vertical="center"/>
    </xf>
    <xf numFmtId="0" fontId="7" fillId="5" borderId="71" xfId="0" applyFont="1" applyFill="1" applyBorder="1" applyAlignment="1">
      <alignment horizontal="center" vertical="center"/>
    </xf>
    <xf numFmtId="0" fontId="7" fillId="5" borderId="86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right" indent="1"/>
    </xf>
    <xf numFmtId="0" fontId="15" fillId="0" borderId="5" xfId="0" applyNumberFormat="1" applyFont="1" applyFill="1" applyBorder="1" applyAlignment="1" applyProtection="1">
      <alignment horizontal="right" indent="1"/>
    </xf>
    <xf numFmtId="0" fontId="17" fillId="0" borderId="11" xfId="0" applyNumberFormat="1" applyFont="1" applyFill="1" applyBorder="1" applyAlignment="1" applyProtection="1">
      <alignment horizontal="center" vertical="top"/>
    </xf>
    <xf numFmtId="0" fontId="16" fillId="0" borderId="10" xfId="0" applyNumberFormat="1" applyFont="1" applyFill="1" applyBorder="1" applyAlignment="1" applyProtection="1">
      <alignment horizontal="left" vertical="top" wrapText="1"/>
    </xf>
    <xf numFmtId="0" fontId="16" fillId="0" borderId="10" xfId="0" applyNumberFormat="1" applyFont="1" applyFill="1" applyBorder="1" applyAlignment="1" applyProtection="1">
      <alignment horizontal="right" vertical="top" wrapText="1"/>
    </xf>
    <xf numFmtId="49" fontId="16" fillId="0" borderId="0" xfId="0" applyNumberFormat="1" applyFont="1" applyFill="1" applyBorder="1" applyAlignment="1" applyProtection="1">
      <alignment horizontal="left" vertical="top" wrapText="1"/>
    </xf>
    <xf numFmtId="0" fontId="15" fillId="0" borderId="10" xfId="0" applyNumberFormat="1" applyFont="1" applyFill="1" applyBorder="1" applyAlignment="1" applyProtection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right" inden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5" xfId="0" applyNumberFormat="1" applyFont="1" applyFill="1" applyBorder="1" applyAlignment="1" applyProtection="1">
      <alignment horizontal="left" vertical="center" wrapText="1"/>
    </xf>
    <xf numFmtId="0" fontId="23" fillId="0" borderId="3" xfId="0" applyNumberFormat="1" applyFont="1" applyFill="1" applyBorder="1" applyAlignment="1" applyProtection="1">
      <alignment horizontal="right" vertical="top" wrapText="1"/>
    </xf>
    <xf numFmtId="0" fontId="23" fillId="0" borderId="5" xfId="0" applyNumberFormat="1" applyFont="1" applyFill="1" applyBorder="1" applyAlignment="1" applyProtection="1">
      <alignment horizontal="right" vertical="top" wrapText="1"/>
    </xf>
    <xf numFmtId="0" fontId="18" fillId="0" borderId="3" xfId="0" applyNumberFormat="1" applyFont="1" applyFill="1" applyBorder="1" applyAlignment="1" applyProtection="1">
      <alignment horizontal="right" vertical="top" wrapText="1"/>
    </xf>
    <xf numFmtId="0" fontId="18" fillId="0" borderId="5" xfId="0" applyNumberFormat="1" applyFont="1" applyFill="1" applyBorder="1" applyAlignment="1" applyProtection="1">
      <alignment horizontal="right" vertical="top" wrapText="1"/>
    </xf>
    <xf numFmtId="0" fontId="24" fillId="0" borderId="3" xfId="0" applyNumberFormat="1" applyFont="1" applyFill="1" applyBorder="1" applyAlignment="1" applyProtection="1">
      <alignment horizontal="right"/>
    </xf>
    <xf numFmtId="0" fontId="24" fillId="0" borderId="5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6" fillId="0" borderId="10" xfId="0" applyNumberFormat="1" applyFont="1" applyFill="1" applyBorder="1" applyAlignment="1" applyProtection="1">
      <alignment horizontal="left" wrapText="1"/>
    </xf>
    <xf numFmtId="0" fontId="17" fillId="0" borderId="11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</cellXfs>
  <cellStyles count="13">
    <cellStyle name="40% — акцент1" xfId="1" builtinId="31"/>
    <cellStyle name="Обычный" xfId="0" builtinId="0"/>
    <cellStyle name="Обычный 12" xfId="8"/>
    <cellStyle name="Обычный 2" xfId="3"/>
    <cellStyle name="Обычный 2 2" xfId="5"/>
    <cellStyle name="Обычный 2 2 2 2" xfId="4"/>
    <cellStyle name="Обычный 3 2 3" xfId="9"/>
    <cellStyle name="Обычный 3 3 2" xfId="2"/>
    <cellStyle name="Обычный 3 3 4" xfId="10"/>
    <cellStyle name="Обычный 4 3" xfId="7"/>
    <cellStyle name="Обычный 4 3 2" xfId="6"/>
    <cellStyle name="Обычный 6" xfId="11"/>
    <cellStyle name="Обычный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&#1055;&#1056;&#1054;&#1045;&#1050;&#1058;&#1067;\&#1055;&#1056;&#1054;&#1052;&#1067;&#1064;&#1051;&#1045;&#1053;&#1053;&#1054;&#1057;&#1058;&#1068;%20&#1048;%20&#1055;&#1056;&#1054;&#1048;&#1047;&#1042;&#1054;&#1044;&#1057;&#1058;&#1042;&#1054;\&#1050;&#1072;&#1085;&#1072;&#1090;&#1085;&#1099;&#1077;%20&#1076;&#1086;&#1088;&#1086;&#1075;&#1080;\!&#1056;&#1058;-&#1041;&#1072;&#1088;&#1090;&#1086;&#1083;&#1077;&#1090;\BoD\23-03-2021_&#1057;&#1044;_&#1042;&#1083;&#1086;&#1078;&#1077;&#1085;&#1080;&#1103;%20&#1042;&#1041;&#1055;\25-03-2021_JV_business_plan%20v_1.8%20(altay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RTHOLET%20WORKS\BUDGET\RTB%202023\SALES%20PROJECTS\&#1052;&#1072;&#1084;&#1080;&#1089;&#1086;&#1085;%20&#1092;&#1080;&#1085;.%20&#1084;&#1086;&#1076;&#1077;&#1083;&#1100;%2029.11.2022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tarinov\AppData\Roaming\Microsoft\AddIn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Altay"/>
      <sheetName val="Comparison"/>
      <sheetName val="Bridge to 26.01"/>
      <sheetName val="Output"/>
      <sheetName val="PL_CF_statements"/>
      <sheetName val="SU_table"/>
      <sheetName val="Input"/>
      <sheetName val="Pipeline"/>
      <sheetName val="Revenue"/>
      <sheetName val="OPEX"/>
      <sheetName val="Export"/>
      <sheetName val="Guarantees"/>
      <sheetName val="Capex"/>
      <sheetName val="Income tax"/>
      <sheetName val="VAT"/>
      <sheetName val="Other obligation"/>
      <sheetName val="Support&gt;&gt;&gt;"/>
      <sheetName val="Option 1 Costs in Rub"/>
      <sheetName val="3. Cashflow 2021"/>
      <sheetName val="Cashflow_SHA"/>
      <sheetName val="1. Summary 2021-2025"/>
      <sheetName val="4.1 Year 2021E"/>
      <sheetName val="4.1 Year 2022E"/>
      <sheetName val="4.1 Year 2023E"/>
      <sheetName val="4.1 Year 2024E"/>
      <sheetName val="4.1 Year 2025E"/>
      <sheetName val="Upside potential"/>
      <sheetName val="Annex 1 Example customer paym."/>
      <sheetName val="Annex 2 Example project costs"/>
      <sheetName val="Annex 3 Input values"/>
      <sheetName val="Projects&gt;&gt;&gt;"/>
      <sheetName val="Project costs, Rechnoy Moscow"/>
      <sheetName val="Project costs, Altay"/>
      <sheetName val="Project costs, Krim"/>
      <sheetName val="Project costs, Novo 1"/>
      <sheetName val="Project costs, Novo 2"/>
      <sheetName val="Project costs, Ekaterinburg"/>
    </sheetNames>
    <sheetDataSet>
      <sheetData sheetId="0">
        <row r="4">
          <cell r="H4">
            <v>12930917.018667392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E7">
            <v>87.6</v>
          </cell>
        </row>
      </sheetData>
      <sheetData sheetId="7"/>
      <sheetData sheetId="8">
        <row r="17">
          <cell r="Z17">
            <v>1</v>
          </cell>
        </row>
      </sheetData>
      <sheetData sheetId="9">
        <row r="77">
          <cell r="B77">
            <v>-0.43905783920637442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C6">
            <v>73.39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"/>
      <sheetName val="Agreements with MND"/>
      <sheetName val="Mamison cost calc. Swiss 03.06"/>
      <sheetName val="Budget_0"/>
      <sheetName val="Budget_1"/>
      <sheetName val="Chart"/>
      <sheetName val="Monthly CF"/>
      <sheetName val="Мамисон"/>
      <sheetName val="Output"/>
      <sheetName val="Input"/>
      <sheetName val="Revenue"/>
      <sheetName val="Costs_input"/>
      <sheetName val="Guarantee"/>
      <sheetName val="Taxes"/>
      <sheetName val="VAT"/>
      <sheetName val="Assets_Liabilities"/>
      <sheetName val="CFS&amp;PL IFRS"/>
      <sheetName val="&gt;Support"/>
      <sheetName val="21-25 Bugdet"/>
      <sheetName val="Pipeline 21-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I13">
            <v>-980.89960670392304</v>
          </cell>
        </row>
      </sheetData>
      <sheetData sheetId="9">
        <row r="7">
          <cell r="G7">
            <v>0.2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R53"/>
  <sheetViews>
    <sheetView view="pageBreakPreview" zoomScale="55" zoomScaleNormal="55" zoomScaleSheetLayoutView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9" sqref="G9"/>
    </sheetView>
  </sheetViews>
  <sheetFormatPr defaultColWidth="8.85546875" defaultRowHeight="15" x14ac:dyDescent="0.25"/>
  <cols>
    <col min="1" max="1" width="16.140625" style="407" customWidth="1"/>
    <col min="2" max="2" width="111.42578125" style="291" customWidth="1"/>
    <col min="3" max="3" width="13.5703125" style="291" customWidth="1"/>
    <col min="4" max="4" width="11.140625" style="291" customWidth="1"/>
    <col min="5" max="5" width="22.28515625" style="291" customWidth="1"/>
    <col min="6" max="6" width="20.7109375" style="291" customWidth="1"/>
    <col min="7" max="122" width="3.7109375" style="291" customWidth="1"/>
    <col min="123" max="16384" width="8.85546875" style="291"/>
  </cols>
  <sheetData>
    <row r="1" spans="1:122" ht="47.25" customHeight="1" thickBot="1" x14ac:dyDescent="0.3">
      <c r="A1" s="423" t="s">
        <v>393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4"/>
      <c r="BM1" s="424"/>
      <c r="BN1" s="424"/>
      <c r="BO1" s="424"/>
      <c r="BP1" s="424"/>
      <c r="BQ1" s="424"/>
      <c r="BR1" s="424"/>
      <c r="BS1" s="424"/>
      <c r="BT1" s="424"/>
      <c r="BU1" s="424"/>
      <c r="BV1" s="424"/>
      <c r="BW1" s="424"/>
      <c r="BX1" s="424"/>
      <c r="BY1" s="424"/>
      <c r="BZ1" s="424"/>
      <c r="CA1" s="424"/>
      <c r="CB1" s="424"/>
      <c r="CC1" s="424"/>
      <c r="CD1" s="424"/>
      <c r="CE1" s="424"/>
      <c r="CF1" s="424"/>
      <c r="CG1" s="424"/>
      <c r="CH1" s="424"/>
      <c r="CI1" s="424"/>
      <c r="CJ1" s="424"/>
      <c r="CK1" s="424"/>
      <c r="CL1" s="424"/>
      <c r="CM1" s="424"/>
      <c r="CN1" s="424"/>
      <c r="CO1" s="424"/>
      <c r="CP1" s="424"/>
      <c r="CQ1" s="424"/>
      <c r="CR1" s="424"/>
      <c r="CS1" s="424"/>
      <c r="CT1" s="424"/>
      <c r="CU1" s="424"/>
      <c r="CV1" s="424"/>
      <c r="CW1" s="424"/>
      <c r="CX1" s="424"/>
      <c r="CY1" s="424"/>
      <c r="CZ1" s="424"/>
      <c r="DA1" s="424"/>
      <c r="DB1" s="424"/>
      <c r="DC1" s="424"/>
      <c r="DD1" s="424"/>
      <c r="DE1" s="424"/>
      <c r="DF1" s="424"/>
      <c r="DG1" s="424"/>
      <c r="DH1" s="424"/>
      <c r="DI1" s="424"/>
      <c r="DJ1" s="424"/>
      <c r="DK1" s="424"/>
      <c r="DL1" s="424"/>
      <c r="DM1" s="424"/>
      <c r="DN1" s="424"/>
      <c r="DO1" s="424"/>
      <c r="DP1" s="424"/>
      <c r="DQ1" s="424"/>
      <c r="DR1" s="424"/>
    </row>
    <row r="2" spans="1:122" ht="56.1" customHeight="1" thickBot="1" x14ac:dyDescent="0.3">
      <c r="A2" s="425" t="s">
        <v>2</v>
      </c>
      <c r="B2" s="428" t="s">
        <v>394</v>
      </c>
      <c r="C2" s="431" t="s">
        <v>395</v>
      </c>
      <c r="D2" s="431" t="s">
        <v>396</v>
      </c>
      <c r="E2" s="434" t="s">
        <v>397</v>
      </c>
      <c r="F2" s="434" t="s">
        <v>398</v>
      </c>
      <c r="G2" s="437">
        <v>2026</v>
      </c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8"/>
      <c r="AA2" s="439">
        <v>2027</v>
      </c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8"/>
      <c r="BW2" s="439">
        <v>2028</v>
      </c>
      <c r="BX2" s="437"/>
      <c r="BY2" s="437"/>
      <c r="BZ2" s="437"/>
      <c r="CA2" s="437"/>
      <c r="CB2" s="437"/>
      <c r="CC2" s="437"/>
      <c r="CD2" s="437"/>
      <c r="CE2" s="437"/>
      <c r="CF2" s="437"/>
      <c r="CG2" s="437"/>
      <c r="CH2" s="437"/>
      <c r="CI2" s="437"/>
      <c r="CJ2" s="437"/>
      <c r="CK2" s="437"/>
      <c r="CL2" s="437"/>
      <c r="CM2" s="437"/>
      <c r="CN2" s="437"/>
      <c r="CO2" s="437"/>
      <c r="CP2" s="437"/>
      <c r="CQ2" s="437"/>
      <c r="CR2" s="437"/>
      <c r="CS2" s="437"/>
      <c r="CT2" s="437"/>
      <c r="CU2" s="437"/>
      <c r="CV2" s="437"/>
      <c r="CW2" s="437"/>
      <c r="CX2" s="437"/>
      <c r="CY2" s="437"/>
      <c r="CZ2" s="437"/>
      <c r="DA2" s="437"/>
      <c r="DB2" s="437"/>
      <c r="DC2" s="437"/>
      <c r="DD2" s="437"/>
      <c r="DE2" s="437"/>
      <c r="DF2" s="437"/>
      <c r="DG2" s="437"/>
      <c r="DH2" s="437"/>
      <c r="DI2" s="437"/>
      <c r="DJ2" s="437"/>
      <c r="DK2" s="437"/>
      <c r="DL2" s="437"/>
      <c r="DM2" s="437"/>
      <c r="DN2" s="437"/>
      <c r="DO2" s="437"/>
      <c r="DP2" s="437"/>
      <c r="DQ2" s="437"/>
      <c r="DR2" s="438"/>
    </row>
    <row r="3" spans="1:122" ht="38.1" customHeight="1" x14ac:dyDescent="0.25">
      <c r="A3" s="426"/>
      <c r="B3" s="429"/>
      <c r="C3" s="432"/>
      <c r="D3" s="432"/>
      <c r="E3" s="435"/>
      <c r="F3" s="435"/>
      <c r="G3" s="443" t="s">
        <v>399</v>
      </c>
      <c r="H3" s="444"/>
      <c r="I3" s="444"/>
      <c r="J3" s="445"/>
      <c r="K3" s="443" t="s">
        <v>400</v>
      </c>
      <c r="L3" s="444"/>
      <c r="M3" s="444"/>
      <c r="N3" s="445"/>
      <c r="O3" s="446" t="s">
        <v>401</v>
      </c>
      <c r="P3" s="447"/>
      <c r="Q3" s="447"/>
      <c r="R3" s="448"/>
      <c r="S3" s="446" t="s">
        <v>402</v>
      </c>
      <c r="T3" s="447"/>
      <c r="U3" s="447"/>
      <c r="V3" s="448"/>
      <c r="W3" s="446" t="s">
        <v>403</v>
      </c>
      <c r="X3" s="447"/>
      <c r="Y3" s="447"/>
      <c r="Z3" s="448"/>
      <c r="AA3" s="440" t="s">
        <v>404</v>
      </c>
      <c r="AB3" s="441"/>
      <c r="AC3" s="441"/>
      <c r="AD3" s="442"/>
      <c r="AE3" s="440" t="s">
        <v>405</v>
      </c>
      <c r="AF3" s="441"/>
      <c r="AG3" s="441"/>
      <c r="AH3" s="442"/>
      <c r="AI3" s="440" t="s">
        <v>406</v>
      </c>
      <c r="AJ3" s="441"/>
      <c r="AK3" s="441"/>
      <c r="AL3" s="442"/>
      <c r="AM3" s="440" t="s">
        <v>407</v>
      </c>
      <c r="AN3" s="441"/>
      <c r="AO3" s="441"/>
      <c r="AP3" s="442"/>
      <c r="AQ3" s="440" t="s">
        <v>408</v>
      </c>
      <c r="AR3" s="441"/>
      <c r="AS3" s="441"/>
      <c r="AT3" s="442"/>
      <c r="AU3" s="440" t="s">
        <v>409</v>
      </c>
      <c r="AV3" s="441"/>
      <c r="AW3" s="441"/>
      <c r="AX3" s="442"/>
      <c r="AY3" s="440" t="s">
        <v>410</v>
      </c>
      <c r="AZ3" s="441"/>
      <c r="BA3" s="441"/>
      <c r="BB3" s="442"/>
      <c r="BC3" s="440" t="s">
        <v>399</v>
      </c>
      <c r="BD3" s="441"/>
      <c r="BE3" s="441"/>
      <c r="BF3" s="442"/>
      <c r="BG3" s="440" t="s">
        <v>400</v>
      </c>
      <c r="BH3" s="441"/>
      <c r="BI3" s="441"/>
      <c r="BJ3" s="442"/>
      <c r="BK3" s="440" t="s">
        <v>401</v>
      </c>
      <c r="BL3" s="441"/>
      <c r="BM3" s="441"/>
      <c r="BN3" s="442"/>
      <c r="BO3" s="440" t="s">
        <v>402</v>
      </c>
      <c r="BP3" s="441"/>
      <c r="BQ3" s="441"/>
      <c r="BR3" s="442"/>
      <c r="BS3" s="440" t="s">
        <v>403</v>
      </c>
      <c r="BT3" s="441"/>
      <c r="BU3" s="441"/>
      <c r="BV3" s="442"/>
      <c r="BW3" s="440" t="s">
        <v>404</v>
      </c>
      <c r="BX3" s="441"/>
      <c r="BY3" s="441"/>
      <c r="BZ3" s="442"/>
      <c r="CA3" s="440" t="s">
        <v>405</v>
      </c>
      <c r="CB3" s="441"/>
      <c r="CC3" s="441"/>
      <c r="CD3" s="442"/>
      <c r="CE3" s="440" t="s">
        <v>406</v>
      </c>
      <c r="CF3" s="441"/>
      <c r="CG3" s="441"/>
      <c r="CH3" s="442"/>
      <c r="CI3" s="440" t="s">
        <v>407</v>
      </c>
      <c r="CJ3" s="441"/>
      <c r="CK3" s="441"/>
      <c r="CL3" s="442"/>
      <c r="CM3" s="440" t="s">
        <v>408</v>
      </c>
      <c r="CN3" s="441"/>
      <c r="CO3" s="441"/>
      <c r="CP3" s="442"/>
      <c r="CQ3" s="440" t="s">
        <v>409</v>
      </c>
      <c r="CR3" s="441"/>
      <c r="CS3" s="441"/>
      <c r="CT3" s="442"/>
      <c r="CU3" s="440" t="s">
        <v>410</v>
      </c>
      <c r="CV3" s="441"/>
      <c r="CW3" s="441"/>
      <c r="CX3" s="442"/>
      <c r="CY3" s="440" t="s">
        <v>399</v>
      </c>
      <c r="CZ3" s="441"/>
      <c r="DA3" s="441"/>
      <c r="DB3" s="442"/>
      <c r="DC3" s="440" t="s">
        <v>400</v>
      </c>
      <c r="DD3" s="441"/>
      <c r="DE3" s="441"/>
      <c r="DF3" s="442"/>
      <c r="DG3" s="440" t="s">
        <v>401</v>
      </c>
      <c r="DH3" s="441"/>
      <c r="DI3" s="441"/>
      <c r="DJ3" s="442"/>
      <c r="DK3" s="440" t="s">
        <v>402</v>
      </c>
      <c r="DL3" s="441"/>
      <c r="DM3" s="441"/>
      <c r="DN3" s="442"/>
      <c r="DO3" s="440" t="s">
        <v>403</v>
      </c>
      <c r="DP3" s="441"/>
      <c r="DQ3" s="441"/>
      <c r="DR3" s="442"/>
    </row>
    <row r="4" spans="1:122" s="302" customFormat="1" ht="42.75" customHeight="1" thickBot="1" x14ac:dyDescent="0.3">
      <c r="A4" s="427"/>
      <c r="B4" s="430"/>
      <c r="C4" s="433"/>
      <c r="D4" s="433"/>
      <c r="E4" s="436"/>
      <c r="F4" s="436"/>
      <c r="G4" s="292">
        <v>1</v>
      </c>
      <c r="H4" s="293">
        <v>2</v>
      </c>
      <c r="I4" s="293">
        <v>3</v>
      </c>
      <c r="J4" s="294">
        <f t="shared" ref="J4" si="0">I4+1</f>
        <v>4</v>
      </c>
      <c r="K4" s="295">
        <v>1</v>
      </c>
      <c r="L4" s="293">
        <v>2</v>
      </c>
      <c r="M4" s="293">
        <v>3</v>
      </c>
      <c r="N4" s="296">
        <f t="shared" ref="N4" si="1">M4+1</f>
        <v>4</v>
      </c>
      <c r="O4" s="297">
        <v>1</v>
      </c>
      <c r="P4" s="298">
        <v>2</v>
      </c>
      <c r="Q4" s="298">
        <v>3</v>
      </c>
      <c r="R4" s="299">
        <v>4</v>
      </c>
      <c r="S4" s="300">
        <v>1</v>
      </c>
      <c r="T4" s="298">
        <v>2</v>
      </c>
      <c r="U4" s="298">
        <v>3</v>
      </c>
      <c r="V4" s="301">
        <v>4</v>
      </c>
      <c r="W4" s="297">
        <v>1</v>
      </c>
      <c r="X4" s="298">
        <v>2</v>
      </c>
      <c r="Y4" s="298">
        <v>3</v>
      </c>
      <c r="Z4" s="299">
        <v>4</v>
      </c>
      <c r="AA4" s="292">
        <v>1</v>
      </c>
      <c r="AB4" s="293">
        <v>2</v>
      </c>
      <c r="AC4" s="293">
        <v>3</v>
      </c>
      <c r="AD4" s="294">
        <f t="shared" ref="AD4" si="2">AC4+1</f>
        <v>4</v>
      </c>
      <c r="AE4" s="292">
        <v>1</v>
      </c>
      <c r="AF4" s="293">
        <v>2</v>
      </c>
      <c r="AG4" s="293">
        <v>3</v>
      </c>
      <c r="AH4" s="294">
        <f t="shared" ref="AH4" si="3">AG4+1</f>
        <v>4</v>
      </c>
      <c r="AI4" s="292">
        <v>1</v>
      </c>
      <c r="AJ4" s="293">
        <v>2</v>
      </c>
      <c r="AK4" s="293">
        <v>3</v>
      </c>
      <c r="AL4" s="294">
        <f t="shared" ref="AL4" si="4">AK4+1</f>
        <v>4</v>
      </c>
      <c r="AM4" s="295">
        <v>1</v>
      </c>
      <c r="AN4" s="293">
        <v>2</v>
      </c>
      <c r="AO4" s="293">
        <v>3</v>
      </c>
      <c r="AP4" s="296">
        <f t="shared" ref="AP4" si="5">AO4+1</f>
        <v>4</v>
      </c>
      <c r="AQ4" s="297">
        <v>1</v>
      </c>
      <c r="AR4" s="298">
        <v>2</v>
      </c>
      <c r="AS4" s="298">
        <v>3</v>
      </c>
      <c r="AT4" s="299">
        <v>4</v>
      </c>
      <c r="AU4" s="300">
        <v>1</v>
      </c>
      <c r="AV4" s="298">
        <v>2</v>
      </c>
      <c r="AW4" s="298">
        <v>3</v>
      </c>
      <c r="AX4" s="301">
        <v>4</v>
      </c>
      <c r="AY4" s="297">
        <v>1</v>
      </c>
      <c r="AZ4" s="298">
        <v>2</v>
      </c>
      <c r="BA4" s="298">
        <v>3</v>
      </c>
      <c r="BB4" s="299">
        <v>4</v>
      </c>
      <c r="BC4" s="292">
        <v>1</v>
      </c>
      <c r="BD4" s="293">
        <v>2</v>
      </c>
      <c r="BE4" s="293">
        <v>3</v>
      </c>
      <c r="BF4" s="294">
        <f t="shared" ref="BF4" si="6">BE4+1</f>
        <v>4</v>
      </c>
      <c r="BG4" s="292">
        <v>1</v>
      </c>
      <c r="BH4" s="293">
        <v>2</v>
      </c>
      <c r="BI4" s="293">
        <v>3</v>
      </c>
      <c r="BJ4" s="294">
        <f t="shared" ref="BJ4" si="7">BI4+1</f>
        <v>4</v>
      </c>
      <c r="BK4" s="292">
        <v>1</v>
      </c>
      <c r="BL4" s="293">
        <v>2</v>
      </c>
      <c r="BM4" s="293">
        <v>3</v>
      </c>
      <c r="BN4" s="294">
        <f t="shared" ref="BN4" si="8">BM4+1</f>
        <v>4</v>
      </c>
      <c r="BO4" s="295">
        <v>1</v>
      </c>
      <c r="BP4" s="293">
        <v>2</v>
      </c>
      <c r="BQ4" s="293">
        <v>3</v>
      </c>
      <c r="BR4" s="296">
        <f t="shared" ref="BR4" si="9">BQ4+1</f>
        <v>4</v>
      </c>
      <c r="BS4" s="297">
        <v>1</v>
      </c>
      <c r="BT4" s="298">
        <v>2</v>
      </c>
      <c r="BU4" s="298">
        <v>3</v>
      </c>
      <c r="BV4" s="299">
        <v>4</v>
      </c>
      <c r="BW4" s="292">
        <v>1</v>
      </c>
      <c r="BX4" s="293">
        <v>2</v>
      </c>
      <c r="BY4" s="293">
        <v>3</v>
      </c>
      <c r="BZ4" s="294">
        <f t="shared" ref="BZ4" si="10">BY4+1</f>
        <v>4</v>
      </c>
      <c r="CA4" s="292">
        <v>1</v>
      </c>
      <c r="CB4" s="293">
        <v>2</v>
      </c>
      <c r="CC4" s="293">
        <v>3</v>
      </c>
      <c r="CD4" s="294">
        <f t="shared" ref="CD4" si="11">CC4+1</f>
        <v>4</v>
      </c>
      <c r="CE4" s="292">
        <v>1</v>
      </c>
      <c r="CF4" s="293">
        <v>2</v>
      </c>
      <c r="CG4" s="293">
        <v>3</v>
      </c>
      <c r="CH4" s="294">
        <f t="shared" ref="CH4" si="12">CG4+1</f>
        <v>4</v>
      </c>
      <c r="CI4" s="295">
        <v>1</v>
      </c>
      <c r="CJ4" s="293">
        <v>2</v>
      </c>
      <c r="CK4" s="293">
        <v>3</v>
      </c>
      <c r="CL4" s="296">
        <f t="shared" ref="CL4" si="13">CK4+1</f>
        <v>4</v>
      </c>
      <c r="CM4" s="297">
        <v>1</v>
      </c>
      <c r="CN4" s="298">
        <v>2</v>
      </c>
      <c r="CO4" s="298">
        <v>3</v>
      </c>
      <c r="CP4" s="299">
        <v>4</v>
      </c>
      <c r="CQ4" s="300">
        <v>1</v>
      </c>
      <c r="CR4" s="298">
        <v>2</v>
      </c>
      <c r="CS4" s="298">
        <v>3</v>
      </c>
      <c r="CT4" s="301">
        <v>4</v>
      </c>
      <c r="CU4" s="297">
        <v>1</v>
      </c>
      <c r="CV4" s="298">
        <v>2</v>
      </c>
      <c r="CW4" s="298">
        <v>3</v>
      </c>
      <c r="CX4" s="299">
        <v>4</v>
      </c>
      <c r="CY4" s="292">
        <v>1</v>
      </c>
      <c r="CZ4" s="293">
        <v>2</v>
      </c>
      <c r="DA4" s="293">
        <v>3</v>
      </c>
      <c r="DB4" s="294">
        <f t="shared" ref="DB4" si="14">DA4+1</f>
        <v>4</v>
      </c>
      <c r="DC4" s="292">
        <v>1</v>
      </c>
      <c r="DD4" s="293">
        <v>2</v>
      </c>
      <c r="DE4" s="293">
        <v>3</v>
      </c>
      <c r="DF4" s="294">
        <f t="shared" ref="DF4" si="15">DE4+1</f>
        <v>4</v>
      </c>
      <c r="DG4" s="292">
        <v>1</v>
      </c>
      <c r="DH4" s="293">
        <v>2</v>
      </c>
      <c r="DI4" s="293">
        <v>3</v>
      </c>
      <c r="DJ4" s="294">
        <f t="shared" ref="DJ4" si="16">DI4+1</f>
        <v>4</v>
      </c>
      <c r="DK4" s="295">
        <v>1</v>
      </c>
      <c r="DL4" s="293">
        <v>2</v>
      </c>
      <c r="DM4" s="293">
        <v>3</v>
      </c>
      <c r="DN4" s="296">
        <f t="shared" ref="DN4" si="17">DM4+1</f>
        <v>4</v>
      </c>
      <c r="DO4" s="297">
        <v>1</v>
      </c>
      <c r="DP4" s="298">
        <v>2</v>
      </c>
      <c r="DQ4" s="298">
        <v>3</v>
      </c>
      <c r="DR4" s="299">
        <v>4</v>
      </c>
    </row>
    <row r="5" spans="1:122" s="302" customFormat="1" ht="32.1" customHeight="1" x14ac:dyDescent="0.25">
      <c r="A5" s="303" t="s">
        <v>411</v>
      </c>
      <c r="B5" s="304" t="s">
        <v>412</v>
      </c>
      <c r="C5" s="305"/>
      <c r="D5" s="305"/>
      <c r="E5" s="306"/>
      <c r="F5" s="307"/>
      <c r="G5" s="308"/>
      <c r="H5" s="309"/>
      <c r="I5" s="309"/>
      <c r="J5" s="310"/>
      <c r="K5" s="311"/>
      <c r="L5" s="309"/>
      <c r="M5" s="309"/>
      <c r="N5" s="312"/>
      <c r="O5" s="313"/>
      <c r="P5" s="314"/>
      <c r="Q5" s="314"/>
      <c r="R5" s="315"/>
      <c r="S5" s="316"/>
      <c r="T5" s="314"/>
      <c r="U5" s="314"/>
      <c r="V5" s="317"/>
      <c r="W5" s="313"/>
      <c r="X5" s="314"/>
      <c r="Y5" s="314"/>
      <c r="Z5" s="315"/>
      <c r="AA5" s="308"/>
      <c r="AB5" s="309"/>
      <c r="AC5" s="309"/>
      <c r="AD5" s="310"/>
      <c r="AE5" s="308"/>
      <c r="AF5" s="309"/>
      <c r="AG5" s="309"/>
      <c r="AH5" s="310"/>
      <c r="AI5" s="308"/>
      <c r="AJ5" s="309"/>
      <c r="AK5" s="309"/>
      <c r="AL5" s="310"/>
      <c r="AM5" s="311"/>
      <c r="AN5" s="309"/>
      <c r="AO5" s="309"/>
      <c r="AP5" s="312"/>
      <c r="AQ5" s="313"/>
      <c r="AR5" s="314"/>
      <c r="AS5" s="314"/>
      <c r="AT5" s="315"/>
      <c r="AU5" s="316"/>
      <c r="AV5" s="314"/>
      <c r="AW5" s="314"/>
      <c r="AX5" s="317"/>
      <c r="AY5" s="313"/>
      <c r="AZ5" s="314"/>
      <c r="BA5" s="314"/>
      <c r="BB5" s="315"/>
      <c r="BC5" s="308"/>
      <c r="BD5" s="309"/>
      <c r="BE5" s="309"/>
      <c r="BF5" s="310"/>
      <c r="BG5" s="308"/>
      <c r="BH5" s="309"/>
      <c r="BI5" s="309"/>
      <c r="BJ5" s="310"/>
      <c r="BK5" s="308"/>
      <c r="BL5" s="309"/>
      <c r="BM5" s="309"/>
      <c r="BN5" s="310"/>
      <c r="BO5" s="311"/>
      <c r="BP5" s="309"/>
      <c r="BQ5" s="309"/>
      <c r="BR5" s="312"/>
      <c r="BS5" s="313"/>
      <c r="BT5" s="314"/>
      <c r="BU5" s="314"/>
      <c r="BV5" s="315"/>
      <c r="BW5" s="308"/>
      <c r="BX5" s="309"/>
      <c r="BY5" s="309"/>
      <c r="BZ5" s="310"/>
      <c r="CA5" s="308"/>
      <c r="CB5" s="309"/>
      <c r="CC5" s="309"/>
      <c r="CD5" s="310"/>
      <c r="CE5" s="308"/>
      <c r="CF5" s="309"/>
      <c r="CG5" s="309"/>
      <c r="CH5" s="310"/>
      <c r="CI5" s="311"/>
      <c r="CJ5" s="309"/>
      <c r="CK5" s="309"/>
      <c r="CL5" s="312"/>
      <c r="CM5" s="313"/>
      <c r="CN5" s="314"/>
      <c r="CO5" s="314"/>
      <c r="CP5" s="315"/>
      <c r="CQ5" s="316"/>
      <c r="CR5" s="314"/>
      <c r="CS5" s="314"/>
      <c r="CT5" s="317"/>
      <c r="CU5" s="313"/>
      <c r="CV5" s="314"/>
      <c r="CW5" s="314"/>
      <c r="CX5" s="315"/>
      <c r="CY5" s="308"/>
      <c r="CZ5" s="309"/>
      <c r="DA5" s="309"/>
      <c r="DB5" s="310"/>
      <c r="DC5" s="308"/>
      <c r="DD5" s="309"/>
      <c r="DE5" s="309"/>
      <c r="DF5" s="310"/>
      <c r="DG5" s="308"/>
      <c r="DH5" s="309"/>
      <c r="DI5" s="309"/>
      <c r="DJ5" s="310"/>
      <c r="DK5" s="311"/>
      <c r="DL5" s="309"/>
      <c r="DM5" s="309"/>
      <c r="DN5" s="312"/>
      <c r="DO5" s="313"/>
      <c r="DP5" s="314"/>
      <c r="DQ5" s="314"/>
      <c r="DR5" s="315"/>
    </row>
    <row r="6" spans="1:122" ht="30" customHeight="1" x14ac:dyDescent="0.25">
      <c r="A6" s="318" t="s">
        <v>54</v>
      </c>
      <c r="B6" s="319" t="s">
        <v>413</v>
      </c>
      <c r="C6" s="320"/>
      <c r="D6" s="320"/>
      <c r="E6" s="321" t="s">
        <v>483</v>
      </c>
      <c r="F6" s="321">
        <v>47117</v>
      </c>
      <c r="G6" s="322"/>
      <c r="H6" s="323"/>
      <c r="I6" s="323"/>
      <c r="J6" s="324"/>
      <c r="K6" s="325"/>
      <c r="L6" s="323"/>
      <c r="M6" s="323"/>
      <c r="N6" s="326"/>
      <c r="O6" s="327"/>
      <c r="P6" s="328"/>
      <c r="Q6" s="328"/>
      <c r="R6" s="329"/>
      <c r="S6" s="330"/>
      <c r="T6" s="331"/>
      <c r="U6" s="331"/>
      <c r="V6" s="332"/>
      <c r="W6" s="327"/>
      <c r="X6" s="331"/>
      <c r="Y6" s="331"/>
      <c r="Z6" s="329"/>
      <c r="AA6" s="322"/>
      <c r="AB6" s="323"/>
      <c r="AC6" s="323"/>
      <c r="AD6" s="324"/>
      <c r="AE6" s="322"/>
      <c r="AF6" s="323"/>
      <c r="AG6" s="323"/>
      <c r="AH6" s="324"/>
      <c r="AI6" s="322"/>
      <c r="AJ6" s="323"/>
      <c r="AK6" s="323"/>
      <c r="AL6" s="324"/>
      <c r="AM6" s="325"/>
      <c r="AN6" s="323"/>
      <c r="AO6" s="323"/>
      <c r="AP6" s="326"/>
      <c r="AQ6" s="327"/>
      <c r="AR6" s="331"/>
      <c r="AS6" s="331"/>
      <c r="AT6" s="329"/>
      <c r="AU6" s="330"/>
      <c r="AV6" s="331"/>
      <c r="AW6" s="331"/>
      <c r="AX6" s="332"/>
      <c r="AY6" s="327"/>
      <c r="AZ6" s="331"/>
      <c r="BA6" s="331"/>
      <c r="BB6" s="329"/>
      <c r="BC6" s="322"/>
      <c r="BD6" s="323"/>
      <c r="BE6" s="323"/>
      <c r="BF6" s="324"/>
      <c r="BG6" s="322"/>
      <c r="BH6" s="323"/>
      <c r="BI6" s="323"/>
      <c r="BJ6" s="324"/>
      <c r="BK6" s="322"/>
      <c r="BL6" s="323"/>
      <c r="BM6" s="323"/>
      <c r="BN6" s="324"/>
      <c r="BO6" s="325"/>
      <c r="BP6" s="323"/>
      <c r="BQ6" s="323"/>
      <c r="BR6" s="326"/>
      <c r="BS6" s="327"/>
      <c r="BT6" s="331"/>
      <c r="BU6" s="331"/>
      <c r="BV6" s="329"/>
      <c r="BW6" s="322"/>
      <c r="BX6" s="323"/>
      <c r="BY6" s="323"/>
      <c r="BZ6" s="324"/>
      <c r="CA6" s="322"/>
      <c r="CB6" s="323"/>
      <c r="CC6" s="323"/>
      <c r="CD6" s="324"/>
      <c r="CE6" s="322"/>
      <c r="CF6" s="323"/>
      <c r="CG6" s="323"/>
      <c r="CH6" s="324"/>
      <c r="CI6" s="325"/>
      <c r="CJ6" s="323"/>
      <c r="CK6" s="323"/>
      <c r="CL6" s="326"/>
      <c r="CM6" s="327"/>
      <c r="CN6" s="331"/>
      <c r="CO6" s="331"/>
      <c r="CP6" s="329"/>
      <c r="CQ6" s="330"/>
      <c r="CR6" s="331"/>
      <c r="CS6" s="331"/>
      <c r="CT6" s="332"/>
      <c r="CU6" s="327"/>
      <c r="CV6" s="331"/>
      <c r="CW6" s="331"/>
      <c r="CX6" s="329"/>
      <c r="CY6" s="322"/>
      <c r="CZ6" s="323"/>
      <c r="DA6" s="323"/>
      <c r="DB6" s="324"/>
      <c r="DC6" s="322"/>
      <c r="DD6" s="323"/>
      <c r="DE6" s="323"/>
      <c r="DF6" s="324"/>
      <c r="DG6" s="322"/>
      <c r="DH6" s="323"/>
      <c r="DI6" s="323"/>
      <c r="DJ6" s="324"/>
      <c r="DK6" s="325"/>
      <c r="DL6" s="323"/>
      <c r="DM6" s="323"/>
      <c r="DN6" s="326"/>
      <c r="DO6" s="327"/>
      <c r="DP6" s="331"/>
      <c r="DQ6" s="331"/>
      <c r="DR6" s="329"/>
    </row>
    <row r="7" spans="1:122" ht="30" customHeight="1" x14ac:dyDescent="0.25">
      <c r="A7" s="318" t="s">
        <v>24</v>
      </c>
      <c r="B7" s="333" t="s">
        <v>414</v>
      </c>
      <c r="C7" s="320"/>
      <c r="D7" s="320"/>
      <c r="E7" s="321" t="s">
        <v>483</v>
      </c>
      <c r="F7" s="334">
        <v>46248</v>
      </c>
      <c r="G7" s="327"/>
      <c r="H7" s="331"/>
      <c r="I7" s="331"/>
      <c r="J7" s="329"/>
      <c r="K7" s="327"/>
      <c r="L7" s="331"/>
      <c r="M7" s="331"/>
      <c r="N7" s="329"/>
      <c r="O7" s="327"/>
      <c r="P7" s="331"/>
      <c r="Q7" s="331"/>
      <c r="R7" s="329"/>
      <c r="S7" s="331"/>
      <c r="T7" s="331"/>
      <c r="U7" s="331"/>
      <c r="V7" s="332"/>
      <c r="W7" s="327"/>
      <c r="X7" s="331"/>
      <c r="Y7" s="331"/>
      <c r="Z7" s="329"/>
      <c r="AA7" s="327"/>
      <c r="AB7" s="331"/>
      <c r="AC7" s="331"/>
      <c r="AD7" s="331"/>
      <c r="AE7" s="327"/>
      <c r="AF7" s="331"/>
      <c r="AG7" s="331"/>
      <c r="AH7" s="329"/>
      <c r="AI7" s="327"/>
      <c r="AJ7" s="331"/>
      <c r="AK7" s="331"/>
      <c r="AL7" s="329"/>
      <c r="AM7" s="327"/>
      <c r="AN7" s="331"/>
      <c r="AO7" s="331"/>
      <c r="AP7" s="329"/>
      <c r="AQ7" s="327"/>
      <c r="AR7" s="331"/>
      <c r="AS7" s="331"/>
      <c r="AT7" s="329"/>
      <c r="AU7" s="331"/>
      <c r="AV7" s="331"/>
      <c r="AW7" s="331"/>
      <c r="AX7" s="332"/>
      <c r="AY7" s="327"/>
      <c r="AZ7" s="331"/>
      <c r="BA7" s="331"/>
      <c r="BB7" s="329"/>
      <c r="BC7" s="327"/>
      <c r="BD7" s="331"/>
      <c r="BE7" s="331"/>
      <c r="BF7" s="331"/>
      <c r="BG7" s="327"/>
      <c r="BH7" s="331"/>
      <c r="BI7" s="331"/>
      <c r="BJ7" s="329"/>
      <c r="BK7" s="327"/>
      <c r="BL7" s="331"/>
      <c r="BM7" s="331"/>
      <c r="BN7" s="329"/>
      <c r="BO7" s="327"/>
      <c r="BP7" s="331"/>
      <c r="BQ7" s="331"/>
      <c r="BR7" s="329"/>
      <c r="BS7" s="327"/>
      <c r="BT7" s="331"/>
      <c r="BU7" s="331"/>
      <c r="BV7" s="329"/>
      <c r="BW7" s="327"/>
      <c r="BX7" s="331"/>
      <c r="BY7" s="331"/>
      <c r="BZ7" s="331"/>
      <c r="CA7" s="327"/>
      <c r="CB7" s="331"/>
      <c r="CC7" s="331"/>
      <c r="CD7" s="329"/>
      <c r="CE7" s="327"/>
      <c r="CF7" s="331"/>
      <c r="CG7" s="331"/>
      <c r="CH7" s="329"/>
      <c r="CI7" s="327"/>
      <c r="CJ7" s="331"/>
      <c r="CK7" s="331"/>
      <c r="CL7" s="329"/>
      <c r="CM7" s="327"/>
      <c r="CN7" s="331"/>
      <c r="CO7" s="331"/>
      <c r="CP7" s="329"/>
      <c r="CQ7" s="331"/>
      <c r="CR7" s="331"/>
      <c r="CS7" s="331"/>
      <c r="CT7" s="332"/>
      <c r="CU7" s="327"/>
      <c r="CV7" s="331"/>
      <c r="CW7" s="331"/>
      <c r="CX7" s="329"/>
      <c r="CY7" s="327"/>
      <c r="CZ7" s="331"/>
      <c r="DA7" s="331"/>
      <c r="DB7" s="331"/>
      <c r="DC7" s="327"/>
      <c r="DD7" s="331"/>
      <c r="DE7" s="331"/>
      <c r="DF7" s="329"/>
      <c r="DG7" s="327"/>
      <c r="DH7" s="331"/>
      <c r="DI7" s="331"/>
      <c r="DJ7" s="329"/>
      <c r="DK7" s="327"/>
      <c r="DL7" s="331"/>
      <c r="DM7" s="331"/>
      <c r="DN7" s="329"/>
      <c r="DO7" s="327"/>
      <c r="DP7" s="331"/>
      <c r="DQ7" s="331"/>
      <c r="DR7" s="329"/>
    </row>
    <row r="8" spans="1:122" ht="69.75" x14ac:dyDescent="0.25">
      <c r="A8" s="335" t="s">
        <v>415</v>
      </c>
      <c r="B8" s="336" t="s">
        <v>416</v>
      </c>
      <c r="C8" s="337"/>
      <c r="D8" s="320"/>
      <c r="E8" s="338" t="s">
        <v>483</v>
      </c>
      <c r="F8" s="338">
        <v>46248</v>
      </c>
      <c r="G8" s="339"/>
      <c r="H8" s="340"/>
      <c r="I8" s="331"/>
      <c r="J8" s="329"/>
      <c r="K8" s="327"/>
      <c r="L8" s="331"/>
      <c r="M8" s="331"/>
      <c r="N8" s="329"/>
      <c r="O8" s="327"/>
      <c r="P8" s="331"/>
      <c r="Q8" s="331"/>
      <c r="R8" s="329"/>
      <c r="S8" s="331"/>
      <c r="T8" s="331"/>
      <c r="U8" s="331"/>
      <c r="V8" s="332"/>
      <c r="W8" s="327"/>
      <c r="X8" s="331"/>
      <c r="Y8" s="331"/>
      <c r="Z8" s="329"/>
      <c r="AA8" s="327"/>
      <c r="AB8" s="331"/>
      <c r="AC8" s="331"/>
      <c r="AD8" s="331"/>
      <c r="AE8" s="327"/>
      <c r="AF8" s="331"/>
      <c r="AG8" s="331"/>
      <c r="AH8" s="329"/>
      <c r="AI8" s="327"/>
      <c r="AJ8" s="331"/>
      <c r="AK8" s="331"/>
      <c r="AL8" s="329"/>
      <c r="AM8" s="327"/>
      <c r="AN8" s="331"/>
      <c r="AO8" s="331"/>
      <c r="AP8" s="329"/>
      <c r="AQ8" s="327"/>
      <c r="AR8" s="331"/>
      <c r="AS8" s="331"/>
      <c r="AT8" s="329"/>
      <c r="AU8" s="331"/>
      <c r="AV8" s="331"/>
      <c r="AW8" s="331"/>
      <c r="AX8" s="332"/>
      <c r="AY8" s="327"/>
      <c r="AZ8" s="331"/>
      <c r="BA8" s="331"/>
      <c r="BB8" s="329"/>
      <c r="BC8" s="327"/>
      <c r="BD8" s="331"/>
      <c r="BE8" s="331"/>
      <c r="BF8" s="331"/>
      <c r="BG8" s="327"/>
      <c r="BH8" s="331"/>
      <c r="BI8" s="331"/>
      <c r="BJ8" s="329"/>
      <c r="BK8" s="327"/>
      <c r="BL8" s="331"/>
      <c r="BM8" s="331"/>
      <c r="BN8" s="329"/>
      <c r="BO8" s="327"/>
      <c r="BP8" s="331"/>
      <c r="BQ8" s="331"/>
      <c r="BR8" s="329"/>
      <c r="BS8" s="327"/>
      <c r="BT8" s="331"/>
      <c r="BU8" s="331"/>
      <c r="BV8" s="329"/>
      <c r="BW8" s="327"/>
      <c r="BX8" s="331"/>
      <c r="BY8" s="331"/>
      <c r="BZ8" s="331"/>
      <c r="CA8" s="327"/>
      <c r="CB8" s="331"/>
      <c r="CC8" s="331"/>
      <c r="CD8" s="329"/>
      <c r="CE8" s="327"/>
      <c r="CF8" s="331"/>
      <c r="CG8" s="331"/>
      <c r="CH8" s="329"/>
      <c r="CI8" s="327"/>
      <c r="CJ8" s="331"/>
      <c r="CK8" s="331"/>
      <c r="CL8" s="329"/>
      <c r="CM8" s="327"/>
      <c r="CN8" s="331"/>
      <c r="CO8" s="331"/>
      <c r="CP8" s="329"/>
      <c r="CQ8" s="331"/>
      <c r="CR8" s="331"/>
      <c r="CS8" s="331"/>
      <c r="CT8" s="332"/>
      <c r="CU8" s="327"/>
      <c r="CV8" s="331"/>
      <c r="CW8" s="331"/>
      <c r="CX8" s="329"/>
      <c r="CY8" s="327"/>
      <c r="CZ8" s="331"/>
      <c r="DA8" s="331"/>
      <c r="DB8" s="331"/>
      <c r="DC8" s="327"/>
      <c r="DD8" s="331"/>
      <c r="DE8" s="331"/>
      <c r="DF8" s="329"/>
      <c r="DG8" s="327"/>
      <c r="DH8" s="331"/>
      <c r="DI8" s="331"/>
      <c r="DJ8" s="329"/>
      <c r="DK8" s="327"/>
      <c r="DL8" s="331"/>
      <c r="DM8" s="331"/>
      <c r="DN8" s="329"/>
      <c r="DO8" s="327"/>
      <c r="DP8" s="331"/>
      <c r="DQ8" s="331"/>
      <c r="DR8" s="329"/>
    </row>
    <row r="9" spans="1:122" ht="162.75" x14ac:dyDescent="0.25">
      <c r="A9" s="335" t="s">
        <v>417</v>
      </c>
      <c r="B9" s="336" t="s">
        <v>418</v>
      </c>
      <c r="C9" s="337"/>
      <c r="D9" s="320"/>
      <c r="E9" s="338" t="s">
        <v>483</v>
      </c>
      <c r="F9" s="338">
        <v>46248</v>
      </c>
      <c r="G9" s="339"/>
      <c r="H9" s="340"/>
      <c r="I9" s="331"/>
      <c r="J9" s="329"/>
      <c r="K9" s="327"/>
      <c r="L9" s="331"/>
      <c r="M9" s="331"/>
      <c r="N9" s="329"/>
      <c r="O9" s="327"/>
      <c r="P9" s="331"/>
      <c r="Q9" s="331"/>
      <c r="R9" s="329"/>
      <c r="S9" s="331"/>
      <c r="T9" s="331"/>
      <c r="U9" s="331"/>
      <c r="V9" s="332"/>
      <c r="W9" s="327"/>
      <c r="X9" s="331"/>
      <c r="Y9" s="331"/>
      <c r="Z9" s="329"/>
      <c r="AA9" s="327"/>
      <c r="AB9" s="331"/>
      <c r="AC9" s="331"/>
      <c r="AD9" s="331"/>
      <c r="AE9" s="327"/>
      <c r="AF9" s="331"/>
      <c r="AG9" s="331"/>
      <c r="AH9" s="329"/>
      <c r="AI9" s="327"/>
      <c r="AJ9" s="331"/>
      <c r="AK9" s="331"/>
      <c r="AL9" s="329"/>
      <c r="AM9" s="327"/>
      <c r="AN9" s="331"/>
      <c r="AO9" s="331"/>
      <c r="AP9" s="329"/>
      <c r="AQ9" s="327"/>
      <c r="AR9" s="331"/>
      <c r="AS9" s="331"/>
      <c r="AT9" s="329"/>
      <c r="AU9" s="331"/>
      <c r="AV9" s="331"/>
      <c r="AW9" s="331"/>
      <c r="AX9" s="332"/>
      <c r="AY9" s="327"/>
      <c r="AZ9" s="331"/>
      <c r="BA9" s="331"/>
      <c r="BB9" s="329"/>
      <c r="BC9" s="327"/>
      <c r="BD9" s="331"/>
      <c r="BE9" s="331"/>
      <c r="BF9" s="331"/>
      <c r="BG9" s="327"/>
      <c r="BH9" s="331"/>
      <c r="BI9" s="331"/>
      <c r="BJ9" s="329"/>
      <c r="BK9" s="327"/>
      <c r="BL9" s="331"/>
      <c r="BM9" s="331"/>
      <c r="BN9" s="329"/>
      <c r="BO9" s="327"/>
      <c r="BP9" s="331"/>
      <c r="BQ9" s="331"/>
      <c r="BR9" s="329"/>
      <c r="BS9" s="327"/>
      <c r="BT9" s="331"/>
      <c r="BU9" s="331"/>
      <c r="BV9" s="329"/>
      <c r="BW9" s="327"/>
      <c r="BX9" s="331"/>
      <c r="BY9" s="331"/>
      <c r="BZ9" s="331"/>
      <c r="CA9" s="327"/>
      <c r="CB9" s="331"/>
      <c r="CC9" s="331"/>
      <c r="CD9" s="329"/>
      <c r="CE9" s="327"/>
      <c r="CF9" s="331"/>
      <c r="CG9" s="331"/>
      <c r="CH9" s="329"/>
      <c r="CI9" s="327"/>
      <c r="CJ9" s="331"/>
      <c r="CK9" s="331"/>
      <c r="CL9" s="329"/>
      <c r="CM9" s="327"/>
      <c r="CN9" s="331"/>
      <c r="CO9" s="331"/>
      <c r="CP9" s="329"/>
      <c r="CQ9" s="331"/>
      <c r="CR9" s="331"/>
      <c r="CS9" s="331"/>
      <c r="CT9" s="332"/>
      <c r="CU9" s="327"/>
      <c r="CV9" s="331"/>
      <c r="CW9" s="331"/>
      <c r="CX9" s="329"/>
      <c r="CY9" s="327"/>
      <c r="CZ9" s="331"/>
      <c r="DA9" s="331"/>
      <c r="DB9" s="331"/>
      <c r="DC9" s="327"/>
      <c r="DD9" s="331"/>
      <c r="DE9" s="331"/>
      <c r="DF9" s="329"/>
      <c r="DG9" s="327"/>
      <c r="DH9" s="331"/>
      <c r="DI9" s="331"/>
      <c r="DJ9" s="329"/>
      <c r="DK9" s="327"/>
      <c r="DL9" s="331"/>
      <c r="DM9" s="331"/>
      <c r="DN9" s="329"/>
      <c r="DO9" s="327"/>
      <c r="DP9" s="331"/>
      <c r="DQ9" s="331"/>
      <c r="DR9" s="329"/>
    </row>
    <row r="10" spans="1:122" ht="69.75" customHeight="1" x14ac:dyDescent="0.25">
      <c r="A10" s="335" t="s">
        <v>419</v>
      </c>
      <c r="B10" s="336" t="s">
        <v>420</v>
      </c>
      <c r="C10" s="337"/>
      <c r="D10" s="320"/>
      <c r="E10" s="338" t="s">
        <v>483</v>
      </c>
      <c r="F10" s="338">
        <v>46248</v>
      </c>
      <c r="G10" s="339"/>
      <c r="H10" s="340"/>
      <c r="I10" s="331"/>
      <c r="J10" s="329"/>
      <c r="K10" s="327"/>
      <c r="L10" s="331"/>
      <c r="M10" s="331"/>
      <c r="N10" s="329"/>
      <c r="O10" s="327"/>
      <c r="P10" s="331"/>
      <c r="Q10" s="331"/>
      <c r="R10" s="329"/>
      <c r="S10" s="331"/>
      <c r="T10" s="331"/>
      <c r="U10" s="331"/>
      <c r="V10" s="332"/>
      <c r="W10" s="327"/>
      <c r="X10" s="331"/>
      <c r="Y10" s="331"/>
      <c r="Z10" s="329"/>
      <c r="AA10" s="327"/>
      <c r="AB10" s="331"/>
      <c r="AC10" s="331"/>
      <c r="AD10" s="331"/>
      <c r="AE10" s="327"/>
      <c r="AF10" s="331"/>
      <c r="AG10" s="331"/>
      <c r="AH10" s="329"/>
      <c r="AI10" s="327"/>
      <c r="AJ10" s="331"/>
      <c r="AK10" s="331"/>
      <c r="AL10" s="329"/>
      <c r="AM10" s="327"/>
      <c r="AN10" s="331"/>
      <c r="AO10" s="331"/>
      <c r="AP10" s="329"/>
      <c r="AQ10" s="327"/>
      <c r="AR10" s="331"/>
      <c r="AS10" s="331"/>
      <c r="AT10" s="329"/>
      <c r="AU10" s="331"/>
      <c r="AV10" s="331"/>
      <c r="AW10" s="331"/>
      <c r="AX10" s="332"/>
      <c r="AY10" s="327"/>
      <c r="AZ10" s="331"/>
      <c r="BA10" s="331"/>
      <c r="BB10" s="329"/>
      <c r="BC10" s="327"/>
      <c r="BD10" s="331"/>
      <c r="BE10" s="331"/>
      <c r="BF10" s="331"/>
      <c r="BG10" s="327"/>
      <c r="BH10" s="331"/>
      <c r="BI10" s="331"/>
      <c r="BJ10" s="329"/>
      <c r="BK10" s="327"/>
      <c r="BL10" s="331"/>
      <c r="BM10" s="331"/>
      <c r="BN10" s="329"/>
      <c r="BO10" s="327"/>
      <c r="BP10" s="331"/>
      <c r="BQ10" s="331"/>
      <c r="BR10" s="329"/>
      <c r="BS10" s="327"/>
      <c r="BT10" s="331"/>
      <c r="BU10" s="331"/>
      <c r="BV10" s="329"/>
      <c r="BW10" s="327"/>
      <c r="BX10" s="331"/>
      <c r="BY10" s="331"/>
      <c r="BZ10" s="331"/>
      <c r="CA10" s="327"/>
      <c r="CB10" s="331"/>
      <c r="CC10" s="331"/>
      <c r="CD10" s="329"/>
      <c r="CE10" s="327"/>
      <c r="CF10" s="331"/>
      <c r="CG10" s="331"/>
      <c r="CH10" s="329"/>
      <c r="CI10" s="327"/>
      <c r="CJ10" s="331"/>
      <c r="CK10" s="331"/>
      <c r="CL10" s="329"/>
      <c r="CM10" s="327"/>
      <c r="CN10" s="331"/>
      <c r="CO10" s="331"/>
      <c r="CP10" s="329"/>
      <c r="CQ10" s="331"/>
      <c r="CR10" s="331"/>
      <c r="CS10" s="331"/>
      <c r="CT10" s="332"/>
      <c r="CU10" s="327"/>
      <c r="CV10" s="331"/>
      <c r="CW10" s="331"/>
      <c r="CX10" s="329"/>
      <c r="CY10" s="327"/>
      <c r="CZ10" s="331"/>
      <c r="DA10" s="331"/>
      <c r="DB10" s="331"/>
      <c r="DC10" s="327"/>
      <c r="DD10" s="331"/>
      <c r="DE10" s="331"/>
      <c r="DF10" s="329"/>
      <c r="DG10" s="327"/>
      <c r="DH10" s="331"/>
      <c r="DI10" s="331"/>
      <c r="DJ10" s="329"/>
      <c r="DK10" s="327"/>
      <c r="DL10" s="331"/>
      <c r="DM10" s="331"/>
      <c r="DN10" s="329"/>
      <c r="DO10" s="327"/>
      <c r="DP10" s="331"/>
      <c r="DQ10" s="331"/>
      <c r="DR10" s="329"/>
    </row>
    <row r="11" spans="1:122" ht="31.5" customHeight="1" x14ac:dyDescent="0.25">
      <c r="A11" s="318" t="s">
        <v>421</v>
      </c>
      <c r="B11" s="341" t="s">
        <v>422</v>
      </c>
      <c r="C11" s="320"/>
      <c r="D11" s="320"/>
      <c r="E11" s="338">
        <v>46248</v>
      </c>
      <c r="F11" s="338">
        <v>46325</v>
      </c>
      <c r="G11" s="327"/>
      <c r="H11" s="331"/>
      <c r="I11" s="340"/>
      <c r="J11" s="342"/>
      <c r="K11" s="339"/>
      <c r="L11" s="340"/>
      <c r="M11" s="340"/>
      <c r="N11" s="342"/>
      <c r="O11" s="339"/>
      <c r="P11" s="340"/>
      <c r="Q11" s="340"/>
      <c r="R11" s="342"/>
      <c r="S11" s="331"/>
      <c r="T11" s="331"/>
      <c r="U11" s="331"/>
      <c r="V11" s="332"/>
      <c r="W11" s="327"/>
      <c r="X11" s="331"/>
      <c r="Y11" s="331"/>
      <c r="Z11" s="329"/>
      <c r="AA11" s="327"/>
      <c r="AB11" s="331"/>
      <c r="AC11" s="331"/>
      <c r="AD11" s="331"/>
      <c r="AE11" s="327"/>
      <c r="AF11" s="331"/>
      <c r="AG11" s="331"/>
      <c r="AH11" s="329"/>
      <c r="AI11" s="327"/>
      <c r="AJ11" s="331"/>
      <c r="AK11" s="331"/>
      <c r="AL11" s="329"/>
      <c r="AM11" s="327"/>
      <c r="AN11" s="331"/>
      <c r="AO11" s="331"/>
      <c r="AP11" s="329"/>
      <c r="AQ11" s="327"/>
      <c r="AR11" s="331"/>
      <c r="AS11" s="331"/>
      <c r="AT11" s="329"/>
      <c r="AU11" s="331"/>
      <c r="AV11" s="331"/>
      <c r="AW11" s="331"/>
      <c r="AX11" s="332"/>
      <c r="AY11" s="327"/>
      <c r="AZ11" s="331"/>
      <c r="BA11" s="331"/>
      <c r="BB11" s="329"/>
      <c r="BC11" s="327"/>
      <c r="BD11" s="331"/>
      <c r="BE11" s="331"/>
      <c r="BF11" s="331"/>
      <c r="BG11" s="327"/>
      <c r="BH11" s="331"/>
      <c r="BI11" s="331"/>
      <c r="BJ11" s="329"/>
      <c r="BK11" s="327"/>
      <c r="BL11" s="331"/>
      <c r="BM11" s="331"/>
      <c r="BN11" s="329"/>
      <c r="BO11" s="327"/>
      <c r="BP11" s="331"/>
      <c r="BQ11" s="331"/>
      <c r="BR11" s="329"/>
      <c r="BS11" s="327"/>
      <c r="BT11" s="331"/>
      <c r="BU11" s="331"/>
      <c r="BV11" s="329"/>
      <c r="BW11" s="327"/>
      <c r="BX11" s="331"/>
      <c r="BY11" s="331"/>
      <c r="BZ11" s="331"/>
      <c r="CA11" s="327"/>
      <c r="CB11" s="331"/>
      <c r="CC11" s="331"/>
      <c r="CD11" s="329"/>
      <c r="CE11" s="327"/>
      <c r="CF11" s="331"/>
      <c r="CG11" s="331"/>
      <c r="CH11" s="329"/>
      <c r="CI11" s="327"/>
      <c r="CJ11" s="331"/>
      <c r="CK11" s="331"/>
      <c r="CL11" s="329"/>
      <c r="CM11" s="327"/>
      <c r="CN11" s="331"/>
      <c r="CO11" s="331"/>
      <c r="CP11" s="329"/>
      <c r="CQ11" s="331"/>
      <c r="CR11" s="331"/>
      <c r="CS11" s="331"/>
      <c r="CT11" s="332"/>
      <c r="CU11" s="327"/>
      <c r="CV11" s="331"/>
      <c r="CW11" s="331"/>
      <c r="CX11" s="329"/>
      <c r="CY11" s="327"/>
      <c r="CZ11" s="331"/>
      <c r="DA11" s="331"/>
      <c r="DB11" s="331"/>
      <c r="DC11" s="327"/>
      <c r="DD11" s="331"/>
      <c r="DE11" s="331"/>
      <c r="DF11" s="329"/>
      <c r="DG11" s="327"/>
      <c r="DH11" s="331"/>
      <c r="DI11" s="331"/>
      <c r="DJ11" s="329"/>
      <c r="DK11" s="327"/>
      <c r="DL11" s="331"/>
      <c r="DM11" s="331"/>
      <c r="DN11" s="329"/>
      <c r="DO11" s="327"/>
      <c r="DP11" s="331"/>
      <c r="DQ11" s="331"/>
      <c r="DR11" s="329"/>
    </row>
    <row r="12" spans="1:122" ht="31.5" customHeight="1" x14ac:dyDescent="0.25">
      <c r="A12" s="318" t="s">
        <v>423</v>
      </c>
      <c r="B12" s="320" t="s">
        <v>424</v>
      </c>
      <c r="C12" s="320"/>
      <c r="D12" s="320"/>
      <c r="E12" s="343">
        <v>46248</v>
      </c>
      <c r="F12" s="338">
        <v>46325</v>
      </c>
      <c r="G12" s="327"/>
      <c r="H12" s="331"/>
      <c r="I12" s="340"/>
      <c r="J12" s="342"/>
      <c r="K12" s="339"/>
      <c r="L12" s="340"/>
      <c r="M12" s="340"/>
      <c r="N12" s="342"/>
      <c r="O12" s="339"/>
      <c r="P12" s="340"/>
      <c r="Q12" s="340"/>
      <c r="R12" s="342"/>
      <c r="S12" s="331"/>
      <c r="T12" s="331"/>
      <c r="U12" s="331"/>
      <c r="V12" s="332"/>
      <c r="W12" s="327"/>
      <c r="X12" s="331"/>
      <c r="Y12" s="331"/>
      <c r="Z12" s="329"/>
      <c r="AA12" s="327"/>
      <c r="AB12" s="331"/>
      <c r="AC12" s="331"/>
      <c r="AD12" s="331"/>
      <c r="AE12" s="327"/>
      <c r="AF12" s="331"/>
      <c r="AG12" s="331"/>
      <c r="AH12" s="329"/>
      <c r="AI12" s="327"/>
      <c r="AJ12" s="331"/>
      <c r="AK12" s="331"/>
      <c r="AL12" s="329"/>
      <c r="AM12" s="327"/>
      <c r="AN12" s="331"/>
      <c r="AO12" s="331"/>
      <c r="AP12" s="329"/>
      <c r="AQ12" s="327"/>
      <c r="AR12" s="331"/>
      <c r="AS12" s="331"/>
      <c r="AT12" s="329"/>
      <c r="AU12" s="331"/>
      <c r="AV12" s="331"/>
      <c r="AW12" s="331"/>
      <c r="AX12" s="332"/>
      <c r="AY12" s="327"/>
      <c r="AZ12" s="331"/>
      <c r="BA12" s="331"/>
      <c r="BB12" s="329"/>
      <c r="BC12" s="327"/>
      <c r="BD12" s="331"/>
      <c r="BE12" s="331"/>
      <c r="BF12" s="331"/>
      <c r="BG12" s="327"/>
      <c r="BH12" s="331"/>
      <c r="BI12" s="331"/>
      <c r="BJ12" s="329"/>
      <c r="BK12" s="327"/>
      <c r="BL12" s="331"/>
      <c r="BM12" s="331"/>
      <c r="BN12" s="329"/>
      <c r="BO12" s="327"/>
      <c r="BP12" s="331"/>
      <c r="BQ12" s="331"/>
      <c r="BR12" s="329"/>
      <c r="BS12" s="327"/>
      <c r="BT12" s="331"/>
      <c r="BU12" s="331"/>
      <c r="BV12" s="329"/>
      <c r="BW12" s="327"/>
      <c r="BX12" s="331"/>
      <c r="BY12" s="331"/>
      <c r="BZ12" s="331"/>
      <c r="CA12" s="327"/>
      <c r="CB12" s="331"/>
      <c r="CC12" s="331"/>
      <c r="CD12" s="329"/>
      <c r="CE12" s="327"/>
      <c r="CF12" s="331"/>
      <c r="CG12" s="331"/>
      <c r="CH12" s="329"/>
      <c r="CI12" s="327"/>
      <c r="CJ12" s="331"/>
      <c r="CK12" s="331"/>
      <c r="CL12" s="329"/>
      <c r="CM12" s="327"/>
      <c r="CN12" s="331"/>
      <c r="CO12" s="331"/>
      <c r="CP12" s="329"/>
      <c r="CQ12" s="331"/>
      <c r="CR12" s="331"/>
      <c r="CS12" s="331"/>
      <c r="CT12" s="332"/>
      <c r="CU12" s="327"/>
      <c r="CV12" s="331"/>
      <c r="CW12" s="331"/>
      <c r="CX12" s="329"/>
      <c r="CY12" s="327"/>
      <c r="CZ12" s="331"/>
      <c r="DA12" s="331"/>
      <c r="DB12" s="331"/>
      <c r="DC12" s="327"/>
      <c r="DD12" s="331"/>
      <c r="DE12" s="331"/>
      <c r="DF12" s="329"/>
      <c r="DG12" s="327"/>
      <c r="DH12" s="331"/>
      <c r="DI12" s="331"/>
      <c r="DJ12" s="329"/>
      <c r="DK12" s="327"/>
      <c r="DL12" s="331"/>
      <c r="DM12" s="331"/>
      <c r="DN12" s="329"/>
      <c r="DO12" s="327"/>
      <c r="DP12" s="331"/>
      <c r="DQ12" s="331"/>
      <c r="DR12" s="329"/>
    </row>
    <row r="13" spans="1:122" ht="30" customHeight="1" x14ac:dyDescent="0.25">
      <c r="A13" s="344" t="s">
        <v>25</v>
      </c>
      <c r="B13" s="345" t="s">
        <v>230</v>
      </c>
      <c r="C13" s="346">
        <v>1</v>
      </c>
      <c r="D13" s="346" t="s">
        <v>425</v>
      </c>
      <c r="E13" s="347">
        <v>46266</v>
      </c>
      <c r="F13" s="348">
        <v>46537</v>
      </c>
      <c r="G13" s="327"/>
      <c r="H13" s="331"/>
      <c r="I13" s="331"/>
      <c r="J13" s="329"/>
      <c r="K13" s="339"/>
      <c r="L13" s="340"/>
      <c r="M13" s="340"/>
      <c r="N13" s="342"/>
      <c r="O13" s="339"/>
      <c r="P13" s="340"/>
      <c r="Q13" s="340"/>
      <c r="R13" s="342"/>
      <c r="S13" s="349"/>
      <c r="T13" s="340"/>
      <c r="U13" s="340"/>
      <c r="V13" s="350"/>
      <c r="W13" s="339"/>
      <c r="X13" s="340"/>
      <c r="Y13" s="340"/>
      <c r="Z13" s="342"/>
      <c r="AA13" s="339"/>
      <c r="AB13" s="340"/>
      <c r="AC13" s="351"/>
      <c r="AD13" s="352"/>
      <c r="AE13" s="339"/>
      <c r="AF13" s="340"/>
      <c r="AG13" s="340"/>
      <c r="AH13" s="340"/>
      <c r="AI13" s="339"/>
      <c r="AJ13" s="340"/>
      <c r="AK13" s="340"/>
      <c r="AL13" s="342"/>
      <c r="AM13" s="339"/>
      <c r="AN13" s="340"/>
      <c r="AO13" s="340"/>
      <c r="AP13" s="342"/>
      <c r="AQ13" s="339"/>
      <c r="AR13" s="340"/>
      <c r="AS13" s="340"/>
      <c r="AT13" s="342"/>
      <c r="AU13" s="330"/>
      <c r="AV13" s="331"/>
      <c r="AW13" s="331"/>
      <c r="AX13" s="332"/>
      <c r="AY13" s="327"/>
      <c r="AZ13" s="331"/>
      <c r="BA13" s="331"/>
      <c r="BB13" s="329"/>
      <c r="BC13" s="327"/>
      <c r="BD13" s="331"/>
      <c r="BE13" s="353"/>
      <c r="BF13" s="354"/>
      <c r="BG13" s="327"/>
      <c r="BH13" s="331"/>
      <c r="BI13" s="331"/>
      <c r="BJ13" s="331"/>
      <c r="BK13" s="327"/>
      <c r="BL13" s="331"/>
      <c r="BM13" s="331"/>
      <c r="BN13" s="329"/>
      <c r="BO13" s="327"/>
      <c r="BP13" s="331"/>
      <c r="BQ13" s="331"/>
      <c r="BR13" s="329"/>
      <c r="BS13" s="327"/>
      <c r="BT13" s="331"/>
      <c r="BU13" s="331"/>
      <c r="BV13" s="329"/>
      <c r="BW13" s="327"/>
      <c r="BX13" s="331"/>
      <c r="BY13" s="353"/>
      <c r="BZ13" s="354"/>
      <c r="CA13" s="327"/>
      <c r="CB13" s="331"/>
      <c r="CC13" s="331"/>
      <c r="CD13" s="331"/>
      <c r="CE13" s="327"/>
      <c r="CF13" s="331"/>
      <c r="CG13" s="331"/>
      <c r="CH13" s="329"/>
      <c r="CI13" s="327"/>
      <c r="CJ13" s="331"/>
      <c r="CK13" s="331"/>
      <c r="CL13" s="329"/>
      <c r="CM13" s="327"/>
      <c r="CN13" s="331"/>
      <c r="CO13" s="331"/>
      <c r="CP13" s="329"/>
      <c r="CQ13" s="330"/>
      <c r="CR13" s="331"/>
      <c r="CS13" s="331"/>
      <c r="CT13" s="332"/>
      <c r="CU13" s="327"/>
      <c r="CV13" s="331"/>
      <c r="CW13" s="331"/>
      <c r="CX13" s="329"/>
      <c r="CY13" s="327"/>
      <c r="CZ13" s="331"/>
      <c r="DA13" s="353"/>
      <c r="DB13" s="354"/>
      <c r="DC13" s="327"/>
      <c r="DD13" s="331"/>
      <c r="DE13" s="331"/>
      <c r="DF13" s="331"/>
      <c r="DG13" s="327"/>
      <c r="DH13" s="331"/>
      <c r="DI13" s="331"/>
      <c r="DJ13" s="329"/>
      <c r="DK13" s="327"/>
      <c r="DL13" s="331"/>
      <c r="DM13" s="331"/>
      <c r="DN13" s="329"/>
      <c r="DO13" s="327"/>
      <c r="DP13" s="331"/>
      <c r="DQ13" s="331"/>
      <c r="DR13" s="329"/>
    </row>
    <row r="14" spans="1:122" ht="30" customHeight="1" x14ac:dyDescent="0.25">
      <c r="A14" s="355" t="s">
        <v>426</v>
      </c>
      <c r="B14" s="356" t="s">
        <v>427</v>
      </c>
      <c r="C14" s="357">
        <v>1</v>
      </c>
      <c r="D14" s="357" t="s">
        <v>425</v>
      </c>
      <c r="E14" s="358">
        <v>46235</v>
      </c>
      <c r="F14" s="359">
        <v>46295</v>
      </c>
      <c r="G14" s="339"/>
      <c r="H14" s="340"/>
      <c r="I14" s="340"/>
      <c r="J14" s="342"/>
      <c r="K14" s="339"/>
      <c r="L14" s="340"/>
      <c r="M14" s="340"/>
      <c r="N14" s="342"/>
      <c r="O14" s="327"/>
      <c r="P14" s="331"/>
      <c r="Q14" s="331"/>
      <c r="R14" s="329"/>
      <c r="S14" s="330"/>
      <c r="T14" s="331"/>
      <c r="U14" s="331"/>
      <c r="V14" s="332"/>
      <c r="W14" s="327"/>
      <c r="X14" s="331"/>
      <c r="Y14" s="331"/>
      <c r="Z14" s="329"/>
      <c r="AA14" s="360"/>
      <c r="AB14" s="331"/>
      <c r="AC14" s="323"/>
      <c r="AD14" s="324"/>
      <c r="AE14" s="323"/>
      <c r="AF14" s="323"/>
      <c r="AG14" s="323"/>
      <c r="AH14" s="324"/>
      <c r="AI14" s="327"/>
      <c r="AJ14" s="331"/>
      <c r="AK14" s="331"/>
      <c r="AL14" s="329"/>
      <c r="AM14" s="327"/>
      <c r="AN14" s="331"/>
      <c r="AO14" s="331"/>
      <c r="AP14" s="329"/>
      <c r="AQ14" s="327"/>
      <c r="AR14" s="331"/>
      <c r="AS14" s="331"/>
      <c r="AT14" s="329"/>
      <c r="AU14" s="330"/>
      <c r="AV14" s="331"/>
      <c r="AW14" s="331"/>
      <c r="AX14" s="332"/>
      <c r="AY14" s="327"/>
      <c r="AZ14" s="331"/>
      <c r="BA14" s="331"/>
      <c r="BB14" s="329"/>
      <c r="BC14" s="360"/>
      <c r="BD14" s="331"/>
      <c r="BE14" s="323"/>
      <c r="BF14" s="324"/>
      <c r="BG14" s="323"/>
      <c r="BH14" s="323"/>
      <c r="BI14" s="323"/>
      <c r="BJ14" s="324"/>
      <c r="BK14" s="327"/>
      <c r="BL14" s="331"/>
      <c r="BM14" s="331"/>
      <c r="BN14" s="329"/>
      <c r="BO14" s="327"/>
      <c r="BP14" s="331"/>
      <c r="BQ14" s="331"/>
      <c r="BR14" s="329"/>
      <c r="BS14" s="327"/>
      <c r="BT14" s="331"/>
      <c r="BU14" s="331"/>
      <c r="BV14" s="329"/>
      <c r="BW14" s="360"/>
      <c r="BX14" s="331"/>
      <c r="BY14" s="323"/>
      <c r="BZ14" s="324"/>
      <c r="CA14" s="323"/>
      <c r="CB14" s="323"/>
      <c r="CC14" s="323"/>
      <c r="CD14" s="324"/>
      <c r="CE14" s="327"/>
      <c r="CF14" s="331"/>
      <c r="CG14" s="331"/>
      <c r="CH14" s="329"/>
      <c r="CI14" s="327"/>
      <c r="CJ14" s="331"/>
      <c r="CK14" s="331"/>
      <c r="CL14" s="329"/>
      <c r="CM14" s="327"/>
      <c r="CN14" s="331"/>
      <c r="CO14" s="331"/>
      <c r="CP14" s="329"/>
      <c r="CQ14" s="330"/>
      <c r="CR14" s="331"/>
      <c r="CS14" s="331"/>
      <c r="CT14" s="332"/>
      <c r="CU14" s="327"/>
      <c r="CV14" s="331"/>
      <c r="CW14" s="331"/>
      <c r="CX14" s="329"/>
      <c r="CY14" s="360"/>
      <c r="CZ14" s="331"/>
      <c r="DA14" s="323"/>
      <c r="DB14" s="324"/>
      <c r="DC14" s="323"/>
      <c r="DD14" s="323"/>
      <c r="DE14" s="323"/>
      <c r="DF14" s="324"/>
      <c r="DG14" s="327"/>
      <c r="DH14" s="331"/>
      <c r="DI14" s="331"/>
      <c r="DJ14" s="329"/>
      <c r="DK14" s="327"/>
      <c r="DL14" s="331"/>
      <c r="DM14" s="331"/>
      <c r="DN14" s="329"/>
      <c r="DO14" s="327"/>
      <c r="DP14" s="331"/>
      <c r="DQ14" s="331"/>
      <c r="DR14" s="329"/>
    </row>
    <row r="15" spans="1:122" ht="30" customHeight="1" x14ac:dyDescent="0.25">
      <c r="A15" s="361" t="s">
        <v>428</v>
      </c>
      <c r="B15" s="362" t="s">
        <v>429</v>
      </c>
      <c r="C15" s="363"/>
      <c r="D15" s="364"/>
      <c r="E15" s="365">
        <v>46539</v>
      </c>
      <c r="F15" s="365">
        <v>47056</v>
      </c>
      <c r="G15" s="327"/>
      <c r="H15" s="331"/>
      <c r="I15" s="331"/>
      <c r="J15" s="329"/>
      <c r="K15" s="327"/>
      <c r="L15" s="331"/>
      <c r="M15" s="331"/>
      <c r="N15" s="329"/>
      <c r="O15" s="327"/>
      <c r="P15" s="331"/>
      <c r="Q15" s="331"/>
      <c r="R15" s="329"/>
      <c r="S15" s="327"/>
      <c r="T15" s="331"/>
      <c r="U15" s="331"/>
      <c r="V15" s="329"/>
      <c r="W15" s="327"/>
      <c r="X15" s="331"/>
      <c r="Y15" s="331"/>
      <c r="Z15" s="329"/>
      <c r="AA15" s="327"/>
      <c r="AB15" s="331"/>
      <c r="AC15" s="331"/>
      <c r="AD15" s="329"/>
      <c r="AE15" s="327"/>
      <c r="AF15" s="331"/>
      <c r="AG15" s="331"/>
      <c r="AH15" s="329"/>
      <c r="AI15" s="327"/>
      <c r="AJ15" s="331"/>
      <c r="AK15" s="331"/>
      <c r="AL15" s="329"/>
      <c r="AM15" s="327"/>
      <c r="AN15" s="331"/>
      <c r="AO15" s="331"/>
      <c r="AP15" s="329"/>
      <c r="AQ15" s="327"/>
      <c r="AR15" s="331"/>
      <c r="AS15" s="331"/>
      <c r="AT15" s="329"/>
      <c r="AU15" s="327"/>
      <c r="AV15" s="331"/>
      <c r="AW15" s="331"/>
      <c r="AX15" s="329"/>
      <c r="AY15" s="327"/>
      <c r="AZ15" s="331"/>
      <c r="BA15" s="331"/>
      <c r="BB15" s="329"/>
      <c r="BC15" s="327"/>
      <c r="BD15" s="331"/>
      <c r="BE15" s="331"/>
      <c r="BF15" s="329"/>
      <c r="BG15" s="327"/>
      <c r="BH15" s="331"/>
      <c r="BI15" s="331"/>
      <c r="BJ15" s="329"/>
      <c r="BK15" s="327"/>
      <c r="BL15" s="331"/>
      <c r="BM15" s="331"/>
      <c r="BN15" s="329"/>
      <c r="BO15" s="327"/>
      <c r="BP15" s="331"/>
      <c r="BQ15" s="331"/>
      <c r="BR15" s="329"/>
      <c r="BS15" s="327"/>
      <c r="BT15" s="331"/>
      <c r="BU15" s="331"/>
      <c r="BV15" s="329"/>
      <c r="BW15" s="327"/>
      <c r="BX15" s="331"/>
      <c r="BY15" s="331"/>
      <c r="BZ15" s="329"/>
      <c r="CA15" s="327"/>
      <c r="CB15" s="331"/>
      <c r="CC15" s="331"/>
      <c r="CD15" s="329"/>
      <c r="CE15" s="327"/>
      <c r="CF15" s="331"/>
      <c r="CG15" s="331"/>
      <c r="CH15" s="329"/>
      <c r="CI15" s="327"/>
      <c r="CJ15" s="331"/>
      <c r="CK15" s="331"/>
      <c r="CL15" s="329"/>
      <c r="CM15" s="327"/>
      <c r="CN15" s="331"/>
      <c r="CO15" s="331"/>
      <c r="CP15" s="329"/>
      <c r="CQ15" s="327"/>
      <c r="CR15" s="331"/>
      <c r="CS15" s="331"/>
      <c r="CT15" s="329"/>
      <c r="CU15" s="327"/>
      <c r="CV15" s="331"/>
      <c r="CW15" s="331"/>
      <c r="CX15" s="329"/>
      <c r="CY15" s="327"/>
      <c r="CZ15" s="331"/>
      <c r="DA15" s="331"/>
      <c r="DB15" s="329"/>
      <c r="DC15" s="327"/>
      <c r="DD15" s="331"/>
      <c r="DE15" s="331"/>
      <c r="DF15" s="329"/>
      <c r="DG15" s="327"/>
      <c r="DH15" s="331"/>
      <c r="DI15" s="331"/>
      <c r="DJ15" s="329"/>
      <c r="DK15" s="327"/>
      <c r="DL15" s="331"/>
      <c r="DM15" s="331"/>
      <c r="DN15" s="329"/>
      <c r="DO15" s="327"/>
      <c r="DP15" s="331"/>
      <c r="DQ15" s="331"/>
      <c r="DR15" s="329"/>
    </row>
    <row r="16" spans="1:122" ht="30" customHeight="1" x14ac:dyDescent="0.25">
      <c r="A16" s="361" t="s">
        <v>430</v>
      </c>
      <c r="B16" s="366" t="s">
        <v>236</v>
      </c>
      <c r="C16" s="363">
        <v>1</v>
      </c>
      <c r="D16" s="364" t="s">
        <v>425</v>
      </c>
      <c r="E16" s="367">
        <v>46296</v>
      </c>
      <c r="F16" s="368">
        <v>46690</v>
      </c>
      <c r="G16" s="327"/>
      <c r="H16" s="331"/>
      <c r="I16" s="331"/>
      <c r="J16" s="329"/>
      <c r="K16" s="327"/>
      <c r="L16" s="331"/>
      <c r="M16" s="331"/>
      <c r="N16" s="329"/>
      <c r="O16" s="339"/>
      <c r="P16" s="340"/>
      <c r="Q16" s="340"/>
      <c r="R16" s="342"/>
      <c r="S16" s="327"/>
      <c r="T16" s="331"/>
      <c r="U16" s="331"/>
      <c r="V16" s="329"/>
      <c r="W16" s="327"/>
      <c r="X16" s="331"/>
      <c r="Y16" s="331"/>
      <c r="Z16" s="329"/>
      <c r="AA16" s="327"/>
      <c r="AB16" s="331"/>
      <c r="AC16" s="331"/>
      <c r="AD16" s="329"/>
      <c r="AE16" s="327"/>
      <c r="AF16" s="331"/>
      <c r="AG16" s="331"/>
      <c r="AH16" s="329"/>
      <c r="AI16" s="327"/>
      <c r="AJ16" s="331"/>
      <c r="AK16" s="331"/>
      <c r="AL16" s="329"/>
      <c r="AM16" s="327"/>
      <c r="AN16" s="331"/>
      <c r="AO16" s="331"/>
      <c r="AP16" s="329"/>
      <c r="AQ16" s="327"/>
      <c r="AR16" s="331"/>
      <c r="AS16" s="331"/>
      <c r="AT16" s="329"/>
      <c r="AU16" s="339"/>
      <c r="AV16" s="340"/>
      <c r="AW16" s="340"/>
      <c r="AX16" s="342"/>
      <c r="AY16" s="339"/>
      <c r="AZ16" s="340"/>
      <c r="BA16" s="340"/>
      <c r="BB16" s="342"/>
      <c r="BC16" s="339"/>
      <c r="BD16" s="340"/>
      <c r="BE16" s="340"/>
      <c r="BF16" s="342"/>
      <c r="BG16" s="339"/>
      <c r="BH16" s="340"/>
      <c r="BI16" s="340"/>
      <c r="BJ16" s="342"/>
      <c r="BK16" s="327"/>
      <c r="BL16" s="331"/>
      <c r="BM16" s="331"/>
      <c r="BN16" s="329"/>
      <c r="BO16" s="327"/>
      <c r="BP16" s="331"/>
      <c r="BQ16" s="331"/>
      <c r="BR16" s="329"/>
      <c r="BS16" s="327"/>
      <c r="BT16" s="331"/>
      <c r="BU16" s="331"/>
      <c r="BV16" s="329"/>
      <c r="BW16" s="327"/>
      <c r="BX16" s="331"/>
      <c r="BY16" s="331"/>
      <c r="BZ16" s="329"/>
      <c r="CA16" s="327"/>
      <c r="CB16" s="331"/>
      <c r="CC16" s="331"/>
      <c r="CD16" s="329"/>
      <c r="CE16" s="327"/>
      <c r="CF16" s="331"/>
      <c r="CG16" s="331"/>
      <c r="CH16" s="329"/>
      <c r="CI16" s="327"/>
      <c r="CJ16" s="331"/>
      <c r="CK16" s="331"/>
      <c r="CL16" s="329"/>
      <c r="CM16" s="327"/>
      <c r="CN16" s="331"/>
      <c r="CO16" s="331"/>
      <c r="CP16" s="329"/>
      <c r="CQ16" s="327"/>
      <c r="CR16" s="331"/>
      <c r="CS16" s="331"/>
      <c r="CT16" s="329"/>
      <c r="CU16" s="327"/>
      <c r="CV16" s="331"/>
      <c r="CW16" s="331"/>
      <c r="CX16" s="329"/>
      <c r="CY16" s="327"/>
      <c r="CZ16" s="331"/>
      <c r="DA16" s="331"/>
      <c r="DB16" s="329"/>
      <c r="DC16" s="327"/>
      <c r="DD16" s="331"/>
      <c r="DE16" s="331"/>
      <c r="DF16" s="329"/>
      <c r="DG16" s="327"/>
      <c r="DH16" s="331"/>
      <c r="DI16" s="331"/>
      <c r="DJ16" s="329"/>
      <c r="DK16" s="327"/>
      <c r="DL16" s="331"/>
      <c r="DM16" s="331"/>
      <c r="DN16" s="329"/>
      <c r="DO16" s="327"/>
      <c r="DP16" s="331"/>
      <c r="DQ16" s="331"/>
      <c r="DR16" s="329"/>
    </row>
    <row r="17" spans="1:122" ht="30" customHeight="1" x14ac:dyDescent="0.25">
      <c r="A17" s="361" t="s">
        <v>431</v>
      </c>
      <c r="B17" s="369" t="s">
        <v>432</v>
      </c>
      <c r="C17" s="363">
        <v>1</v>
      </c>
      <c r="D17" s="364" t="s">
        <v>425</v>
      </c>
      <c r="E17" s="367">
        <v>47027</v>
      </c>
      <c r="F17" s="368">
        <v>47056</v>
      </c>
      <c r="G17" s="327"/>
      <c r="H17" s="331"/>
      <c r="I17" s="331"/>
      <c r="J17" s="329"/>
      <c r="K17" s="327"/>
      <c r="L17" s="331"/>
      <c r="M17" s="331"/>
      <c r="N17" s="329"/>
      <c r="O17" s="327"/>
      <c r="P17" s="331"/>
      <c r="Q17" s="331"/>
      <c r="R17" s="329"/>
      <c r="S17" s="327"/>
      <c r="T17" s="331"/>
      <c r="U17" s="331"/>
      <c r="V17" s="329"/>
      <c r="W17" s="327"/>
      <c r="X17" s="331"/>
      <c r="Y17" s="331"/>
      <c r="Z17" s="329"/>
      <c r="AA17" s="327"/>
      <c r="AB17" s="331"/>
      <c r="AC17" s="331"/>
      <c r="AD17" s="329"/>
      <c r="AE17" s="327"/>
      <c r="AF17" s="331"/>
      <c r="AG17" s="331"/>
      <c r="AH17" s="329"/>
      <c r="AI17" s="327"/>
      <c r="AJ17" s="331"/>
      <c r="AK17" s="331"/>
      <c r="AL17" s="329"/>
      <c r="AM17" s="327"/>
      <c r="AN17" s="331"/>
      <c r="AO17" s="331"/>
      <c r="AP17" s="329"/>
      <c r="AQ17" s="327"/>
      <c r="AR17" s="331"/>
      <c r="AS17" s="331"/>
      <c r="AT17" s="329"/>
      <c r="AU17" s="327"/>
      <c r="AV17" s="331"/>
      <c r="AW17" s="331"/>
      <c r="AX17" s="329"/>
      <c r="AY17" s="327"/>
      <c r="AZ17" s="331"/>
      <c r="BA17" s="331"/>
      <c r="BB17" s="329"/>
      <c r="BC17" s="327"/>
      <c r="BD17" s="331"/>
      <c r="BE17" s="331"/>
      <c r="BF17" s="329"/>
      <c r="BG17" s="327"/>
      <c r="BH17" s="331"/>
      <c r="BI17" s="331"/>
      <c r="BJ17" s="329"/>
      <c r="BK17" s="327"/>
      <c r="BL17" s="331"/>
      <c r="BM17" s="331"/>
      <c r="BN17" s="329"/>
      <c r="BO17" s="327"/>
      <c r="BP17" s="331"/>
      <c r="BQ17" s="331"/>
      <c r="BR17" s="329"/>
      <c r="BS17" s="327"/>
      <c r="BT17" s="331"/>
      <c r="BU17" s="331"/>
      <c r="BV17" s="329"/>
      <c r="BW17" s="327"/>
      <c r="BX17" s="331"/>
      <c r="BY17" s="331"/>
      <c r="BZ17" s="329"/>
      <c r="CA17" s="327"/>
      <c r="CB17" s="331"/>
      <c r="CC17" s="331"/>
      <c r="CD17" s="329"/>
      <c r="CE17" s="327"/>
      <c r="CF17" s="331"/>
      <c r="CG17" s="331"/>
      <c r="CH17" s="329"/>
      <c r="CI17" s="327"/>
      <c r="CJ17" s="331"/>
      <c r="CK17" s="331"/>
      <c r="CL17" s="329"/>
      <c r="CM17" s="327"/>
      <c r="CN17" s="331"/>
      <c r="CO17" s="331"/>
      <c r="CP17" s="329"/>
      <c r="CQ17" s="327"/>
      <c r="CR17" s="331"/>
      <c r="CS17" s="331"/>
      <c r="CT17" s="329"/>
      <c r="CU17" s="327"/>
      <c r="CV17" s="331"/>
      <c r="CW17" s="331"/>
      <c r="CX17" s="329"/>
      <c r="CY17" s="327"/>
      <c r="CZ17" s="331"/>
      <c r="DA17" s="331"/>
      <c r="DB17" s="329"/>
      <c r="DC17" s="327"/>
      <c r="DD17" s="331"/>
      <c r="DE17" s="331"/>
      <c r="DF17" s="329"/>
      <c r="DG17" s="339"/>
      <c r="DH17" s="340"/>
      <c r="DI17" s="340"/>
      <c r="DJ17" s="342"/>
      <c r="DK17" s="327"/>
      <c r="DL17" s="331"/>
      <c r="DM17" s="331"/>
      <c r="DN17" s="329"/>
      <c r="DO17" s="327"/>
      <c r="DP17" s="331"/>
      <c r="DQ17" s="331"/>
      <c r="DR17" s="329"/>
    </row>
    <row r="18" spans="1:122" ht="32.1" customHeight="1" x14ac:dyDescent="0.25">
      <c r="A18" s="361" t="s">
        <v>433</v>
      </c>
      <c r="B18" s="369" t="s">
        <v>256</v>
      </c>
      <c r="C18" s="363">
        <v>1</v>
      </c>
      <c r="D18" s="364" t="s">
        <v>425</v>
      </c>
      <c r="E18" s="367">
        <v>46296</v>
      </c>
      <c r="F18" s="368">
        <v>46690</v>
      </c>
      <c r="G18" s="327"/>
      <c r="H18" s="331"/>
      <c r="I18" s="331"/>
      <c r="J18" s="329"/>
      <c r="K18" s="327"/>
      <c r="L18" s="331"/>
      <c r="M18" s="331"/>
      <c r="N18" s="329"/>
      <c r="O18" s="339"/>
      <c r="P18" s="340"/>
      <c r="Q18" s="340"/>
      <c r="R18" s="342"/>
      <c r="S18" s="327"/>
      <c r="T18" s="331"/>
      <c r="U18" s="331"/>
      <c r="V18" s="329"/>
      <c r="W18" s="327"/>
      <c r="X18" s="331"/>
      <c r="Y18" s="331"/>
      <c r="Z18" s="329"/>
      <c r="AA18" s="327"/>
      <c r="AB18" s="331"/>
      <c r="AC18" s="331"/>
      <c r="AD18" s="329"/>
      <c r="AE18" s="327"/>
      <c r="AF18" s="331"/>
      <c r="AG18" s="331"/>
      <c r="AH18" s="329"/>
      <c r="AI18" s="327"/>
      <c r="AJ18" s="331"/>
      <c r="AK18" s="331"/>
      <c r="AL18" s="329"/>
      <c r="AM18" s="327"/>
      <c r="AN18" s="331"/>
      <c r="AO18" s="331"/>
      <c r="AP18" s="329"/>
      <c r="AQ18" s="327"/>
      <c r="AR18" s="331"/>
      <c r="AS18" s="331"/>
      <c r="AT18" s="329"/>
      <c r="AU18" s="339"/>
      <c r="AV18" s="340"/>
      <c r="AW18" s="340"/>
      <c r="AX18" s="342"/>
      <c r="AY18" s="339"/>
      <c r="AZ18" s="340"/>
      <c r="BA18" s="340"/>
      <c r="BB18" s="342"/>
      <c r="BC18" s="339"/>
      <c r="BD18" s="340"/>
      <c r="BE18" s="340"/>
      <c r="BF18" s="342"/>
      <c r="BG18" s="339"/>
      <c r="BH18" s="340"/>
      <c r="BI18" s="340"/>
      <c r="BJ18" s="342"/>
      <c r="BK18" s="327"/>
      <c r="BL18" s="331"/>
      <c r="BM18" s="331"/>
      <c r="BN18" s="329"/>
      <c r="BO18" s="327"/>
      <c r="BP18" s="331"/>
      <c r="BQ18" s="331"/>
      <c r="BR18" s="329"/>
      <c r="BS18" s="327"/>
      <c r="BT18" s="331"/>
      <c r="BU18" s="331"/>
      <c r="BV18" s="329"/>
      <c r="BW18" s="327"/>
      <c r="BX18" s="331"/>
      <c r="BY18" s="331"/>
      <c r="BZ18" s="329"/>
      <c r="CA18" s="327"/>
      <c r="CB18" s="331"/>
      <c r="CC18" s="331"/>
      <c r="CD18" s="329"/>
      <c r="CE18" s="327"/>
      <c r="CF18" s="331"/>
      <c r="CG18" s="331"/>
      <c r="CH18" s="329"/>
      <c r="CI18" s="327"/>
      <c r="CJ18" s="331"/>
      <c r="CK18" s="331"/>
      <c r="CL18" s="329"/>
      <c r="CM18" s="327"/>
      <c r="CN18" s="331"/>
      <c r="CO18" s="331"/>
      <c r="CP18" s="329"/>
      <c r="CQ18" s="327"/>
      <c r="CR18" s="331"/>
      <c r="CS18" s="331"/>
      <c r="CT18" s="329"/>
      <c r="CU18" s="327"/>
      <c r="CV18" s="331"/>
      <c r="CW18" s="331"/>
      <c r="CX18" s="329"/>
      <c r="CY18" s="327"/>
      <c r="CZ18" s="331"/>
      <c r="DA18" s="331"/>
      <c r="DB18" s="329"/>
      <c r="DC18" s="327"/>
      <c r="DD18" s="331"/>
      <c r="DE18" s="331"/>
      <c r="DF18" s="329"/>
      <c r="DG18" s="327"/>
      <c r="DH18" s="331"/>
      <c r="DI18" s="331"/>
      <c r="DJ18" s="329"/>
      <c r="DK18" s="327"/>
      <c r="DL18" s="331"/>
      <c r="DM18" s="331"/>
      <c r="DN18" s="329"/>
      <c r="DO18" s="327"/>
      <c r="DP18" s="331"/>
      <c r="DQ18" s="331"/>
      <c r="DR18" s="329"/>
    </row>
    <row r="19" spans="1:122" ht="32.1" customHeight="1" x14ac:dyDescent="0.25">
      <c r="A19" s="361" t="s">
        <v>434</v>
      </c>
      <c r="B19" s="369" t="s">
        <v>258</v>
      </c>
      <c r="C19" s="363">
        <v>1</v>
      </c>
      <c r="D19" s="364" t="s">
        <v>425</v>
      </c>
      <c r="E19" s="367">
        <v>46296</v>
      </c>
      <c r="F19" s="368">
        <v>46690</v>
      </c>
      <c r="G19" s="327"/>
      <c r="H19" s="331"/>
      <c r="I19" s="331"/>
      <c r="J19" s="329"/>
      <c r="K19" s="327"/>
      <c r="L19" s="331"/>
      <c r="M19" s="331"/>
      <c r="N19" s="329"/>
      <c r="O19" s="339"/>
      <c r="P19" s="340"/>
      <c r="Q19" s="340"/>
      <c r="R19" s="342"/>
      <c r="S19" s="327"/>
      <c r="T19" s="331"/>
      <c r="U19" s="331"/>
      <c r="V19" s="329"/>
      <c r="W19" s="327"/>
      <c r="X19" s="331"/>
      <c r="Y19" s="331"/>
      <c r="Z19" s="329"/>
      <c r="AA19" s="327"/>
      <c r="AB19" s="331"/>
      <c r="AC19" s="331"/>
      <c r="AD19" s="329"/>
      <c r="AE19" s="327"/>
      <c r="AF19" s="331"/>
      <c r="AG19" s="331"/>
      <c r="AH19" s="329"/>
      <c r="AI19" s="327"/>
      <c r="AJ19" s="331"/>
      <c r="AK19" s="331"/>
      <c r="AL19" s="329"/>
      <c r="AM19" s="327"/>
      <c r="AN19" s="331"/>
      <c r="AO19" s="331"/>
      <c r="AP19" s="329"/>
      <c r="AQ19" s="327"/>
      <c r="AR19" s="331"/>
      <c r="AS19" s="331"/>
      <c r="AT19" s="329"/>
      <c r="AU19" s="339"/>
      <c r="AV19" s="340"/>
      <c r="AW19" s="340"/>
      <c r="AX19" s="342"/>
      <c r="AY19" s="339"/>
      <c r="AZ19" s="340"/>
      <c r="BA19" s="340"/>
      <c r="BB19" s="342"/>
      <c r="BC19" s="339"/>
      <c r="BD19" s="340"/>
      <c r="BE19" s="340"/>
      <c r="BF19" s="342"/>
      <c r="BG19" s="339"/>
      <c r="BH19" s="340"/>
      <c r="BI19" s="340"/>
      <c r="BJ19" s="342"/>
      <c r="BK19" s="327"/>
      <c r="BL19" s="331"/>
      <c r="BM19" s="331"/>
      <c r="BN19" s="329"/>
      <c r="BO19" s="327"/>
      <c r="BP19" s="331"/>
      <c r="BQ19" s="331"/>
      <c r="BR19" s="329"/>
      <c r="BS19" s="327"/>
      <c r="BT19" s="331"/>
      <c r="BU19" s="331"/>
      <c r="BV19" s="329"/>
      <c r="BW19" s="327"/>
      <c r="BX19" s="331"/>
      <c r="BY19" s="331"/>
      <c r="BZ19" s="329"/>
      <c r="CA19" s="327"/>
      <c r="CB19" s="331"/>
      <c r="CC19" s="331"/>
      <c r="CD19" s="329"/>
      <c r="CE19" s="327"/>
      <c r="CF19" s="331"/>
      <c r="CG19" s="331"/>
      <c r="CH19" s="329"/>
      <c r="CI19" s="327"/>
      <c r="CJ19" s="331"/>
      <c r="CK19" s="331"/>
      <c r="CL19" s="329"/>
      <c r="CM19" s="327"/>
      <c r="CN19" s="331"/>
      <c r="CO19" s="331"/>
      <c r="CP19" s="329"/>
      <c r="CQ19" s="327"/>
      <c r="CR19" s="331"/>
      <c r="CS19" s="331"/>
      <c r="CT19" s="329"/>
      <c r="CU19" s="327"/>
      <c r="CV19" s="331"/>
      <c r="CW19" s="331"/>
      <c r="CX19" s="329"/>
      <c r="CY19" s="327"/>
      <c r="CZ19" s="331"/>
      <c r="DA19" s="331"/>
      <c r="DB19" s="329"/>
      <c r="DC19" s="327"/>
      <c r="DD19" s="331"/>
      <c r="DE19" s="331"/>
      <c r="DF19" s="329"/>
      <c r="DG19" s="327"/>
      <c r="DH19" s="331"/>
      <c r="DI19" s="331"/>
      <c r="DJ19" s="329"/>
      <c r="DK19" s="327"/>
      <c r="DL19" s="331"/>
      <c r="DM19" s="331"/>
      <c r="DN19" s="329"/>
      <c r="DO19" s="327"/>
      <c r="DP19" s="331"/>
      <c r="DQ19" s="331"/>
      <c r="DR19" s="329"/>
    </row>
    <row r="20" spans="1:122" ht="32.1" customHeight="1" x14ac:dyDescent="0.25">
      <c r="A20" s="361" t="s">
        <v>435</v>
      </c>
      <c r="B20" s="366" t="s">
        <v>238</v>
      </c>
      <c r="C20" s="363">
        <v>1</v>
      </c>
      <c r="D20" s="364" t="s">
        <v>425</v>
      </c>
      <c r="E20" s="367">
        <v>46905</v>
      </c>
      <c r="F20" s="368">
        <v>47056</v>
      </c>
      <c r="G20" s="327"/>
      <c r="H20" s="331"/>
      <c r="I20" s="331"/>
      <c r="J20" s="329"/>
      <c r="K20" s="327"/>
      <c r="L20" s="331"/>
      <c r="M20" s="331"/>
      <c r="N20" s="329"/>
      <c r="O20" s="327"/>
      <c r="P20" s="331"/>
      <c r="Q20" s="331"/>
      <c r="R20" s="329"/>
      <c r="S20" s="327"/>
      <c r="T20" s="331"/>
      <c r="U20" s="331"/>
      <c r="V20" s="329"/>
      <c r="W20" s="327"/>
      <c r="X20" s="331"/>
      <c r="Y20" s="331"/>
      <c r="Z20" s="329"/>
      <c r="AA20" s="327"/>
      <c r="AB20" s="331"/>
      <c r="AC20" s="331"/>
      <c r="AD20" s="329"/>
      <c r="AE20" s="327"/>
      <c r="AF20" s="331"/>
      <c r="AG20" s="331"/>
      <c r="AH20" s="329"/>
      <c r="AI20" s="327"/>
      <c r="AJ20" s="331"/>
      <c r="AK20" s="331"/>
      <c r="AL20" s="329"/>
      <c r="AM20" s="327"/>
      <c r="AN20" s="331"/>
      <c r="AO20" s="331"/>
      <c r="AP20" s="329"/>
      <c r="AQ20" s="327"/>
      <c r="AR20" s="331"/>
      <c r="AS20" s="331"/>
      <c r="AT20" s="329"/>
      <c r="AU20" s="327"/>
      <c r="AV20" s="331"/>
      <c r="AW20" s="331"/>
      <c r="AX20" s="329"/>
      <c r="AY20" s="327"/>
      <c r="AZ20" s="331"/>
      <c r="BA20" s="331"/>
      <c r="BB20" s="329"/>
      <c r="BC20" s="327"/>
      <c r="BD20" s="331"/>
      <c r="BE20" s="331"/>
      <c r="BF20" s="329"/>
      <c r="BG20" s="327"/>
      <c r="BH20" s="331"/>
      <c r="BI20" s="331"/>
      <c r="BJ20" s="329"/>
      <c r="BK20" s="327"/>
      <c r="BL20" s="331"/>
      <c r="BM20" s="331"/>
      <c r="BN20" s="329"/>
      <c r="BO20" s="327"/>
      <c r="BP20" s="331"/>
      <c r="BQ20" s="331"/>
      <c r="BR20" s="329"/>
      <c r="BS20" s="327"/>
      <c r="BT20" s="331"/>
      <c r="BU20" s="331"/>
      <c r="BV20" s="329"/>
      <c r="BW20" s="327"/>
      <c r="BX20" s="331"/>
      <c r="BY20" s="331"/>
      <c r="BZ20" s="329"/>
      <c r="CA20" s="327"/>
      <c r="CB20" s="331"/>
      <c r="CC20" s="331"/>
      <c r="CD20" s="329"/>
      <c r="CE20" s="327"/>
      <c r="CF20" s="331"/>
      <c r="CG20" s="331"/>
      <c r="CH20" s="329"/>
      <c r="CI20" s="327"/>
      <c r="CJ20" s="331"/>
      <c r="CK20" s="331"/>
      <c r="CL20" s="329"/>
      <c r="CM20" s="327"/>
      <c r="CN20" s="331"/>
      <c r="CO20" s="331"/>
      <c r="CP20" s="329"/>
      <c r="CQ20" s="339"/>
      <c r="CR20" s="340"/>
      <c r="CS20" s="340"/>
      <c r="CT20" s="342"/>
      <c r="CU20" s="339"/>
      <c r="CV20" s="340"/>
      <c r="CW20" s="340"/>
      <c r="CX20" s="342"/>
      <c r="CY20" s="339"/>
      <c r="CZ20" s="340"/>
      <c r="DA20" s="340"/>
      <c r="DB20" s="342"/>
      <c r="DC20" s="339"/>
      <c r="DD20" s="340"/>
      <c r="DE20" s="340"/>
      <c r="DF20" s="342"/>
      <c r="DG20" s="339"/>
      <c r="DH20" s="340"/>
      <c r="DI20" s="340"/>
      <c r="DJ20" s="342"/>
      <c r="DK20" s="327"/>
      <c r="DL20" s="331"/>
      <c r="DM20" s="331"/>
      <c r="DN20" s="329"/>
      <c r="DO20" s="327"/>
      <c r="DP20" s="331"/>
      <c r="DQ20" s="331"/>
      <c r="DR20" s="329"/>
    </row>
    <row r="21" spans="1:122" ht="32.1" customHeight="1" x14ac:dyDescent="0.25">
      <c r="A21" s="361" t="s">
        <v>436</v>
      </c>
      <c r="B21" s="369" t="s">
        <v>432</v>
      </c>
      <c r="C21" s="363">
        <v>1</v>
      </c>
      <c r="D21" s="364" t="s">
        <v>425</v>
      </c>
      <c r="E21" s="367">
        <v>47027</v>
      </c>
      <c r="F21" s="368">
        <v>47056</v>
      </c>
      <c r="G21" s="327"/>
      <c r="H21" s="331"/>
      <c r="I21" s="331"/>
      <c r="J21" s="329"/>
      <c r="K21" s="327"/>
      <c r="L21" s="331"/>
      <c r="M21" s="331"/>
      <c r="N21" s="329"/>
      <c r="O21" s="327"/>
      <c r="P21" s="331"/>
      <c r="Q21" s="331"/>
      <c r="R21" s="329"/>
      <c r="S21" s="327"/>
      <c r="T21" s="331"/>
      <c r="U21" s="331"/>
      <c r="V21" s="329"/>
      <c r="W21" s="327"/>
      <c r="X21" s="331"/>
      <c r="Y21" s="331"/>
      <c r="Z21" s="329"/>
      <c r="AA21" s="327"/>
      <c r="AB21" s="331"/>
      <c r="AC21" s="331"/>
      <c r="AD21" s="329"/>
      <c r="AE21" s="327"/>
      <c r="AF21" s="331"/>
      <c r="AG21" s="331"/>
      <c r="AH21" s="329"/>
      <c r="AI21" s="327"/>
      <c r="AJ21" s="331"/>
      <c r="AK21" s="331"/>
      <c r="AL21" s="329"/>
      <c r="AM21" s="327"/>
      <c r="AN21" s="331"/>
      <c r="AO21" s="331"/>
      <c r="AP21" s="329"/>
      <c r="AQ21" s="327"/>
      <c r="AR21" s="331"/>
      <c r="AS21" s="331"/>
      <c r="AT21" s="329"/>
      <c r="AU21" s="327"/>
      <c r="AV21" s="331"/>
      <c r="AW21" s="331"/>
      <c r="AX21" s="329"/>
      <c r="AY21" s="327"/>
      <c r="AZ21" s="331"/>
      <c r="BA21" s="331"/>
      <c r="BB21" s="329"/>
      <c r="BC21" s="327"/>
      <c r="BD21" s="331"/>
      <c r="BE21" s="331"/>
      <c r="BF21" s="329"/>
      <c r="BG21" s="327"/>
      <c r="BH21" s="331"/>
      <c r="BI21" s="331"/>
      <c r="BJ21" s="329"/>
      <c r="BK21" s="327"/>
      <c r="BL21" s="331"/>
      <c r="BM21" s="331"/>
      <c r="BN21" s="329"/>
      <c r="BO21" s="327"/>
      <c r="BP21" s="331"/>
      <c r="BQ21" s="331"/>
      <c r="BR21" s="329"/>
      <c r="BS21" s="327"/>
      <c r="BT21" s="331"/>
      <c r="BU21" s="331"/>
      <c r="BV21" s="329"/>
      <c r="BW21" s="327"/>
      <c r="BX21" s="331"/>
      <c r="BY21" s="331"/>
      <c r="BZ21" s="329"/>
      <c r="CA21" s="327"/>
      <c r="CB21" s="331"/>
      <c r="CC21" s="331"/>
      <c r="CD21" s="329"/>
      <c r="CE21" s="327"/>
      <c r="CF21" s="331"/>
      <c r="CG21" s="331"/>
      <c r="CH21" s="329"/>
      <c r="CI21" s="327"/>
      <c r="CJ21" s="331"/>
      <c r="CK21" s="331"/>
      <c r="CL21" s="329"/>
      <c r="CM21" s="327"/>
      <c r="CN21" s="331"/>
      <c r="CO21" s="331"/>
      <c r="CP21" s="329"/>
      <c r="CQ21" s="327"/>
      <c r="CR21" s="331"/>
      <c r="CS21" s="331"/>
      <c r="CT21" s="329"/>
      <c r="CU21" s="327"/>
      <c r="CV21" s="331"/>
      <c r="CW21" s="331"/>
      <c r="CX21" s="329"/>
      <c r="CY21" s="327"/>
      <c r="CZ21" s="331"/>
      <c r="DA21" s="331"/>
      <c r="DB21" s="329"/>
      <c r="DC21" s="327"/>
      <c r="DD21" s="331"/>
      <c r="DE21" s="331"/>
      <c r="DF21" s="329"/>
      <c r="DG21" s="339"/>
      <c r="DH21" s="340"/>
      <c r="DI21" s="340"/>
      <c r="DJ21" s="342"/>
      <c r="DK21" s="327"/>
      <c r="DL21" s="331"/>
      <c r="DM21" s="331"/>
      <c r="DN21" s="329"/>
      <c r="DO21" s="327"/>
      <c r="DP21" s="331"/>
      <c r="DQ21" s="331"/>
      <c r="DR21" s="329"/>
    </row>
    <row r="22" spans="1:122" ht="32.1" customHeight="1" x14ac:dyDescent="0.25">
      <c r="A22" s="361" t="s">
        <v>437</v>
      </c>
      <c r="B22" s="369" t="s">
        <v>256</v>
      </c>
      <c r="C22" s="363">
        <v>1</v>
      </c>
      <c r="D22" s="364" t="s">
        <v>425</v>
      </c>
      <c r="E22" s="367">
        <v>46905</v>
      </c>
      <c r="F22" s="368">
        <v>47056</v>
      </c>
      <c r="G22" s="327"/>
      <c r="H22" s="331"/>
      <c r="I22" s="331"/>
      <c r="J22" s="329"/>
      <c r="K22" s="327"/>
      <c r="L22" s="331"/>
      <c r="M22" s="331"/>
      <c r="N22" s="329"/>
      <c r="O22" s="327"/>
      <c r="P22" s="331"/>
      <c r="Q22" s="331"/>
      <c r="R22" s="329"/>
      <c r="S22" s="327"/>
      <c r="T22" s="331"/>
      <c r="U22" s="331"/>
      <c r="V22" s="329"/>
      <c r="W22" s="327"/>
      <c r="X22" s="331"/>
      <c r="Y22" s="331"/>
      <c r="Z22" s="329"/>
      <c r="AA22" s="327"/>
      <c r="AB22" s="331"/>
      <c r="AC22" s="331"/>
      <c r="AD22" s="329"/>
      <c r="AE22" s="327"/>
      <c r="AF22" s="331"/>
      <c r="AG22" s="331"/>
      <c r="AH22" s="329"/>
      <c r="AI22" s="327"/>
      <c r="AJ22" s="331"/>
      <c r="AK22" s="331"/>
      <c r="AL22" s="329"/>
      <c r="AM22" s="327"/>
      <c r="AN22" s="331"/>
      <c r="AO22" s="331"/>
      <c r="AP22" s="329"/>
      <c r="AQ22" s="327"/>
      <c r="AR22" s="331"/>
      <c r="AS22" s="331"/>
      <c r="AT22" s="329"/>
      <c r="AU22" s="327"/>
      <c r="AV22" s="331"/>
      <c r="AW22" s="331"/>
      <c r="AX22" s="329"/>
      <c r="AY22" s="327"/>
      <c r="AZ22" s="331"/>
      <c r="BA22" s="331"/>
      <c r="BB22" s="329"/>
      <c r="BC22" s="327"/>
      <c r="BD22" s="331"/>
      <c r="BE22" s="331"/>
      <c r="BF22" s="329"/>
      <c r="BG22" s="327"/>
      <c r="BH22" s="331"/>
      <c r="BI22" s="331"/>
      <c r="BJ22" s="329"/>
      <c r="BK22" s="327"/>
      <c r="BL22" s="331"/>
      <c r="BM22" s="331"/>
      <c r="BN22" s="329"/>
      <c r="BO22" s="327"/>
      <c r="BP22" s="331"/>
      <c r="BQ22" s="331"/>
      <c r="BR22" s="329"/>
      <c r="BS22" s="327"/>
      <c r="BT22" s="331"/>
      <c r="BU22" s="331"/>
      <c r="BV22" s="329"/>
      <c r="BW22" s="327"/>
      <c r="BX22" s="331"/>
      <c r="BY22" s="331"/>
      <c r="BZ22" s="329"/>
      <c r="CA22" s="327"/>
      <c r="CB22" s="331"/>
      <c r="CC22" s="331"/>
      <c r="CD22" s="329"/>
      <c r="CE22" s="327"/>
      <c r="CF22" s="331"/>
      <c r="CG22" s="331"/>
      <c r="CH22" s="329"/>
      <c r="CI22" s="327"/>
      <c r="CJ22" s="331"/>
      <c r="CK22" s="331"/>
      <c r="CL22" s="329"/>
      <c r="CM22" s="327"/>
      <c r="CN22" s="331"/>
      <c r="CO22" s="331"/>
      <c r="CP22" s="329"/>
      <c r="CQ22" s="339"/>
      <c r="CR22" s="340"/>
      <c r="CS22" s="340"/>
      <c r="CT22" s="342"/>
      <c r="CU22" s="339"/>
      <c r="CV22" s="340"/>
      <c r="CW22" s="340"/>
      <c r="CX22" s="342"/>
      <c r="CY22" s="339"/>
      <c r="CZ22" s="340"/>
      <c r="DA22" s="340"/>
      <c r="DB22" s="342"/>
      <c r="DC22" s="339"/>
      <c r="DD22" s="340"/>
      <c r="DE22" s="340"/>
      <c r="DF22" s="342"/>
      <c r="DG22" s="339"/>
      <c r="DH22" s="340"/>
      <c r="DI22" s="340"/>
      <c r="DJ22" s="342"/>
      <c r="DK22" s="327"/>
      <c r="DL22" s="331"/>
      <c r="DM22" s="331"/>
      <c r="DN22" s="329"/>
      <c r="DO22" s="327"/>
      <c r="DP22" s="331"/>
      <c r="DQ22" s="331"/>
      <c r="DR22" s="329"/>
    </row>
    <row r="23" spans="1:122" ht="32.1" customHeight="1" x14ac:dyDescent="0.25">
      <c r="A23" s="361" t="s">
        <v>438</v>
      </c>
      <c r="B23" s="366" t="s">
        <v>240</v>
      </c>
      <c r="C23" s="363">
        <v>1</v>
      </c>
      <c r="D23" s="364" t="s">
        <v>425</v>
      </c>
      <c r="E23" s="367">
        <v>46539</v>
      </c>
      <c r="F23" s="368">
        <v>46690</v>
      </c>
      <c r="G23" s="327"/>
      <c r="H23" s="331"/>
      <c r="I23" s="331"/>
      <c r="J23" s="329"/>
      <c r="K23" s="327"/>
      <c r="L23" s="331"/>
      <c r="M23" s="331"/>
      <c r="N23" s="329"/>
      <c r="O23" s="327"/>
      <c r="P23" s="331"/>
      <c r="Q23" s="331"/>
      <c r="R23" s="329"/>
      <c r="S23" s="327"/>
      <c r="T23" s="331"/>
      <c r="U23" s="331"/>
      <c r="V23" s="329"/>
      <c r="W23" s="327"/>
      <c r="X23" s="331"/>
      <c r="Y23" s="331"/>
      <c r="Z23" s="329"/>
      <c r="AA23" s="327"/>
      <c r="AB23" s="331"/>
      <c r="AC23" s="331"/>
      <c r="AD23" s="329"/>
      <c r="AE23" s="327"/>
      <c r="AF23" s="331"/>
      <c r="AG23" s="331"/>
      <c r="AH23" s="329"/>
      <c r="AI23" s="327"/>
      <c r="AJ23" s="331"/>
      <c r="AK23" s="331"/>
      <c r="AL23" s="329"/>
      <c r="AM23" s="327"/>
      <c r="AN23" s="331"/>
      <c r="AO23" s="331"/>
      <c r="AP23" s="329"/>
      <c r="AQ23" s="327"/>
      <c r="AR23" s="331"/>
      <c r="AS23" s="331"/>
      <c r="AT23" s="329"/>
      <c r="AU23" s="339"/>
      <c r="AV23" s="340"/>
      <c r="AW23" s="340"/>
      <c r="AX23" s="342"/>
      <c r="AY23" s="339"/>
      <c r="AZ23" s="340"/>
      <c r="BA23" s="340"/>
      <c r="BB23" s="342"/>
      <c r="BC23" s="339"/>
      <c r="BD23" s="340"/>
      <c r="BE23" s="340"/>
      <c r="BF23" s="342"/>
      <c r="BG23" s="339"/>
      <c r="BH23" s="340"/>
      <c r="BI23" s="340"/>
      <c r="BJ23" s="342"/>
      <c r="BK23" s="339"/>
      <c r="BL23" s="340"/>
      <c r="BM23" s="340"/>
      <c r="BN23" s="342"/>
      <c r="BO23" s="327"/>
      <c r="BP23" s="331"/>
      <c r="BQ23" s="331"/>
      <c r="BR23" s="329"/>
      <c r="BS23" s="327"/>
      <c r="BT23" s="331"/>
      <c r="BU23" s="331"/>
      <c r="BV23" s="329"/>
      <c r="BW23" s="327"/>
      <c r="BX23" s="331"/>
      <c r="BY23" s="331"/>
      <c r="BZ23" s="329"/>
      <c r="CA23" s="327"/>
      <c r="CB23" s="331"/>
      <c r="CC23" s="331"/>
      <c r="CD23" s="329"/>
      <c r="CE23" s="327"/>
      <c r="CF23" s="331"/>
      <c r="CG23" s="331"/>
      <c r="CH23" s="329"/>
      <c r="CI23" s="327"/>
      <c r="CJ23" s="331"/>
      <c r="CK23" s="331"/>
      <c r="CL23" s="329"/>
      <c r="CM23" s="327"/>
      <c r="CN23" s="331"/>
      <c r="CO23" s="331"/>
      <c r="CP23" s="329"/>
      <c r="CQ23" s="327"/>
      <c r="CR23" s="331"/>
      <c r="CS23" s="331"/>
      <c r="CT23" s="329"/>
      <c r="CU23" s="327"/>
      <c r="CV23" s="331"/>
      <c r="CW23" s="331"/>
      <c r="CX23" s="329"/>
      <c r="CY23" s="327"/>
      <c r="CZ23" s="331"/>
      <c r="DA23" s="331"/>
      <c r="DB23" s="329"/>
      <c r="DC23" s="327"/>
      <c r="DD23" s="331"/>
      <c r="DE23" s="331"/>
      <c r="DF23" s="329"/>
      <c r="DG23" s="327"/>
      <c r="DH23" s="331"/>
      <c r="DI23" s="331"/>
      <c r="DJ23" s="329"/>
      <c r="DK23" s="327"/>
      <c r="DL23" s="331"/>
      <c r="DM23" s="331"/>
      <c r="DN23" s="329"/>
      <c r="DO23" s="327"/>
      <c r="DP23" s="331"/>
      <c r="DQ23" s="331"/>
      <c r="DR23" s="329"/>
    </row>
    <row r="24" spans="1:122" ht="32.1" customHeight="1" x14ac:dyDescent="0.25">
      <c r="A24" s="361" t="s">
        <v>439</v>
      </c>
      <c r="B24" s="369" t="s">
        <v>432</v>
      </c>
      <c r="C24" s="363">
        <v>1</v>
      </c>
      <c r="D24" s="364" t="s">
        <v>425</v>
      </c>
      <c r="E24" s="367">
        <v>47027</v>
      </c>
      <c r="F24" s="368">
        <v>47056</v>
      </c>
      <c r="G24" s="327"/>
      <c r="H24" s="331"/>
      <c r="I24" s="331"/>
      <c r="J24" s="329"/>
      <c r="K24" s="327"/>
      <c r="L24" s="331"/>
      <c r="M24" s="331"/>
      <c r="N24" s="329"/>
      <c r="O24" s="327"/>
      <c r="P24" s="331"/>
      <c r="Q24" s="331"/>
      <c r="R24" s="329"/>
      <c r="S24" s="327"/>
      <c r="T24" s="331"/>
      <c r="U24" s="331"/>
      <c r="V24" s="329"/>
      <c r="W24" s="327"/>
      <c r="X24" s="331"/>
      <c r="Y24" s="331"/>
      <c r="Z24" s="329"/>
      <c r="AA24" s="327"/>
      <c r="AB24" s="331"/>
      <c r="AC24" s="331"/>
      <c r="AD24" s="329"/>
      <c r="AE24" s="327"/>
      <c r="AF24" s="331"/>
      <c r="AG24" s="331"/>
      <c r="AH24" s="329"/>
      <c r="AI24" s="327"/>
      <c r="AJ24" s="331"/>
      <c r="AK24" s="331"/>
      <c r="AL24" s="329"/>
      <c r="AM24" s="327"/>
      <c r="AN24" s="331"/>
      <c r="AO24" s="331"/>
      <c r="AP24" s="329"/>
      <c r="AQ24" s="327"/>
      <c r="AR24" s="331"/>
      <c r="AS24" s="331"/>
      <c r="AT24" s="329"/>
      <c r="AU24" s="327"/>
      <c r="AV24" s="331"/>
      <c r="AW24" s="331"/>
      <c r="AX24" s="329"/>
      <c r="AY24" s="327"/>
      <c r="AZ24" s="331"/>
      <c r="BA24" s="331"/>
      <c r="BB24" s="329"/>
      <c r="BC24" s="327"/>
      <c r="BD24" s="331"/>
      <c r="BE24" s="331"/>
      <c r="BF24" s="329"/>
      <c r="BG24" s="327"/>
      <c r="BH24" s="331"/>
      <c r="BI24" s="331"/>
      <c r="BJ24" s="329"/>
      <c r="BK24" s="327"/>
      <c r="BL24" s="331"/>
      <c r="BM24" s="331"/>
      <c r="BN24" s="329"/>
      <c r="BO24" s="327"/>
      <c r="BP24" s="331"/>
      <c r="BQ24" s="331"/>
      <c r="BR24" s="329"/>
      <c r="BS24" s="327"/>
      <c r="BT24" s="331"/>
      <c r="BU24" s="331"/>
      <c r="BV24" s="329"/>
      <c r="BW24" s="327"/>
      <c r="BX24" s="331"/>
      <c r="BY24" s="331"/>
      <c r="BZ24" s="329"/>
      <c r="CA24" s="327"/>
      <c r="CB24" s="331"/>
      <c r="CC24" s="331"/>
      <c r="CD24" s="329"/>
      <c r="CE24" s="327"/>
      <c r="CF24" s="331"/>
      <c r="CG24" s="331"/>
      <c r="CH24" s="329"/>
      <c r="CI24" s="327"/>
      <c r="CJ24" s="331"/>
      <c r="CK24" s="331"/>
      <c r="CL24" s="329"/>
      <c r="CM24" s="327"/>
      <c r="CN24" s="331"/>
      <c r="CO24" s="331"/>
      <c r="CP24" s="329"/>
      <c r="CQ24" s="327"/>
      <c r="CR24" s="331"/>
      <c r="CS24" s="331"/>
      <c r="CT24" s="329"/>
      <c r="CU24" s="327"/>
      <c r="CV24" s="331"/>
      <c r="CW24" s="331"/>
      <c r="CX24" s="329"/>
      <c r="CY24" s="327"/>
      <c r="CZ24" s="331"/>
      <c r="DA24" s="331"/>
      <c r="DB24" s="329"/>
      <c r="DC24" s="327"/>
      <c r="DD24" s="331"/>
      <c r="DE24" s="331"/>
      <c r="DF24" s="329"/>
      <c r="DG24" s="339"/>
      <c r="DH24" s="340"/>
      <c r="DI24" s="340"/>
      <c r="DJ24" s="342"/>
      <c r="DK24" s="327"/>
      <c r="DL24" s="331"/>
      <c r="DM24" s="331"/>
      <c r="DN24" s="329"/>
      <c r="DO24" s="327"/>
      <c r="DP24" s="331"/>
      <c r="DQ24" s="331"/>
      <c r="DR24" s="329"/>
    </row>
    <row r="25" spans="1:122" ht="32.1" customHeight="1" x14ac:dyDescent="0.25">
      <c r="A25" s="361" t="s">
        <v>440</v>
      </c>
      <c r="B25" s="369" t="s">
        <v>256</v>
      </c>
      <c r="C25" s="363">
        <v>1</v>
      </c>
      <c r="D25" s="364" t="s">
        <v>425</v>
      </c>
      <c r="E25" s="367">
        <v>46539</v>
      </c>
      <c r="F25" s="368">
        <v>46690</v>
      </c>
      <c r="G25" s="327"/>
      <c r="H25" s="331"/>
      <c r="I25" s="331"/>
      <c r="J25" s="329"/>
      <c r="K25" s="327"/>
      <c r="L25" s="331"/>
      <c r="M25" s="331"/>
      <c r="N25" s="329"/>
      <c r="O25" s="327"/>
      <c r="P25" s="331"/>
      <c r="Q25" s="331"/>
      <c r="R25" s="329"/>
      <c r="S25" s="327"/>
      <c r="T25" s="331"/>
      <c r="U25" s="331"/>
      <c r="V25" s="329"/>
      <c r="W25" s="327"/>
      <c r="X25" s="331"/>
      <c r="Y25" s="331"/>
      <c r="Z25" s="329"/>
      <c r="AA25" s="327"/>
      <c r="AB25" s="331"/>
      <c r="AC25" s="331"/>
      <c r="AD25" s="329"/>
      <c r="AE25" s="327"/>
      <c r="AF25" s="331"/>
      <c r="AG25" s="331"/>
      <c r="AH25" s="329"/>
      <c r="AI25" s="327"/>
      <c r="AJ25" s="331"/>
      <c r="AK25" s="331"/>
      <c r="AL25" s="329"/>
      <c r="AM25" s="327"/>
      <c r="AN25" s="331"/>
      <c r="AO25" s="331"/>
      <c r="AP25" s="329"/>
      <c r="AQ25" s="327"/>
      <c r="AR25" s="331"/>
      <c r="AS25" s="331"/>
      <c r="AT25" s="329"/>
      <c r="AU25" s="339"/>
      <c r="AV25" s="340"/>
      <c r="AW25" s="340"/>
      <c r="AX25" s="342"/>
      <c r="AY25" s="339"/>
      <c r="AZ25" s="340"/>
      <c r="BA25" s="340"/>
      <c r="BB25" s="342"/>
      <c r="BC25" s="339"/>
      <c r="BD25" s="340"/>
      <c r="BE25" s="340"/>
      <c r="BF25" s="342"/>
      <c r="BG25" s="339"/>
      <c r="BH25" s="340"/>
      <c r="BI25" s="340"/>
      <c r="BJ25" s="342"/>
      <c r="BK25" s="339"/>
      <c r="BL25" s="340"/>
      <c r="BM25" s="340"/>
      <c r="BN25" s="342"/>
      <c r="BO25" s="327"/>
      <c r="BP25" s="331"/>
      <c r="BQ25" s="331"/>
      <c r="BR25" s="329"/>
      <c r="BS25" s="327"/>
      <c r="BT25" s="331"/>
      <c r="BU25" s="331"/>
      <c r="BV25" s="329"/>
      <c r="BW25" s="327"/>
      <c r="BX25" s="331"/>
      <c r="BY25" s="331"/>
      <c r="BZ25" s="329"/>
      <c r="CA25" s="327"/>
      <c r="CB25" s="331"/>
      <c r="CC25" s="331"/>
      <c r="CD25" s="329"/>
      <c r="CE25" s="327"/>
      <c r="CF25" s="331"/>
      <c r="CG25" s="331"/>
      <c r="CH25" s="329"/>
      <c r="CI25" s="327"/>
      <c r="CJ25" s="331"/>
      <c r="CK25" s="331"/>
      <c r="CL25" s="329"/>
      <c r="CM25" s="327"/>
      <c r="CN25" s="331"/>
      <c r="CO25" s="331"/>
      <c r="CP25" s="329"/>
      <c r="CQ25" s="327"/>
      <c r="CR25" s="331"/>
      <c r="CS25" s="331"/>
      <c r="CT25" s="329"/>
      <c r="CU25" s="327"/>
      <c r="CV25" s="331"/>
      <c r="CW25" s="331"/>
      <c r="CX25" s="329"/>
      <c r="CY25" s="327"/>
      <c r="CZ25" s="331"/>
      <c r="DA25" s="331"/>
      <c r="DB25" s="329"/>
      <c r="DC25" s="327"/>
      <c r="DD25" s="331"/>
      <c r="DE25" s="331"/>
      <c r="DF25" s="329"/>
      <c r="DG25" s="327"/>
      <c r="DH25" s="331"/>
      <c r="DI25" s="331"/>
      <c r="DJ25" s="329"/>
      <c r="DK25" s="327"/>
      <c r="DL25" s="331"/>
      <c r="DM25" s="331"/>
      <c r="DN25" s="329"/>
      <c r="DO25" s="327"/>
      <c r="DP25" s="331"/>
      <c r="DQ25" s="331"/>
      <c r="DR25" s="329"/>
    </row>
    <row r="26" spans="1:122" ht="32.1" customHeight="1" x14ac:dyDescent="0.25">
      <c r="A26" s="361" t="s">
        <v>441</v>
      </c>
      <c r="B26" s="369" t="s">
        <v>258</v>
      </c>
      <c r="C26" s="363">
        <v>1</v>
      </c>
      <c r="D26" s="364" t="s">
        <v>425</v>
      </c>
      <c r="E26" s="367">
        <v>46539</v>
      </c>
      <c r="F26" s="368">
        <v>46690</v>
      </c>
      <c r="G26" s="327"/>
      <c r="H26" s="331"/>
      <c r="I26" s="331"/>
      <c r="J26" s="329"/>
      <c r="K26" s="327"/>
      <c r="L26" s="331"/>
      <c r="M26" s="331"/>
      <c r="N26" s="329"/>
      <c r="O26" s="327"/>
      <c r="P26" s="331"/>
      <c r="Q26" s="331"/>
      <c r="R26" s="329"/>
      <c r="S26" s="327"/>
      <c r="T26" s="331"/>
      <c r="U26" s="331"/>
      <c r="V26" s="329"/>
      <c r="W26" s="327"/>
      <c r="X26" s="331"/>
      <c r="Y26" s="331"/>
      <c r="Z26" s="329"/>
      <c r="AA26" s="327"/>
      <c r="AB26" s="331"/>
      <c r="AC26" s="331"/>
      <c r="AD26" s="329"/>
      <c r="AE26" s="327"/>
      <c r="AF26" s="331"/>
      <c r="AG26" s="331"/>
      <c r="AH26" s="329"/>
      <c r="AI26" s="327"/>
      <c r="AJ26" s="331"/>
      <c r="AK26" s="331"/>
      <c r="AL26" s="329"/>
      <c r="AM26" s="327"/>
      <c r="AN26" s="331"/>
      <c r="AO26" s="331"/>
      <c r="AP26" s="329"/>
      <c r="AQ26" s="327"/>
      <c r="AR26" s="331"/>
      <c r="AS26" s="331"/>
      <c r="AT26" s="329"/>
      <c r="AU26" s="339"/>
      <c r="AV26" s="340"/>
      <c r="AW26" s="340"/>
      <c r="AX26" s="342"/>
      <c r="AY26" s="339"/>
      <c r="AZ26" s="340"/>
      <c r="BA26" s="340"/>
      <c r="BB26" s="342"/>
      <c r="BC26" s="339"/>
      <c r="BD26" s="340"/>
      <c r="BE26" s="340"/>
      <c r="BF26" s="342"/>
      <c r="BG26" s="339"/>
      <c r="BH26" s="340"/>
      <c r="BI26" s="340"/>
      <c r="BJ26" s="342"/>
      <c r="BK26" s="339"/>
      <c r="BL26" s="340"/>
      <c r="BM26" s="340"/>
      <c r="BN26" s="342"/>
      <c r="BO26" s="327"/>
      <c r="BP26" s="331"/>
      <c r="BQ26" s="331"/>
      <c r="BR26" s="329"/>
      <c r="BS26" s="327"/>
      <c r="BT26" s="331"/>
      <c r="BU26" s="331"/>
      <c r="BV26" s="329"/>
      <c r="BW26" s="327"/>
      <c r="BX26" s="331"/>
      <c r="BY26" s="331"/>
      <c r="BZ26" s="329"/>
      <c r="CA26" s="327"/>
      <c r="CB26" s="331"/>
      <c r="CC26" s="331"/>
      <c r="CD26" s="329"/>
      <c r="CE26" s="327"/>
      <c r="CF26" s="331"/>
      <c r="CG26" s="331"/>
      <c r="CH26" s="329"/>
      <c r="CI26" s="327"/>
      <c r="CJ26" s="331"/>
      <c r="CK26" s="331"/>
      <c r="CL26" s="329"/>
      <c r="CM26" s="327"/>
      <c r="CN26" s="331"/>
      <c r="CO26" s="331"/>
      <c r="CP26" s="329"/>
      <c r="CQ26" s="327"/>
      <c r="CR26" s="331"/>
      <c r="CS26" s="331"/>
      <c r="CT26" s="329"/>
      <c r="CU26" s="327"/>
      <c r="CV26" s="331"/>
      <c r="CW26" s="331"/>
      <c r="CX26" s="329"/>
      <c r="CY26" s="327"/>
      <c r="CZ26" s="331"/>
      <c r="DA26" s="331"/>
      <c r="DB26" s="329"/>
      <c r="DC26" s="327"/>
      <c r="DD26" s="331"/>
      <c r="DE26" s="331"/>
      <c r="DF26" s="329"/>
      <c r="DG26" s="327"/>
      <c r="DH26" s="331"/>
      <c r="DI26" s="331"/>
      <c r="DJ26" s="329"/>
      <c r="DK26" s="327"/>
      <c r="DL26" s="331"/>
      <c r="DM26" s="331"/>
      <c r="DN26" s="329"/>
      <c r="DO26" s="327"/>
      <c r="DP26" s="331"/>
      <c r="DQ26" s="331"/>
      <c r="DR26" s="329"/>
    </row>
    <row r="27" spans="1:122" ht="32.1" customHeight="1" x14ac:dyDescent="0.25">
      <c r="A27" s="361" t="s">
        <v>442</v>
      </c>
      <c r="B27" s="369" t="s">
        <v>269</v>
      </c>
      <c r="C27" s="363">
        <v>1</v>
      </c>
      <c r="D27" s="364" t="s">
        <v>425</v>
      </c>
      <c r="E27" s="367">
        <v>46539</v>
      </c>
      <c r="F27" s="368">
        <v>46690</v>
      </c>
      <c r="G27" s="327"/>
      <c r="H27" s="331"/>
      <c r="I27" s="331"/>
      <c r="J27" s="329"/>
      <c r="K27" s="327"/>
      <c r="L27" s="331"/>
      <c r="M27" s="331"/>
      <c r="N27" s="329"/>
      <c r="O27" s="327"/>
      <c r="P27" s="331"/>
      <c r="Q27" s="331"/>
      <c r="R27" s="329"/>
      <c r="S27" s="327"/>
      <c r="T27" s="331"/>
      <c r="U27" s="331"/>
      <c r="V27" s="329"/>
      <c r="W27" s="327"/>
      <c r="X27" s="331"/>
      <c r="Y27" s="331"/>
      <c r="Z27" s="329"/>
      <c r="AA27" s="327"/>
      <c r="AB27" s="331"/>
      <c r="AC27" s="331"/>
      <c r="AD27" s="329"/>
      <c r="AE27" s="327"/>
      <c r="AF27" s="331"/>
      <c r="AG27" s="331"/>
      <c r="AH27" s="329"/>
      <c r="AI27" s="327"/>
      <c r="AJ27" s="331"/>
      <c r="AK27" s="331"/>
      <c r="AL27" s="329"/>
      <c r="AM27" s="327"/>
      <c r="AN27" s="331"/>
      <c r="AO27" s="331"/>
      <c r="AP27" s="329"/>
      <c r="AQ27" s="327"/>
      <c r="AR27" s="331"/>
      <c r="AS27" s="331"/>
      <c r="AT27" s="329"/>
      <c r="AU27" s="339"/>
      <c r="AV27" s="340"/>
      <c r="AW27" s="340"/>
      <c r="AX27" s="342"/>
      <c r="AY27" s="339"/>
      <c r="AZ27" s="340"/>
      <c r="BA27" s="340"/>
      <c r="BB27" s="342"/>
      <c r="BC27" s="339"/>
      <c r="BD27" s="340"/>
      <c r="BE27" s="340"/>
      <c r="BF27" s="342"/>
      <c r="BG27" s="339"/>
      <c r="BH27" s="340"/>
      <c r="BI27" s="340"/>
      <c r="BJ27" s="342"/>
      <c r="BK27" s="339"/>
      <c r="BL27" s="340"/>
      <c r="BM27" s="340"/>
      <c r="BN27" s="342"/>
      <c r="BO27" s="327"/>
      <c r="BP27" s="331"/>
      <c r="BQ27" s="331"/>
      <c r="BR27" s="329"/>
      <c r="BS27" s="327"/>
      <c r="BT27" s="331"/>
      <c r="BU27" s="331"/>
      <c r="BV27" s="329"/>
      <c r="BW27" s="327"/>
      <c r="BX27" s="331"/>
      <c r="BY27" s="331"/>
      <c r="BZ27" s="329"/>
      <c r="CA27" s="327"/>
      <c r="CB27" s="331"/>
      <c r="CC27" s="331"/>
      <c r="CD27" s="329"/>
      <c r="CE27" s="327"/>
      <c r="CF27" s="331"/>
      <c r="CG27" s="331"/>
      <c r="CH27" s="329"/>
      <c r="CI27" s="327"/>
      <c r="CJ27" s="331"/>
      <c r="CK27" s="331"/>
      <c r="CL27" s="329"/>
      <c r="CM27" s="327"/>
      <c r="CN27" s="331"/>
      <c r="CO27" s="331"/>
      <c r="CP27" s="329"/>
      <c r="CQ27" s="327"/>
      <c r="CR27" s="331"/>
      <c r="CS27" s="331"/>
      <c r="CT27" s="329"/>
      <c r="CU27" s="327"/>
      <c r="CV27" s="331"/>
      <c r="CW27" s="331"/>
      <c r="CX27" s="329"/>
      <c r="CY27" s="327"/>
      <c r="CZ27" s="331"/>
      <c r="DA27" s="331"/>
      <c r="DB27" s="329"/>
      <c r="DC27" s="327"/>
      <c r="DD27" s="331"/>
      <c r="DE27" s="331"/>
      <c r="DF27" s="329"/>
      <c r="DG27" s="327"/>
      <c r="DH27" s="331"/>
      <c r="DI27" s="331"/>
      <c r="DJ27" s="329"/>
      <c r="DK27" s="327"/>
      <c r="DL27" s="331"/>
      <c r="DM27" s="331"/>
      <c r="DN27" s="329"/>
      <c r="DO27" s="327"/>
      <c r="DP27" s="331"/>
      <c r="DQ27" s="331"/>
      <c r="DR27" s="329"/>
    </row>
    <row r="28" spans="1:122" ht="32.1" customHeight="1" x14ac:dyDescent="0.25">
      <c r="A28" s="361" t="s">
        <v>443</v>
      </c>
      <c r="B28" s="366" t="s">
        <v>242</v>
      </c>
      <c r="C28" s="363">
        <v>1</v>
      </c>
      <c r="D28" s="364" t="s">
        <v>425</v>
      </c>
      <c r="E28" s="367">
        <v>46539</v>
      </c>
      <c r="F28" s="368">
        <v>46690</v>
      </c>
      <c r="G28" s="327"/>
      <c r="H28" s="331"/>
      <c r="I28" s="331"/>
      <c r="J28" s="329"/>
      <c r="K28" s="327"/>
      <c r="L28" s="331"/>
      <c r="M28" s="331"/>
      <c r="N28" s="329"/>
      <c r="O28" s="327"/>
      <c r="P28" s="331"/>
      <c r="Q28" s="331"/>
      <c r="R28" s="329"/>
      <c r="S28" s="327"/>
      <c r="T28" s="331"/>
      <c r="U28" s="331"/>
      <c r="V28" s="329"/>
      <c r="W28" s="327"/>
      <c r="X28" s="331"/>
      <c r="Y28" s="331"/>
      <c r="Z28" s="329"/>
      <c r="AA28" s="327"/>
      <c r="AB28" s="331"/>
      <c r="AC28" s="331"/>
      <c r="AD28" s="329"/>
      <c r="AE28" s="327"/>
      <c r="AF28" s="331"/>
      <c r="AG28" s="331"/>
      <c r="AH28" s="329"/>
      <c r="AI28" s="327"/>
      <c r="AJ28" s="331"/>
      <c r="AK28" s="331"/>
      <c r="AL28" s="329"/>
      <c r="AM28" s="327"/>
      <c r="AN28" s="331"/>
      <c r="AO28" s="331"/>
      <c r="AP28" s="329"/>
      <c r="AQ28" s="327"/>
      <c r="AR28" s="331"/>
      <c r="AS28" s="331"/>
      <c r="AT28" s="329"/>
      <c r="AU28" s="339"/>
      <c r="AV28" s="340"/>
      <c r="AW28" s="340"/>
      <c r="AX28" s="342"/>
      <c r="AY28" s="339"/>
      <c r="AZ28" s="340"/>
      <c r="BA28" s="340"/>
      <c r="BB28" s="342"/>
      <c r="BC28" s="339"/>
      <c r="BD28" s="340"/>
      <c r="BE28" s="340"/>
      <c r="BF28" s="342"/>
      <c r="BG28" s="339"/>
      <c r="BH28" s="340"/>
      <c r="BI28" s="340"/>
      <c r="BJ28" s="342"/>
      <c r="BK28" s="339"/>
      <c r="BL28" s="340"/>
      <c r="BM28" s="340"/>
      <c r="BN28" s="342"/>
      <c r="BO28" s="327"/>
      <c r="BP28" s="331"/>
      <c r="BQ28" s="331"/>
      <c r="BR28" s="329"/>
      <c r="BS28" s="327"/>
      <c r="BT28" s="331"/>
      <c r="BU28" s="331"/>
      <c r="BV28" s="329"/>
      <c r="BW28" s="327"/>
      <c r="BX28" s="331"/>
      <c r="BY28" s="331"/>
      <c r="BZ28" s="329"/>
      <c r="CA28" s="327"/>
      <c r="CB28" s="331"/>
      <c r="CC28" s="331"/>
      <c r="CD28" s="329"/>
      <c r="CE28" s="327"/>
      <c r="CF28" s="331"/>
      <c r="CG28" s="331"/>
      <c r="CH28" s="329"/>
      <c r="CI28" s="327"/>
      <c r="CJ28" s="331"/>
      <c r="CK28" s="331"/>
      <c r="CL28" s="329"/>
      <c r="CM28" s="327"/>
      <c r="CN28" s="331"/>
      <c r="CO28" s="331"/>
      <c r="CP28" s="329"/>
      <c r="CQ28" s="327"/>
      <c r="CR28" s="331"/>
      <c r="CS28" s="331"/>
      <c r="CT28" s="329"/>
      <c r="CU28" s="327"/>
      <c r="CV28" s="331"/>
      <c r="CW28" s="331"/>
      <c r="CX28" s="329"/>
      <c r="CY28" s="327"/>
      <c r="CZ28" s="331"/>
      <c r="DA28" s="331"/>
      <c r="DB28" s="329"/>
      <c r="DC28" s="327"/>
      <c r="DD28" s="331"/>
      <c r="DE28" s="331"/>
      <c r="DF28" s="329"/>
      <c r="DG28" s="327"/>
      <c r="DH28" s="331"/>
      <c r="DI28" s="331"/>
      <c r="DJ28" s="329"/>
      <c r="DK28" s="327"/>
      <c r="DL28" s="331"/>
      <c r="DM28" s="331"/>
      <c r="DN28" s="329"/>
      <c r="DO28" s="327"/>
      <c r="DP28" s="331"/>
      <c r="DQ28" s="331"/>
      <c r="DR28" s="329"/>
    </row>
    <row r="29" spans="1:122" ht="32.1" customHeight="1" x14ac:dyDescent="0.25">
      <c r="A29" s="361" t="s">
        <v>444</v>
      </c>
      <c r="B29" s="369" t="s">
        <v>432</v>
      </c>
      <c r="C29" s="363">
        <v>1</v>
      </c>
      <c r="D29" s="364" t="s">
        <v>425</v>
      </c>
      <c r="E29" s="367">
        <v>47027</v>
      </c>
      <c r="F29" s="368">
        <v>47056</v>
      </c>
      <c r="G29" s="327"/>
      <c r="H29" s="331"/>
      <c r="I29" s="331"/>
      <c r="J29" s="329"/>
      <c r="K29" s="327"/>
      <c r="L29" s="331"/>
      <c r="M29" s="331"/>
      <c r="N29" s="329"/>
      <c r="O29" s="327"/>
      <c r="P29" s="331"/>
      <c r="Q29" s="331"/>
      <c r="R29" s="329"/>
      <c r="S29" s="327"/>
      <c r="T29" s="331"/>
      <c r="U29" s="331"/>
      <c r="V29" s="329"/>
      <c r="W29" s="327"/>
      <c r="X29" s="331"/>
      <c r="Y29" s="331"/>
      <c r="Z29" s="329"/>
      <c r="AA29" s="327"/>
      <c r="AB29" s="331"/>
      <c r="AC29" s="331"/>
      <c r="AD29" s="329"/>
      <c r="AE29" s="327"/>
      <c r="AF29" s="331"/>
      <c r="AG29" s="331"/>
      <c r="AH29" s="329"/>
      <c r="AI29" s="327"/>
      <c r="AJ29" s="331"/>
      <c r="AK29" s="331"/>
      <c r="AL29" s="329"/>
      <c r="AM29" s="327"/>
      <c r="AN29" s="331"/>
      <c r="AO29" s="331"/>
      <c r="AP29" s="329"/>
      <c r="AQ29" s="327"/>
      <c r="AR29" s="331"/>
      <c r="AS29" s="331"/>
      <c r="AT29" s="329"/>
      <c r="AU29" s="327"/>
      <c r="AV29" s="331"/>
      <c r="AW29" s="331"/>
      <c r="AX29" s="329"/>
      <c r="AY29" s="327"/>
      <c r="AZ29" s="331"/>
      <c r="BA29" s="331"/>
      <c r="BB29" s="329"/>
      <c r="BC29" s="327"/>
      <c r="BD29" s="331"/>
      <c r="BE29" s="331"/>
      <c r="BF29" s="329"/>
      <c r="BG29" s="327"/>
      <c r="BH29" s="331"/>
      <c r="BI29" s="331"/>
      <c r="BJ29" s="329"/>
      <c r="BK29" s="327"/>
      <c r="BL29" s="331"/>
      <c r="BM29" s="331"/>
      <c r="BN29" s="329"/>
      <c r="BO29" s="327"/>
      <c r="BP29" s="331"/>
      <c r="BQ29" s="331"/>
      <c r="BR29" s="329"/>
      <c r="BS29" s="327"/>
      <c r="BT29" s="331"/>
      <c r="BU29" s="331"/>
      <c r="BV29" s="329"/>
      <c r="BW29" s="327"/>
      <c r="BX29" s="331"/>
      <c r="BY29" s="331"/>
      <c r="BZ29" s="329"/>
      <c r="CA29" s="327"/>
      <c r="CB29" s="331"/>
      <c r="CC29" s="331"/>
      <c r="CD29" s="329"/>
      <c r="CE29" s="327"/>
      <c r="CF29" s="331"/>
      <c r="CG29" s="331"/>
      <c r="CH29" s="329"/>
      <c r="CI29" s="327"/>
      <c r="CJ29" s="331"/>
      <c r="CK29" s="331"/>
      <c r="CL29" s="329"/>
      <c r="CM29" s="327"/>
      <c r="CN29" s="331"/>
      <c r="CO29" s="331"/>
      <c r="CP29" s="329"/>
      <c r="CQ29" s="327"/>
      <c r="CR29" s="331"/>
      <c r="CS29" s="331"/>
      <c r="CT29" s="329"/>
      <c r="CU29" s="327"/>
      <c r="CV29" s="331"/>
      <c r="CW29" s="331"/>
      <c r="CX29" s="329"/>
      <c r="CY29" s="327"/>
      <c r="CZ29" s="331"/>
      <c r="DA29" s="331"/>
      <c r="DB29" s="329"/>
      <c r="DC29" s="327"/>
      <c r="DD29" s="331"/>
      <c r="DE29" s="331"/>
      <c r="DF29" s="329"/>
      <c r="DG29" s="339"/>
      <c r="DH29" s="340"/>
      <c r="DI29" s="340"/>
      <c r="DJ29" s="342"/>
      <c r="DK29" s="327"/>
      <c r="DL29" s="331"/>
      <c r="DM29" s="331"/>
      <c r="DN29" s="329"/>
      <c r="DO29" s="327"/>
      <c r="DP29" s="331"/>
      <c r="DQ29" s="331"/>
      <c r="DR29" s="329"/>
    </row>
    <row r="30" spans="1:122" ht="32.1" customHeight="1" x14ac:dyDescent="0.25">
      <c r="A30" s="361" t="s">
        <v>445</v>
      </c>
      <c r="B30" s="369" t="s">
        <v>256</v>
      </c>
      <c r="C30" s="363">
        <v>1</v>
      </c>
      <c r="D30" s="364" t="s">
        <v>425</v>
      </c>
      <c r="E30" s="367">
        <v>46539</v>
      </c>
      <c r="F30" s="368">
        <v>46690</v>
      </c>
      <c r="G30" s="327"/>
      <c r="H30" s="331"/>
      <c r="I30" s="331"/>
      <c r="J30" s="329"/>
      <c r="K30" s="327"/>
      <c r="L30" s="331"/>
      <c r="M30" s="331"/>
      <c r="N30" s="329"/>
      <c r="O30" s="327"/>
      <c r="P30" s="331"/>
      <c r="Q30" s="331"/>
      <c r="R30" s="329"/>
      <c r="S30" s="327"/>
      <c r="T30" s="331"/>
      <c r="U30" s="331"/>
      <c r="V30" s="329"/>
      <c r="W30" s="327"/>
      <c r="X30" s="331"/>
      <c r="Y30" s="331"/>
      <c r="Z30" s="329"/>
      <c r="AA30" s="327"/>
      <c r="AB30" s="331"/>
      <c r="AC30" s="331"/>
      <c r="AD30" s="329"/>
      <c r="AE30" s="327"/>
      <c r="AF30" s="331"/>
      <c r="AG30" s="331"/>
      <c r="AH30" s="329"/>
      <c r="AI30" s="327"/>
      <c r="AJ30" s="331"/>
      <c r="AK30" s="331"/>
      <c r="AL30" s="329"/>
      <c r="AM30" s="327"/>
      <c r="AN30" s="331"/>
      <c r="AO30" s="331"/>
      <c r="AP30" s="329"/>
      <c r="AQ30" s="327"/>
      <c r="AR30" s="331"/>
      <c r="AS30" s="331"/>
      <c r="AT30" s="329"/>
      <c r="AU30" s="339"/>
      <c r="AV30" s="340"/>
      <c r="AW30" s="340"/>
      <c r="AX30" s="342"/>
      <c r="AY30" s="339"/>
      <c r="AZ30" s="340"/>
      <c r="BA30" s="340"/>
      <c r="BB30" s="342"/>
      <c r="BC30" s="339"/>
      <c r="BD30" s="340"/>
      <c r="BE30" s="340"/>
      <c r="BF30" s="342"/>
      <c r="BG30" s="339"/>
      <c r="BH30" s="340"/>
      <c r="BI30" s="340"/>
      <c r="BJ30" s="342"/>
      <c r="BK30" s="339"/>
      <c r="BL30" s="340"/>
      <c r="BM30" s="340"/>
      <c r="BN30" s="342"/>
      <c r="BO30" s="327"/>
      <c r="BP30" s="331"/>
      <c r="BQ30" s="331"/>
      <c r="BR30" s="329"/>
      <c r="BS30" s="327"/>
      <c r="BT30" s="331"/>
      <c r="BU30" s="331"/>
      <c r="BV30" s="329"/>
      <c r="BW30" s="327"/>
      <c r="BX30" s="331"/>
      <c r="BY30" s="331"/>
      <c r="BZ30" s="329"/>
      <c r="CA30" s="327"/>
      <c r="CB30" s="331"/>
      <c r="CC30" s="331"/>
      <c r="CD30" s="329"/>
      <c r="CE30" s="327"/>
      <c r="CF30" s="331"/>
      <c r="CG30" s="331"/>
      <c r="CH30" s="329"/>
      <c r="CI30" s="327"/>
      <c r="CJ30" s="331"/>
      <c r="CK30" s="331"/>
      <c r="CL30" s="329"/>
      <c r="CM30" s="327"/>
      <c r="CN30" s="331"/>
      <c r="CO30" s="331"/>
      <c r="CP30" s="329"/>
      <c r="CQ30" s="327"/>
      <c r="CR30" s="331"/>
      <c r="CS30" s="331"/>
      <c r="CT30" s="329"/>
      <c r="CU30" s="327"/>
      <c r="CV30" s="331"/>
      <c r="CW30" s="331"/>
      <c r="CX30" s="329"/>
      <c r="CY30" s="327"/>
      <c r="CZ30" s="331"/>
      <c r="DA30" s="331"/>
      <c r="DB30" s="329"/>
      <c r="DC30" s="327"/>
      <c r="DD30" s="331"/>
      <c r="DE30" s="331"/>
      <c r="DF30" s="329"/>
      <c r="DG30" s="327"/>
      <c r="DH30" s="331"/>
      <c r="DI30" s="331"/>
      <c r="DJ30" s="329"/>
      <c r="DK30" s="327"/>
      <c r="DL30" s="331"/>
      <c r="DM30" s="331"/>
      <c r="DN30" s="329"/>
      <c r="DO30" s="327"/>
      <c r="DP30" s="331"/>
      <c r="DQ30" s="331"/>
      <c r="DR30" s="329"/>
    </row>
    <row r="31" spans="1:122" ht="32.1" customHeight="1" x14ac:dyDescent="0.25">
      <c r="A31" s="361" t="s">
        <v>446</v>
      </c>
      <c r="B31" s="369" t="s">
        <v>258</v>
      </c>
      <c r="C31" s="363">
        <v>1</v>
      </c>
      <c r="D31" s="364" t="s">
        <v>425</v>
      </c>
      <c r="E31" s="367">
        <v>46539</v>
      </c>
      <c r="F31" s="368">
        <v>46690</v>
      </c>
      <c r="G31" s="327"/>
      <c r="H31" s="331"/>
      <c r="I31" s="331"/>
      <c r="J31" s="329"/>
      <c r="K31" s="327"/>
      <c r="L31" s="331"/>
      <c r="M31" s="331"/>
      <c r="N31" s="329"/>
      <c r="O31" s="327"/>
      <c r="P31" s="331"/>
      <c r="Q31" s="331"/>
      <c r="R31" s="329"/>
      <c r="S31" s="327"/>
      <c r="T31" s="331"/>
      <c r="U31" s="331"/>
      <c r="V31" s="329"/>
      <c r="W31" s="327"/>
      <c r="X31" s="331"/>
      <c r="Y31" s="331"/>
      <c r="Z31" s="329"/>
      <c r="AA31" s="327"/>
      <c r="AB31" s="331"/>
      <c r="AC31" s="331"/>
      <c r="AD31" s="329"/>
      <c r="AE31" s="327"/>
      <c r="AF31" s="331"/>
      <c r="AG31" s="331"/>
      <c r="AH31" s="329"/>
      <c r="AI31" s="327"/>
      <c r="AJ31" s="331"/>
      <c r="AK31" s="331"/>
      <c r="AL31" s="329"/>
      <c r="AM31" s="327"/>
      <c r="AN31" s="331"/>
      <c r="AO31" s="331"/>
      <c r="AP31" s="329"/>
      <c r="AQ31" s="327"/>
      <c r="AR31" s="331"/>
      <c r="AS31" s="331"/>
      <c r="AT31" s="329"/>
      <c r="AU31" s="339"/>
      <c r="AV31" s="340"/>
      <c r="AW31" s="340"/>
      <c r="AX31" s="342"/>
      <c r="AY31" s="339"/>
      <c r="AZ31" s="340"/>
      <c r="BA31" s="340"/>
      <c r="BB31" s="342"/>
      <c r="BC31" s="339"/>
      <c r="BD31" s="340"/>
      <c r="BE31" s="340"/>
      <c r="BF31" s="342"/>
      <c r="BG31" s="339"/>
      <c r="BH31" s="340"/>
      <c r="BI31" s="340"/>
      <c r="BJ31" s="342"/>
      <c r="BK31" s="339"/>
      <c r="BL31" s="340"/>
      <c r="BM31" s="340"/>
      <c r="BN31" s="342"/>
      <c r="BO31" s="327"/>
      <c r="BP31" s="331"/>
      <c r="BQ31" s="331"/>
      <c r="BR31" s="329"/>
      <c r="BS31" s="327"/>
      <c r="BT31" s="331"/>
      <c r="BU31" s="331"/>
      <c r="BV31" s="329"/>
      <c r="BW31" s="327"/>
      <c r="BX31" s="331"/>
      <c r="BY31" s="331"/>
      <c r="BZ31" s="329"/>
      <c r="CA31" s="327"/>
      <c r="CB31" s="331"/>
      <c r="CC31" s="331"/>
      <c r="CD31" s="329"/>
      <c r="CE31" s="327"/>
      <c r="CF31" s="331"/>
      <c r="CG31" s="331"/>
      <c r="CH31" s="329"/>
      <c r="CI31" s="327"/>
      <c r="CJ31" s="331"/>
      <c r="CK31" s="331"/>
      <c r="CL31" s="329"/>
      <c r="CM31" s="327"/>
      <c r="CN31" s="331"/>
      <c r="CO31" s="331"/>
      <c r="CP31" s="329"/>
      <c r="CQ31" s="327"/>
      <c r="CR31" s="331"/>
      <c r="CS31" s="331"/>
      <c r="CT31" s="329"/>
      <c r="CU31" s="327"/>
      <c r="CV31" s="331"/>
      <c r="CW31" s="331"/>
      <c r="CX31" s="329"/>
      <c r="CY31" s="327"/>
      <c r="CZ31" s="331"/>
      <c r="DA31" s="331"/>
      <c r="DB31" s="329"/>
      <c r="DC31" s="327"/>
      <c r="DD31" s="331"/>
      <c r="DE31" s="331"/>
      <c r="DF31" s="329"/>
      <c r="DG31" s="327"/>
      <c r="DH31" s="331"/>
      <c r="DI31" s="331"/>
      <c r="DJ31" s="329"/>
      <c r="DK31" s="327"/>
      <c r="DL31" s="331"/>
      <c r="DM31" s="331"/>
      <c r="DN31" s="329"/>
      <c r="DO31" s="327"/>
      <c r="DP31" s="331"/>
      <c r="DQ31" s="331"/>
      <c r="DR31" s="329"/>
    </row>
    <row r="32" spans="1:122" ht="32.1" customHeight="1" x14ac:dyDescent="0.25">
      <c r="A32" s="361" t="s">
        <v>447</v>
      </c>
      <c r="B32" s="366" t="s">
        <v>244</v>
      </c>
      <c r="C32" s="363">
        <v>1</v>
      </c>
      <c r="D32" s="364" t="s">
        <v>425</v>
      </c>
      <c r="E32" s="367">
        <v>46539</v>
      </c>
      <c r="F32" s="368">
        <v>46690</v>
      </c>
      <c r="G32" s="327"/>
      <c r="H32" s="331"/>
      <c r="I32" s="331"/>
      <c r="J32" s="329"/>
      <c r="K32" s="327"/>
      <c r="L32" s="331"/>
      <c r="M32" s="331"/>
      <c r="N32" s="329"/>
      <c r="O32" s="327"/>
      <c r="P32" s="331"/>
      <c r="Q32" s="331"/>
      <c r="R32" s="329"/>
      <c r="S32" s="327"/>
      <c r="T32" s="331"/>
      <c r="U32" s="331"/>
      <c r="V32" s="329"/>
      <c r="W32" s="327"/>
      <c r="X32" s="331"/>
      <c r="Y32" s="331"/>
      <c r="Z32" s="329"/>
      <c r="AA32" s="327"/>
      <c r="AB32" s="331"/>
      <c r="AC32" s="331"/>
      <c r="AD32" s="329"/>
      <c r="AE32" s="327"/>
      <c r="AF32" s="331"/>
      <c r="AG32" s="331"/>
      <c r="AH32" s="329"/>
      <c r="AI32" s="327"/>
      <c r="AJ32" s="331"/>
      <c r="AK32" s="331"/>
      <c r="AL32" s="329"/>
      <c r="AM32" s="327"/>
      <c r="AN32" s="331"/>
      <c r="AO32" s="331"/>
      <c r="AP32" s="329"/>
      <c r="AQ32" s="327"/>
      <c r="AR32" s="331"/>
      <c r="AS32" s="331"/>
      <c r="AT32" s="329"/>
      <c r="AU32" s="339"/>
      <c r="AV32" s="340"/>
      <c r="AW32" s="340"/>
      <c r="AX32" s="342"/>
      <c r="AY32" s="339"/>
      <c r="AZ32" s="340"/>
      <c r="BA32" s="340"/>
      <c r="BB32" s="342"/>
      <c r="BC32" s="339"/>
      <c r="BD32" s="340"/>
      <c r="BE32" s="340"/>
      <c r="BF32" s="342"/>
      <c r="BG32" s="339"/>
      <c r="BH32" s="340"/>
      <c r="BI32" s="340"/>
      <c r="BJ32" s="342"/>
      <c r="BK32" s="339"/>
      <c r="BL32" s="340"/>
      <c r="BM32" s="340"/>
      <c r="BN32" s="342"/>
      <c r="BO32" s="327"/>
      <c r="BP32" s="331"/>
      <c r="BQ32" s="331"/>
      <c r="BR32" s="329"/>
      <c r="BS32" s="327"/>
      <c r="BT32" s="331"/>
      <c r="BU32" s="331"/>
      <c r="BV32" s="329"/>
      <c r="BW32" s="327"/>
      <c r="BX32" s="331"/>
      <c r="BY32" s="331"/>
      <c r="BZ32" s="329"/>
      <c r="CA32" s="327"/>
      <c r="CB32" s="331"/>
      <c r="CC32" s="331"/>
      <c r="CD32" s="329"/>
      <c r="CE32" s="327"/>
      <c r="CF32" s="331"/>
      <c r="CG32" s="331"/>
      <c r="CH32" s="329"/>
      <c r="CI32" s="327"/>
      <c r="CJ32" s="331"/>
      <c r="CK32" s="331"/>
      <c r="CL32" s="329"/>
      <c r="CM32" s="327"/>
      <c r="CN32" s="331"/>
      <c r="CO32" s="331"/>
      <c r="CP32" s="329"/>
      <c r="CQ32" s="327"/>
      <c r="CR32" s="331"/>
      <c r="CS32" s="331"/>
      <c r="CT32" s="329"/>
      <c r="CU32" s="327"/>
      <c r="CV32" s="331"/>
      <c r="CW32" s="331"/>
      <c r="CX32" s="329"/>
      <c r="CY32" s="327"/>
      <c r="CZ32" s="331"/>
      <c r="DA32" s="331"/>
      <c r="DB32" s="329"/>
      <c r="DC32" s="327"/>
      <c r="DD32" s="331"/>
      <c r="DE32" s="331"/>
      <c r="DF32" s="329"/>
      <c r="DG32" s="327"/>
      <c r="DH32" s="331"/>
      <c r="DI32" s="331"/>
      <c r="DJ32" s="329"/>
      <c r="DK32" s="327"/>
      <c r="DL32" s="331"/>
      <c r="DM32" s="331"/>
      <c r="DN32" s="329"/>
      <c r="DO32" s="327"/>
      <c r="DP32" s="331"/>
      <c r="DQ32" s="331"/>
      <c r="DR32" s="329"/>
    </row>
    <row r="33" spans="1:122" ht="32.1" customHeight="1" x14ac:dyDescent="0.25">
      <c r="A33" s="361" t="s">
        <v>448</v>
      </c>
      <c r="B33" s="369" t="s">
        <v>432</v>
      </c>
      <c r="C33" s="363">
        <v>1</v>
      </c>
      <c r="D33" s="364" t="s">
        <v>425</v>
      </c>
      <c r="E33" s="367">
        <v>47027</v>
      </c>
      <c r="F33" s="368">
        <v>47056</v>
      </c>
      <c r="G33" s="327"/>
      <c r="H33" s="331"/>
      <c r="I33" s="331"/>
      <c r="J33" s="329"/>
      <c r="K33" s="327"/>
      <c r="L33" s="331"/>
      <c r="M33" s="331"/>
      <c r="N33" s="329"/>
      <c r="O33" s="327"/>
      <c r="P33" s="331"/>
      <c r="Q33" s="331"/>
      <c r="R33" s="329"/>
      <c r="S33" s="327"/>
      <c r="T33" s="331"/>
      <c r="U33" s="331"/>
      <c r="V33" s="329"/>
      <c r="W33" s="327"/>
      <c r="X33" s="331"/>
      <c r="Y33" s="331"/>
      <c r="Z33" s="329"/>
      <c r="AA33" s="327"/>
      <c r="AB33" s="331"/>
      <c r="AC33" s="331"/>
      <c r="AD33" s="329"/>
      <c r="AE33" s="327"/>
      <c r="AF33" s="331"/>
      <c r="AG33" s="331"/>
      <c r="AH33" s="329"/>
      <c r="AI33" s="327"/>
      <c r="AJ33" s="331"/>
      <c r="AK33" s="331"/>
      <c r="AL33" s="329"/>
      <c r="AM33" s="327"/>
      <c r="AN33" s="331"/>
      <c r="AO33" s="331"/>
      <c r="AP33" s="329"/>
      <c r="AQ33" s="327"/>
      <c r="AR33" s="331"/>
      <c r="AS33" s="331"/>
      <c r="AT33" s="329"/>
      <c r="AU33" s="327"/>
      <c r="AV33" s="331"/>
      <c r="AW33" s="331"/>
      <c r="AX33" s="329"/>
      <c r="AY33" s="327"/>
      <c r="AZ33" s="331"/>
      <c r="BA33" s="331"/>
      <c r="BB33" s="329"/>
      <c r="BC33" s="327"/>
      <c r="BD33" s="331"/>
      <c r="BE33" s="331"/>
      <c r="BF33" s="329"/>
      <c r="BG33" s="327"/>
      <c r="BH33" s="331"/>
      <c r="BI33" s="331"/>
      <c r="BJ33" s="329"/>
      <c r="BK33" s="327"/>
      <c r="BL33" s="331"/>
      <c r="BM33" s="331"/>
      <c r="BN33" s="329"/>
      <c r="BO33" s="327"/>
      <c r="BP33" s="331"/>
      <c r="BQ33" s="331"/>
      <c r="BR33" s="329"/>
      <c r="BS33" s="327"/>
      <c r="BT33" s="331"/>
      <c r="BU33" s="331"/>
      <c r="BV33" s="329"/>
      <c r="BW33" s="327"/>
      <c r="BX33" s="331"/>
      <c r="BY33" s="331"/>
      <c r="BZ33" s="329"/>
      <c r="CA33" s="327"/>
      <c r="CB33" s="331"/>
      <c r="CC33" s="331"/>
      <c r="CD33" s="329"/>
      <c r="CE33" s="327"/>
      <c r="CF33" s="331"/>
      <c r="CG33" s="331"/>
      <c r="CH33" s="329"/>
      <c r="CI33" s="327"/>
      <c r="CJ33" s="331"/>
      <c r="CK33" s="331"/>
      <c r="CL33" s="329"/>
      <c r="CM33" s="327"/>
      <c r="CN33" s="331"/>
      <c r="CO33" s="331"/>
      <c r="CP33" s="329"/>
      <c r="CQ33" s="327"/>
      <c r="CR33" s="331"/>
      <c r="CS33" s="331"/>
      <c r="CT33" s="329"/>
      <c r="CU33" s="327"/>
      <c r="CV33" s="331"/>
      <c r="CW33" s="331"/>
      <c r="CX33" s="329"/>
      <c r="CY33" s="327"/>
      <c r="CZ33" s="331"/>
      <c r="DA33" s="331"/>
      <c r="DB33" s="329"/>
      <c r="DC33" s="327"/>
      <c r="DD33" s="331"/>
      <c r="DE33" s="331"/>
      <c r="DF33" s="329"/>
      <c r="DG33" s="339"/>
      <c r="DH33" s="340"/>
      <c r="DI33" s="340"/>
      <c r="DJ33" s="342"/>
      <c r="DK33" s="327"/>
      <c r="DL33" s="331"/>
      <c r="DM33" s="331"/>
      <c r="DN33" s="329"/>
      <c r="DO33" s="327"/>
      <c r="DP33" s="331"/>
      <c r="DQ33" s="331"/>
      <c r="DR33" s="329"/>
    </row>
    <row r="34" spans="1:122" ht="32.1" customHeight="1" x14ac:dyDescent="0.25">
      <c r="A34" s="361" t="s">
        <v>449</v>
      </c>
      <c r="B34" s="369" t="s">
        <v>256</v>
      </c>
      <c r="C34" s="363">
        <v>1</v>
      </c>
      <c r="D34" s="364" t="s">
        <v>425</v>
      </c>
      <c r="E34" s="367">
        <v>46539</v>
      </c>
      <c r="F34" s="368">
        <v>46690</v>
      </c>
      <c r="G34" s="327"/>
      <c r="H34" s="331"/>
      <c r="I34" s="331"/>
      <c r="J34" s="329"/>
      <c r="K34" s="327"/>
      <c r="L34" s="331"/>
      <c r="M34" s="331"/>
      <c r="N34" s="329"/>
      <c r="O34" s="327"/>
      <c r="P34" s="331"/>
      <c r="Q34" s="331"/>
      <c r="R34" s="329"/>
      <c r="S34" s="327"/>
      <c r="T34" s="331"/>
      <c r="U34" s="331"/>
      <c r="V34" s="329"/>
      <c r="W34" s="327"/>
      <c r="X34" s="331"/>
      <c r="Y34" s="331"/>
      <c r="Z34" s="329"/>
      <c r="AA34" s="327"/>
      <c r="AB34" s="331"/>
      <c r="AC34" s="331"/>
      <c r="AD34" s="329"/>
      <c r="AE34" s="327"/>
      <c r="AF34" s="331"/>
      <c r="AG34" s="331"/>
      <c r="AH34" s="329"/>
      <c r="AI34" s="327"/>
      <c r="AJ34" s="331"/>
      <c r="AK34" s="331"/>
      <c r="AL34" s="329"/>
      <c r="AM34" s="327"/>
      <c r="AN34" s="331"/>
      <c r="AO34" s="331"/>
      <c r="AP34" s="329"/>
      <c r="AQ34" s="327"/>
      <c r="AR34" s="331"/>
      <c r="AS34" s="331"/>
      <c r="AT34" s="329"/>
      <c r="AU34" s="339"/>
      <c r="AV34" s="340"/>
      <c r="AW34" s="340"/>
      <c r="AX34" s="342"/>
      <c r="AY34" s="339"/>
      <c r="AZ34" s="340"/>
      <c r="BA34" s="340"/>
      <c r="BB34" s="342"/>
      <c r="BC34" s="339"/>
      <c r="BD34" s="340"/>
      <c r="BE34" s="340"/>
      <c r="BF34" s="342"/>
      <c r="BG34" s="339"/>
      <c r="BH34" s="340"/>
      <c r="BI34" s="340"/>
      <c r="BJ34" s="342"/>
      <c r="BK34" s="339"/>
      <c r="BL34" s="340"/>
      <c r="BM34" s="340"/>
      <c r="BN34" s="342"/>
      <c r="BO34" s="327"/>
      <c r="BP34" s="331"/>
      <c r="BQ34" s="331"/>
      <c r="BR34" s="329"/>
      <c r="BS34" s="327"/>
      <c r="BT34" s="331"/>
      <c r="BU34" s="331"/>
      <c r="BV34" s="329"/>
      <c r="BW34" s="327"/>
      <c r="BX34" s="331"/>
      <c r="BY34" s="331"/>
      <c r="BZ34" s="329"/>
      <c r="CA34" s="327"/>
      <c r="CB34" s="331"/>
      <c r="CC34" s="331"/>
      <c r="CD34" s="329"/>
      <c r="CE34" s="327"/>
      <c r="CF34" s="331"/>
      <c r="CG34" s="331"/>
      <c r="CH34" s="329"/>
      <c r="CI34" s="327"/>
      <c r="CJ34" s="331"/>
      <c r="CK34" s="331"/>
      <c r="CL34" s="329"/>
      <c r="CM34" s="327"/>
      <c r="CN34" s="331"/>
      <c r="CO34" s="331"/>
      <c r="CP34" s="329"/>
      <c r="CQ34" s="327"/>
      <c r="CR34" s="331"/>
      <c r="CS34" s="331"/>
      <c r="CT34" s="329"/>
      <c r="CU34" s="327"/>
      <c r="CV34" s="331"/>
      <c r="CW34" s="331"/>
      <c r="CX34" s="329"/>
      <c r="CY34" s="327"/>
      <c r="CZ34" s="331"/>
      <c r="DA34" s="331"/>
      <c r="DB34" s="329"/>
      <c r="DC34" s="327"/>
      <c r="DD34" s="331"/>
      <c r="DE34" s="331"/>
      <c r="DF34" s="329"/>
      <c r="DG34" s="327"/>
      <c r="DH34" s="331"/>
      <c r="DI34" s="331"/>
      <c r="DJ34" s="329"/>
      <c r="DK34" s="327"/>
      <c r="DL34" s="331"/>
      <c r="DM34" s="331"/>
      <c r="DN34" s="329"/>
      <c r="DO34" s="327"/>
      <c r="DP34" s="331"/>
      <c r="DQ34" s="331"/>
      <c r="DR34" s="329"/>
    </row>
    <row r="35" spans="1:122" ht="32.1" customHeight="1" x14ac:dyDescent="0.25">
      <c r="A35" s="361" t="s">
        <v>450</v>
      </c>
      <c r="B35" s="369" t="s">
        <v>258</v>
      </c>
      <c r="C35" s="363">
        <v>1</v>
      </c>
      <c r="D35" s="364" t="s">
        <v>425</v>
      </c>
      <c r="E35" s="367">
        <v>46539</v>
      </c>
      <c r="F35" s="368">
        <v>46690</v>
      </c>
      <c r="G35" s="327"/>
      <c r="H35" s="331"/>
      <c r="I35" s="331"/>
      <c r="J35" s="329"/>
      <c r="K35" s="327"/>
      <c r="L35" s="331"/>
      <c r="M35" s="331"/>
      <c r="N35" s="329"/>
      <c r="O35" s="327"/>
      <c r="P35" s="331"/>
      <c r="Q35" s="331"/>
      <c r="R35" s="329"/>
      <c r="S35" s="327"/>
      <c r="T35" s="331"/>
      <c r="U35" s="331"/>
      <c r="V35" s="329"/>
      <c r="W35" s="327"/>
      <c r="X35" s="331"/>
      <c r="Y35" s="331"/>
      <c r="Z35" s="329"/>
      <c r="AA35" s="327"/>
      <c r="AB35" s="331"/>
      <c r="AC35" s="331"/>
      <c r="AD35" s="329"/>
      <c r="AE35" s="327"/>
      <c r="AF35" s="331"/>
      <c r="AG35" s="331"/>
      <c r="AH35" s="329"/>
      <c r="AI35" s="327"/>
      <c r="AJ35" s="331"/>
      <c r="AK35" s="331"/>
      <c r="AL35" s="329"/>
      <c r="AM35" s="327"/>
      <c r="AN35" s="331"/>
      <c r="AO35" s="331"/>
      <c r="AP35" s="329"/>
      <c r="AQ35" s="327"/>
      <c r="AR35" s="331"/>
      <c r="AS35" s="331"/>
      <c r="AT35" s="329"/>
      <c r="AU35" s="339"/>
      <c r="AV35" s="340"/>
      <c r="AW35" s="340"/>
      <c r="AX35" s="342"/>
      <c r="AY35" s="339"/>
      <c r="AZ35" s="340"/>
      <c r="BA35" s="340"/>
      <c r="BB35" s="342"/>
      <c r="BC35" s="339"/>
      <c r="BD35" s="340"/>
      <c r="BE35" s="340"/>
      <c r="BF35" s="342"/>
      <c r="BG35" s="339"/>
      <c r="BH35" s="340"/>
      <c r="BI35" s="340"/>
      <c r="BJ35" s="342"/>
      <c r="BK35" s="339"/>
      <c r="BL35" s="340"/>
      <c r="BM35" s="340"/>
      <c r="BN35" s="342"/>
      <c r="BO35" s="327"/>
      <c r="BP35" s="331"/>
      <c r="BQ35" s="331"/>
      <c r="BR35" s="329"/>
      <c r="BS35" s="327"/>
      <c r="BT35" s="331"/>
      <c r="BU35" s="331"/>
      <c r="BV35" s="329"/>
      <c r="BW35" s="327"/>
      <c r="BX35" s="331"/>
      <c r="BY35" s="331"/>
      <c r="BZ35" s="329"/>
      <c r="CA35" s="327"/>
      <c r="CB35" s="331"/>
      <c r="CC35" s="331"/>
      <c r="CD35" s="329"/>
      <c r="CE35" s="327"/>
      <c r="CF35" s="331"/>
      <c r="CG35" s="331"/>
      <c r="CH35" s="329"/>
      <c r="CI35" s="327"/>
      <c r="CJ35" s="331"/>
      <c r="CK35" s="331"/>
      <c r="CL35" s="329"/>
      <c r="CM35" s="327"/>
      <c r="CN35" s="331"/>
      <c r="CO35" s="331"/>
      <c r="CP35" s="329"/>
      <c r="CQ35" s="327"/>
      <c r="CR35" s="331"/>
      <c r="CS35" s="331"/>
      <c r="CT35" s="329"/>
      <c r="CU35" s="327"/>
      <c r="CV35" s="331"/>
      <c r="CW35" s="331"/>
      <c r="CX35" s="329"/>
      <c r="CY35" s="327"/>
      <c r="CZ35" s="331"/>
      <c r="DA35" s="331"/>
      <c r="DB35" s="329"/>
      <c r="DC35" s="327"/>
      <c r="DD35" s="331"/>
      <c r="DE35" s="331"/>
      <c r="DF35" s="329"/>
      <c r="DG35" s="327"/>
      <c r="DH35" s="331"/>
      <c r="DI35" s="331"/>
      <c r="DJ35" s="329"/>
      <c r="DK35" s="327"/>
      <c r="DL35" s="331"/>
      <c r="DM35" s="331"/>
      <c r="DN35" s="329"/>
      <c r="DO35" s="327"/>
      <c r="DP35" s="331"/>
      <c r="DQ35" s="331"/>
      <c r="DR35" s="329"/>
    </row>
    <row r="36" spans="1:122" ht="32.1" customHeight="1" x14ac:dyDescent="0.25">
      <c r="A36" s="361" t="s">
        <v>451</v>
      </c>
      <c r="B36" s="366" t="s">
        <v>246</v>
      </c>
      <c r="C36" s="363">
        <v>1</v>
      </c>
      <c r="D36" s="364" t="s">
        <v>425</v>
      </c>
      <c r="E36" s="367">
        <v>46905</v>
      </c>
      <c r="F36" s="368">
        <v>47056</v>
      </c>
      <c r="G36" s="327"/>
      <c r="H36" s="331"/>
      <c r="I36" s="331"/>
      <c r="J36" s="329"/>
      <c r="K36" s="327"/>
      <c r="L36" s="331"/>
      <c r="M36" s="331"/>
      <c r="N36" s="329"/>
      <c r="O36" s="327"/>
      <c r="P36" s="331"/>
      <c r="Q36" s="331"/>
      <c r="R36" s="329"/>
      <c r="S36" s="327"/>
      <c r="T36" s="331"/>
      <c r="U36" s="331"/>
      <c r="V36" s="329"/>
      <c r="W36" s="327"/>
      <c r="X36" s="331"/>
      <c r="Y36" s="331"/>
      <c r="Z36" s="329"/>
      <c r="AA36" s="327"/>
      <c r="AB36" s="331"/>
      <c r="AC36" s="331"/>
      <c r="AD36" s="329"/>
      <c r="AE36" s="327"/>
      <c r="AF36" s="331"/>
      <c r="AG36" s="331"/>
      <c r="AH36" s="329"/>
      <c r="AI36" s="327"/>
      <c r="AJ36" s="331"/>
      <c r="AK36" s="331"/>
      <c r="AL36" s="329"/>
      <c r="AM36" s="327"/>
      <c r="AN36" s="331"/>
      <c r="AO36" s="331"/>
      <c r="AP36" s="329"/>
      <c r="AQ36" s="327"/>
      <c r="AR36" s="331"/>
      <c r="AS36" s="331"/>
      <c r="AT36" s="329"/>
      <c r="AU36" s="327"/>
      <c r="AV36" s="331"/>
      <c r="AW36" s="331"/>
      <c r="AX36" s="329"/>
      <c r="AY36" s="327"/>
      <c r="AZ36" s="331"/>
      <c r="BA36" s="331"/>
      <c r="BB36" s="329"/>
      <c r="BC36" s="327"/>
      <c r="BD36" s="331"/>
      <c r="BE36" s="331"/>
      <c r="BF36" s="329"/>
      <c r="BG36" s="327"/>
      <c r="BH36" s="331"/>
      <c r="BI36" s="331"/>
      <c r="BJ36" s="329"/>
      <c r="BK36" s="327"/>
      <c r="BL36" s="331"/>
      <c r="BM36" s="331"/>
      <c r="BN36" s="329"/>
      <c r="BO36" s="327"/>
      <c r="BP36" s="331"/>
      <c r="BQ36" s="331"/>
      <c r="BR36" s="329"/>
      <c r="BS36" s="327"/>
      <c r="BT36" s="331"/>
      <c r="BU36" s="331"/>
      <c r="BV36" s="329"/>
      <c r="BW36" s="327"/>
      <c r="BX36" s="331"/>
      <c r="BY36" s="331"/>
      <c r="BZ36" s="329"/>
      <c r="CA36" s="327"/>
      <c r="CB36" s="331"/>
      <c r="CC36" s="331"/>
      <c r="CD36" s="329"/>
      <c r="CE36" s="327"/>
      <c r="CF36" s="331"/>
      <c r="CG36" s="331"/>
      <c r="CH36" s="329"/>
      <c r="CI36" s="327"/>
      <c r="CJ36" s="331"/>
      <c r="CK36" s="331"/>
      <c r="CL36" s="329"/>
      <c r="CM36" s="327"/>
      <c r="CN36" s="331"/>
      <c r="CO36" s="331"/>
      <c r="CP36" s="329"/>
      <c r="CQ36" s="339"/>
      <c r="CR36" s="340"/>
      <c r="CS36" s="340"/>
      <c r="CT36" s="342"/>
      <c r="CU36" s="339"/>
      <c r="CV36" s="340"/>
      <c r="CW36" s="340"/>
      <c r="CX36" s="342"/>
      <c r="CY36" s="339"/>
      <c r="CZ36" s="340"/>
      <c r="DA36" s="340"/>
      <c r="DB36" s="342"/>
      <c r="DC36" s="339"/>
      <c r="DD36" s="340"/>
      <c r="DE36" s="340"/>
      <c r="DF36" s="342"/>
      <c r="DG36" s="339"/>
      <c r="DH36" s="340"/>
      <c r="DI36" s="340"/>
      <c r="DJ36" s="342"/>
      <c r="DK36" s="327"/>
      <c r="DL36" s="331"/>
      <c r="DM36" s="331"/>
      <c r="DN36" s="329"/>
      <c r="DO36" s="327"/>
      <c r="DP36" s="331"/>
      <c r="DQ36" s="331"/>
      <c r="DR36" s="329"/>
    </row>
    <row r="37" spans="1:122" ht="32.1" customHeight="1" x14ac:dyDescent="0.25">
      <c r="A37" s="361" t="s">
        <v>452</v>
      </c>
      <c r="B37" s="369" t="s">
        <v>432</v>
      </c>
      <c r="C37" s="363">
        <v>1</v>
      </c>
      <c r="D37" s="364" t="s">
        <v>425</v>
      </c>
      <c r="E37" s="367">
        <v>47027</v>
      </c>
      <c r="F37" s="368">
        <v>47056</v>
      </c>
      <c r="G37" s="327"/>
      <c r="H37" s="331"/>
      <c r="I37" s="331"/>
      <c r="J37" s="329"/>
      <c r="K37" s="327"/>
      <c r="L37" s="331"/>
      <c r="M37" s="331"/>
      <c r="N37" s="329"/>
      <c r="O37" s="327"/>
      <c r="P37" s="331"/>
      <c r="Q37" s="331"/>
      <c r="R37" s="329"/>
      <c r="S37" s="327"/>
      <c r="T37" s="331"/>
      <c r="U37" s="331"/>
      <c r="V37" s="329"/>
      <c r="W37" s="327"/>
      <c r="X37" s="331"/>
      <c r="Y37" s="331"/>
      <c r="Z37" s="329"/>
      <c r="AA37" s="327"/>
      <c r="AB37" s="331"/>
      <c r="AC37" s="331"/>
      <c r="AD37" s="329"/>
      <c r="AE37" s="327"/>
      <c r="AF37" s="331"/>
      <c r="AG37" s="331"/>
      <c r="AH37" s="329"/>
      <c r="AI37" s="327"/>
      <c r="AJ37" s="331"/>
      <c r="AK37" s="331"/>
      <c r="AL37" s="329"/>
      <c r="AM37" s="327"/>
      <c r="AN37" s="331"/>
      <c r="AO37" s="331"/>
      <c r="AP37" s="329"/>
      <c r="AQ37" s="327"/>
      <c r="AR37" s="331"/>
      <c r="AS37" s="331"/>
      <c r="AT37" s="329"/>
      <c r="AU37" s="327"/>
      <c r="AV37" s="331"/>
      <c r="AW37" s="331"/>
      <c r="AX37" s="329"/>
      <c r="AY37" s="327"/>
      <c r="AZ37" s="331"/>
      <c r="BA37" s="331"/>
      <c r="BB37" s="329"/>
      <c r="BC37" s="327"/>
      <c r="BD37" s="331"/>
      <c r="BE37" s="331"/>
      <c r="BF37" s="329"/>
      <c r="BG37" s="327"/>
      <c r="BH37" s="331"/>
      <c r="BI37" s="331"/>
      <c r="BJ37" s="329"/>
      <c r="BK37" s="327"/>
      <c r="BL37" s="331"/>
      <c r="BM37" s="331"/>
      <c r="BN37" s="329"/>
      <c r="BO37" s="327"/>
      <c r="BP37" s="331"/>
      <c r="BQ37" s="331"/>
      <c r="BR37" s="329"/>
      <c r="BS37" s="327"/>
      <c r="BT37" s="331"/>
      <c r="BU37" s="331"/>
      <c r="BV37" s="329"/>
      <c r="BW37" s="327"/>
      <c r="BX37" s="331"/>
      <c r="BY37" s="331"/>
      <c r="BZ37" s="329"/>
      <c r="CA37" s="327"/>
      <c r="CB37" s="331"/>
      <c r="CC37" s="331"/>
      <c r="CD37" s="329"/>
      <c r="CE37" s="327"/>
      <c r="CF37" s="331"/>
      <c r="CG37" s="331"/>
      <c r="CH37" s="329"/>
      <c r="CI37" s="327"/>
      <c r="CJ37" s="331"/>
      <c r="CK37" s="331"/>
      <c r="CL37" s="329"/>
      <c r="CM37" s="327"/>
      <c r="CN37" s="331"/>
      <c r="CO37" s="331"/>
      <c r="CP37" s="329"/>
      <c r="CQ37" s="327"/>
      <c r="CR37" s="331"/>
      <c r="CS37" s="331"/>
      <c r="CT37" s="329"/>
      <c r="CU37" s="327"/>
      <c r="CV37" s="331"/>
      <c r="CW37" s="331"/>
      <c r="CX37" s="329"/>
      <c r="CY37" s="327"/>
      <c r="CZ37" s="331"/>
      <c r="DA37" s="331"/>
      <c r="DB37" s="329"/>
      <c r="DC37" s="327"/>
      <c r="DD37" s="331"/>
      <c r="DE37" s="331"/>
      <c r="DF37" s="329"/>
      <c r="DG37" s="339"/>
      <c r="DH37" s="340"/>
      <c r="DI37" s="340"/>
      <c r="DJ37" s="342"/>
      <c r="DK37" s="327"/>
      <c r="DL37" s="331"/>
      <c r="DM37" s="331"/>
      <c r="DN37" s="329"/>
      <c r="DO37" s="327"/>
      <c r="DP37" s="331"/>
      <c r="DQ37" s="331"/>
      <c r="DR37" s="329"/>
    </row>
    <row r="38" spans="1:122" ht="32.1" customHeight="1" x14ac:dyDescent="0.25">
      <c r="A38" s="361" t="s">
        <v>453</v>
      </c>
      <c r="B38" s="369" t="s">
        <v>256</v>
      </c>
      <c r="C38" s="363">
        <v>1</v>
      </c>
      <c r="D38" s="364" t="s">
        <v>425</v>
      </c>
      <c r="E38" s="367">
        <v>46905</v>
      </c>
      <c r="F38" s="368">
        <v>47056</v>
      </c>
      <c r="G38" s="327"/>
      <c r="H38" s="331"/>
      <c r="I38" s="331"/>
      <c r="J38" s="329"/>
      <c r="K38" s="327"/>
      <c r="L38" s="331"/>
      <c r="M38" s="331"/>
      <c r="N38" s="329"/>
      <c r="O38" s="327"/>
      <c r="P38" s="331"/>
      <c r="Q38" s="331"/>
      <c r="R38" s="329"/>
      <c r="S38" s="327"/>
      <c r="T38" s="331"/>
      <c r="U38" s="331"/>
      <c r="V38" s="329"/>
      <c r="W38" s="327"/>
      <c r="X38" s="331"/>
      <c r="Y38" s="331"/>
      <c r="Z38" s="329"/>
      <c r="AA38" s="327"/>
      <c r="AB38" s="331"/>
      <c r="AC38" s="331"/>
      <c r="AD38" s="329"/>
      <c r="AE38" s="327"/>
      <c r="AF38" s="331"/>
      <c r="AG38" s="331"/>
      <c r="AH38" s="329"/>
      <c r="AI38" s="327"/>
      <c r="AJ38" s="331"/>
      <c r="AK38" s="331"/>
      <c r="AL38" s="329"/>
      <c r="AM38" s="327"/>
      <c r="AN38" s="331"/>
      <c r="AO38" s="331"/>
      <c r="AP38" s="329"/>
      <c r="AQ38" s="327"/>
      <c r="AR38" s="331"/>
      <c r="AS38" s="331"/>
      <c r="AT38" s="329"/>
      <c r="AU38" s="327"/>
      <c r="AV38" s="331"/>
      <c r="AW38" s="331"/>
      <c r="AX38" s="329"/>
      <c r="AY38" s="327"/>
      <c r="AZ38" s="331"/>
      <c r="BA38" s="331"/>
      <c r="BB38" s="329"/>
      <c r="BC38" s="327"/>
      <c r="BD38" s="331"/>
      <c r="BE38" s="331"/>
      <c r="BF38" s="329"/>
      <c r="BG38" s="327"/>
      <c r="BH38" s="331"/>
      <c r="BI38" s="331"/>
      <c r="BJ38" s="329"/>
      <c r="BK38" s="327"/>
      <c r="BL38" s="331"/>
      <c r="BM38" s="331"/>
      <c r="BN38" s="329"/>
      <c r="BO38" s="327"/>
      <c r="BP38" s="331"/>
      <c r="BQ38" s="331"/>
      <c r="BR38" s="329"/>
      <c r="BS38" s="327"/>
      <c r="BT38" s="331"/>
      <c r="BU38" s="331"/>
      <c r="BV38" s="329"/>
      <c r="BW38" s="327"/>
      <c r="BX38" s="331"/>
      <c r="BY38" s="331"/>
      <c r="BZ38" s="329"/>
      <c r="CA38" s="327"/>
      <c r="CB38" s="331"/>
      <c r="CC38" s="331"/>
      <c r="CD38" s="329"/>
      <c r="CE38" s="327"/>
      <c r="CF38" s="331"/>
      <c r="CG38" s="331"/>
      <c r="CH38" s="329"/>
      <c r="CI38" s="327"/>
      <c r="CJ38" s="331"/>
      <c r="CK38" s="331"/>
      <c r="CL38" s="329"/>
      <c r="CM38" s="327"/>
      <c r="CN38" s="331"/>
      <c r="CO38" s="331"/>
      <c r="CP38" s="329"/>
      <c r="CQ38" s="339"/>
      <c r="CR38" s="340"/>
      <c r="CS38" s="340"/>
      <c r="CT38" s="342"/>
      <c r="CU38" s="339"/>
      <c r="CV38" s="340"/>
      <c r="CW38" s="340"/>
      <c r="CX38" s="342"/>
      <c r="CY38" s="339"/>
      <c r="CZ38" s="340"/>
      <c r="DA38" s="340"/>
      <c r="DB38" s="342"/>
      <c r="DC38" s="339"/>
      <c r="DD38" s="340"/>
      <c r="DE38" s="340"/>
      <c r="DF38" s="342"/>
      <c r="DG38" s="339"/>
      <c r="DH38" s="340"/>
      <c r="DI38" s="340"/>
      <c r="DJ38" s="342"/>
      <c r="DK38" s="327"/>
      <c r="DL38" s="331"/>
      <c r="DM38" s="331"/>
      <c r="DN38" s="329"/>
      <c r="DO38" s="327"/>
      <c r="DP38" s="331"/>
      <c r="DQ38" s="331"/>
      <c r="DR38" s="329"/>
    </row>
    <row r="39" spans="1:122" ht="32.1" customHeight="1" x14ac:dyDescent="0.25">
      <c r="A39" s="361" t="s">
        <v>454</v>
      </c>
      <c r="B39" s="369" t="s">
        <v>258</v>
      </c>
      <c r="C39" s="363">
        <v>1</v>
      </c>
      <c r="D39" s="364" t="s">
        <v>425</v>
      </c>
      <c r="E39" s="367">
        <v>46905</v>
      </c>
      <c r="F39" s="368">
        <v>47056</v>
      </c>
      <c r="G39" s="327"/>
      <c r="H39" s="331"/>
      <c r="I39" s="331"/>
      <c r="J39" s="329"/>
      <c r="K39" s="327"/>
      <c r="L39" s="331"/>
      <c r="M39" s="331"/>
      <c r="N39" s="329"/>
      <c r="O39" s="327"/>
      <c r="P39" s="331"/>
      <c r="Q39" s="331"/>
      <c r="R39" s="329"/>
      <c r="S39" s="327"/>
      <c r="T39" s="331"/>
      <c r="U39" s="331"/>
      <c r="V39" s="329"/>
      <c r="W39" s="327"/>
      <c r="X39" s="331"/>
      <c r="Y39" s="331"/>
      <c r="Z39" s="329"/>
      <c r="AA39" s="327"/>
      <c r="AB39" s="331"/>
      <c r="AC39" s="331"/>
      <c r="AD39" s="329"/>
      <c r="AE39" s="327"/>
      <c r="AF39" s="331"/>
      <c r="AG39" s="331"/>
      <c r="AH39" s="329"/>
      <c r="AI39" s="327"/>
      <c r="AJ39" s="331"/>
      <c r="AK39" s="331"/>
      <c r="AL39" s="329"/>
      <c r="AM39" s="327"/>
      <c r="AN39" s="331"/>
      <c r="AO39" s="331"/>
      <c r="AP39" s="329"/>
      <c r="AQ39" s="327"/>
      <c r="AR39" s="331"/>
      <c r="AS39" s="331"/>
      <c r="AT39" s="329"/>
      <c r="AU39" s="327"/>
      <c r="AV39" s="331"/>
      <c r="AW39" s="331"/>
      <c r="AX39" s="329"/>
      <c r="AY39" s="327"/>
      <c r="AZ39" s="331"/>
      <c r="BA39" s="331"/>
      <c r="BB39" s="329"/>
      <c r="BC39" s="327"/>
      <c r="BD39" s="331"/>
      <c r="BE39" s="331"/>
      <c r="BF39" s="329"/>
      <c r="BG39" s="327"/>
      <c r="BH39" s="331"/>
      <c r="BI39" s="331"/>
      <c r="BJ39" s="329"/>
      <c r="BK39" s="327"/>
      <c r="BL39" s="331"/>
      <c r="BM39" s="331"/>
      <c r="BN39" s="329"/>
      <c r="BO39" s="327"/>
      <c r="BP39" s="331"/>
      <c r="BQ39" s="331"/>
      <c r="BR39" s="329"/>
      <c r="BS39" s="327"/>
      <c r="BT39" s="331"/>
      <c r="BU39" s="331"/>
      <c r="BV39" s="329"/>
      <c r="BW39" s="327"/>
      <c r="BX39" s="331"/>
      <c r="BY39" s="331"/>
      <c r="BZ39" s="329"/>
      <c r="CA39" s="327"/>
      <c r="CB39" s="331"/>
      <c r="CC39" s="331"/>
      <c r="CD39" s="329"/>
      <c r="CE39" s="327"/>
      <c r="CF39" s="331"/>
      <c r="CG39" s="331"/>
      <c r="CH39" s="329"/>
      <c r="CI39" s="327"/>
      <c r="CJ39" s="331"/>
      <c r="CK39" s="331"/>
      <c r="CL39" s="329"/>
      <c r="CM39" s="327"/>
      <c r="CN39" s="331"/>
      <c r="CO39" s="331"/>
      <c r="CP39" s="329"/>
      <c r="CQ39" s="339"/>
      <c r="CR39" s="340"/>
      <c r="CS39" s="340"/>
      <c r="CT39" s="342"/>
      <c r="CU39" s="339"/>
      <c r="CV39" s="340"/>
      <c r="CW39" s="340"/>
      <c r="CX39" s="342"/>
      <c r="CY39" s="339"/>
      <c r="CZ39" s="340"/>
      <c r="DA39" s="340"/>
      <c r="DB39" s="342"/>
      <c r="DC39" s="339"/>
      <c r="DD39" s="340"/>
      <c r="DE39" s="340"/>
      <c r="DF39" s="342"/>
      <c r="DG39" s="339"/>
      <c r="DH39" s="340"/>
      <c r="DI39" s="340"/>
      <c r="DJ39" s="342"/>
      <c r="DK39" s="327"/>
      <c r="DL39" s="331"/>
      <c r="DM39" s="331"/>
      <c r="DN39" s="329"/>
      <c r="DO39" s="327"/>
      <c r="DP39" s="331"/>
      <c r="DQ39" s="331"/>
      <c r="DR39" s="329"/>
    </row>
    <row r="40" spans="1:122" ht="32.1" customHeight="1" x14ac:dyDescent="0.25">
      <c r="A40" s="361" t="s">
        <v>455</v>
      </c>
      <c r="B40" s="366" t="s">
        <v>248</v>
      </c>
      <c r="C40" s="363">
        <v>1</v>
      </c>
      <c r="D40" s="364" t="s">
        <v>425</v>
      </c>
      <c r="E40" s="367">
        <v>46905</v>
      </c>
      <c r="F40" s="368">
        <v>47056</v>
      </c>
      <c r="G40" s="327"/>
      <c r="H40" s="331"/>
      <c r="I40" s="331"/>
      <c r="J40" s="329"/>
      <c r="K40" s="327"/>
      <c r="L40" s="331"/>
      <c r="M40" s="331"/>
      <c r="N40" s="329"/>
      <c r="O40" s="327"/>
      <c r="P40" s="331"/>
      <c r="Q40" s="331"/>
      <c r="R40" s="329"/>
      <c r="S40" s="327"/>
      <c r="T40" s="331"/>
      <c r="U40" s="331"/>
      <c r="V40" s="329"/>
      <c r="W40" s="327"/>
      <c r="X40" s="331"/>
      <c r="Y40" s="331"/>
      <c r="Z40" s="329"/>
      <c r="AA40" s="327"/>
      <c r="AB40" s="331"/>
      <c r="AC40" s="331"/>
      <c r="AD40" s="329"/>
      <c r="AE40" s="327"/>
      <c r="AF40" s="331"/>
      <c r="AG40" s="331"/>
      <c r="AH40" s="329"/>
      <c r="AI40" s="327"/>
      <c r="AJ40" s="331"/>
      <c r="AK40" s="331"/>
      <c r="AL40" s="329"/>
      <c r="AM40" s="327"/>
      <c r="AN40" s="331"/>
      <c r="AO40" s="331"/>
      <c r="AP40" s="329"/>
      <c r="AQ40" s="327"/>
      <c r="AR40" s="331"/>
      <c r="AS40" s="331"/>
      <c r="AT40" s="329"/>
      <c r="AU40" s="327"/>
      <c r="AV40" s="331"/>
      <c r="AW40" s="331"/>
      <c r="AX40" s="329"/>
      <c r="AY40" s="327"/>
      <c r="AZ40" s="331"/>
      <c r="BA40" s="331"/>
      <c r="BB40" s="329"/>
      <c r="BC40" s="327"/>
      <c r="BD40" s="331"/>
      <c r="BE40" s="331"/>
      <c r="BF40" s="329"/>
      <c r="BG40" s="327"/>
      <c r="BH40" s="331"/>
      <c r="BI40" s="331"/>
      <c r="BJ40" s="329"/>
      <c r="BK40" s="327"/>
      <c r="BL40" s="331"/>
      <c r="BM40" s="331"/>
      <c r="BN40" s="329"/>
      <c r="BO40" s="327"/>
      <c r="BP40" s="331"/>
      <c r="BQ40" s="331"/>
      <c r="BR40" s="329"/>
      <c r="BS40" s="327"/>
      <c r="BT40" s="331"/>
      <c r="BU40" s="331"/>
      <c r="BV40" s="329"/>
      <c r="BW40" s="327"/>
      <c r="BX40" s="331"/>
      <c r="BY40" s="331"/>
      <c r="BZ40" s="329"/>
      <c r="CA40" s="327"/>
      <c r="CB40" s="331"/>
      <c r="CC40" s="331"/>
      <c r="CD40" s="329"/>
      <c r="CE40" s="327"/>
      <c r="CF40" s="331"/>
      <c r="CG40" s="331"/>
      <c r="CH40" s="329"/>
      <c r="CI40" s="327"/>
      <c r="CJ40" s="331"/>
      <c r="CK40" s="331"/>
      <c r="CL40" s="329"/>
      <c r="CM40" s="327"/>
      <c r="CN40" s="331"/>
      <c r="CO40" s="331"/>
      <c r="CP40" s="329"/>
      <c r="CQ40" s="339"/>
      <c r="CR40" s="340"/>
      <c r="CS40" s="340"/>
      <c r="CT40" s="342"/>
      <c r="CU40" s="339"/>
      <c r="CV40" s="340"/>
      <c r="CW40" s="340"/>
      <c r="CX40" s="342"/>
      <c r="CY40" s="339"/>
      <c r="CZ40" s="340"/>
      <c r="DA40" s="340"/>
      <c r="DB40" s="342"/>
      <c r="DC40" s="339"/>
      <c r="DD40" s="340"/>
      <c r="DE40" s="340"/>
      <c r="DF40" s="342"/>
      <c r="DG40" s="339"/>
      <c r="DH40" s="340"/>
      <c r="DI40" s="340"/>
      <c r="DJ40" s="342"/>
      <c r="DK40" s="327"/>
      <c r="DL40" s="331"/>
      <c r="DM40" s="331"/>
      <c r="DN40" s="329"/>
      <c r="DO40" s="327"/>
      <c r="DP40" s="331"/>
      <c r="DQ40" s="331"/>
      <c r="DR40" s="329"/>
    </row>
    <row r="41" spans="1:122" ht="32.1" customHeight="1" x14ac:dyDescent="0.25">
      <c r="A41" s="361" t="s">
        <v>456</v>
      </c>
      <c r="B41" s="369" t="s">
        <v>432</v>
      </c>
      <c r="C41" s="363">
        <v>1</v>
      </c>
      <c r="D41" s="364" t="s">
        <v>425</v>
      </c>
      <c r="E41" s="367">
        <v>47027</v>
      </c>
      <c r="F41" s="368">
        <v>47056</v>
      </c>
      <c r="G41" s="327"/>
      <c r="H41" s="331"/>
      <c r="I41" s="331"/>
      <c r="J41" s="329"/>
      <c r="K41" s="327"/>
      <c r="L41" s="331"/>
      <c r="M41" s="331"/>
      <c r="N41" s="329"/>
      <c r="O41" s="327"/>
      <c r="P41" s="331"/>
      <c r="Q41" s="331"/>
      <c r="R41" s="329"/>
      <c r="S41" s="327"/>
      <c r="T41" s="331"/>
      <c r="U41" s="331"/>
      <c r="V41" s="329"/>
      <c r="W41" s="327"/>
      <c r="X41" s="331"/>
      <c r="Y41" s="331"/>
      <c r="Z41" s="329"/>
      <c r="AA41" s="327"/>
      <c r="AB41" s="331"/>
      <c r="AC41" s="331"/>
      <c r="AD41" s="329"/>
      <c r="AE41" s="327"/>
      <c r="AF41" s="331"/>
      <c r="AG41" s="331"/>
      <c r="AH41" s="329"/>
      <c r="AI41" s="327"/>
      <c r="AJ41" s="331"/>
      <c r="AK41" s="331"/>
      <c r="AL41" s="329"/>
      <c r="AM41" s="327"/>
      <c r="AN41" s="331"/>
      <c r="AO41" s="331"/>
      <c r="AP41" s="329"/>
      <c r="AQ41" s="327"/>
      <c r="AR41" s="331"/>
      <c r="AS41" s="331"/>
      <c r="AT41" s="329"/>
      <c r="AU41" s="327"/>
      <c r="AV41" s="331"/>
      <c r="AW41" s="331"/>
      <c r="AX41" s="329"/>
      <c r="AY41" s="327"/>
      <c r="AZ41" s="331"/>
      <c r="BA41" s="331"/>
      <c r="BB41" s="329"/>
      <c r="BC41" s="327"/>
      <c r="BD41" s="331"/>
      <c r="BE41" s="331"/>
      <c r="BF41" s="329"/>
      <c r="BG41" s="327"/>
      <c r="BH41" s="331"/>
      <c r="BI41" s="331"/>
      <c r="BJ41" s="329"/>
      <c r="BK41" s="327"/>
      <c r="BL41" s="331"/>
      <c r="BM41" s="331"/>
      <c r="BN41" s="329"/>
      <c r="BO41" s="327"/>
      <c r="BP41" s="331"/>
      <c r="BQ41" s="331"/>
      <c r="BR41" s="329"/>
      <c r="BS41" s="327"/>
      <c r="BT41" s="331"/>
      <c r="BU41" s="331"/>
      <c r="BV41" s="329"/>
      <c r="BW41" s="327"/>
      <c r="BX41" s="331"/>
      <c r="BY41" s="331"/>
      <c r="BZ41" s="329"/>
      <c r="CA41" s="327"/>
      <c r="CB41" s="331"/>
      <c r="CC41" s="331"/>
      <c r="CD41" s="329"/>
      <c r="CE41" s="327"/>
      <c r="CF41" s="331"/>
      <c r="CG41" s="331"/>
      <c r="CH41" s="329"/>
      <c r="CI41" s="327"/>
      <c r="CJ41" s="331"/>
      <c r="CK41" s="331"/>
      <c r="CL41" s="329"/>
      <c r="CM41" s="327"/>
      <c r="CN41" s="331"/>
      <c r="CO41" s="331"/>
      <c r="CP41" s="329"/>
      <c r="CQ41" s="327"/>
      <c r="CR41" s="331"/>
      <c r="CS41" s="331"/>
      <c r="CT41" s="329"/>
      <c r="CU41" s="327"/>
      <c r="CV41" s="331"/>
      <c r="CW41" s="331"/>
      <c r="CX41" s="329"/>
      <c r="CY41" s="327"/>
      <c r="CZ41" s="331"/>
      <c r="DA41" s="331"/>
      <c r="DB41" s="329"/>
      <c r="DC41" s="327"/>
      <c r="DD41" s="331"/>
      <c r="DE41" s="331"/>
      <c r="DF41" s="329"/>
      <c r="DG41" s="339"/>
      <c r="DH41" s="340"/>
      <c r="DI41" s="340"/>
      <c r="DJ41" s="342"/>
      <c r="DK41" s="327"/>
      <c r="DL41" s="331"/>
      <c r="DM41" s="331"/>
      <c r="DN41" s="329"/>
      <c r="DO41" s="327"/>
      <c r="DP41" s="331"/>
      <c r="DQ41" s="331"/>
      <c r="DR41" s="329"/>
    </row>
    <row r="42" spans="1:122" ht="32.1" customHeight="1" x14ac:dyDescent="0.25">
      <c r="A42" s="361" t="s">
        <v>457</v>
      </c>
      <c r="B42" s="369" t="s">
        <v>256</v>
      </c>
      <c r="C42" s="363">
        <v>1</v>
      </c>
      <c r="D42" s="364" t="s">
        <v>425</v>
      </c>
      <c r="E42" s="367">
        <v>46905</v>
      </c>
      <c r="F42" s="368">
        <v>47056</v>
      </c>
      <c r="G42" s="327"/>
      <c r="H42" s="331"/>
      <c r="I42" s="331"/>
      <c r="J42" s="329"/>
      <c r="K42" s="327"/>
      <c r="L42" s="331"/>
      <c r="M42" s="331"/>
      <c r="N42" s="329"/>
      <c r="O42" s="327"/>
      <c r="P42" s="331"/>
      <c r="Q42" s="331"/>
      <c r="R42" s="329"/>
      <c r="S42" s="327"/>
      <c r="T42" s="331"/>
      <c r="U42" s="331"/>
      <c r="V42" s="329"/>
      <c r="W42" s="327"/>
      <c r="X42" s="331"/>
      <c r="Y42" s="331"/>
      <c r="Z42" s="329"/>
      <c r="AA42" s="327"/>
      <c r="AB42" s="331"/>
      <c r="AC42" s="331"/>
      <c r="AD42" s="329"/>
      <c r="AE42" s="327"/>
      <c r="AF42" s="331"/>
      <c r="AG42" s="331"/>
      <c r="AH42" s="329"/>
      <c r="AI42" s="327"/>
      <c r="AJ42" s="331"/>
      <c r="AK42" s="331"/>
      <c r="AL42" s="329"/>
      <c r="AM42" s="327"/>
      <c r="AN42" s="331"/>
      <c r="AO42" s="331"/>
      <c r="AP42" s="329"/>
      <c r="AQ42" s="327"/>
      <c r="AR42" s="331"/>
      <c r="AS42" s="331"/>
      <c r="AT42" s="329"/>
      <c r="AU42" s="327"/>
      <c r="AV42" s="331"/>
      <c r="AW42" s="331"/>
      <c r="AX42" s="329"/>
      <c r="AY42" s="327"/>
      <c r="AZ42" s="331"/>
      <c r="BA42" s="331"/>
      <c r="BB42" s="329"/>
      <c r="BC42" s="327"/>
      <c r="BD42" s="331"/>
      <c r="BE42" s="331"/>
      <c r="BF42" s="329"/>
      <c r="BG42" s="327"/>
      <c r="BH42" s="331"/>
      <c r="BI42" s="331"/>
      <c r="BJ42" s="329"/>
      <c r="BK42" s="327"/>
      <c r="BL42" s="331"/>
      <c r="BM42" s="331"/>
      <c r="BN42" s="329"/>
      <c r="BO42" s="327"/>
      <c r="BP42" s="331"/>
      <c r="BQ42" s="331"/>
      <c r="BR42" s="329"/>
      <c r="BS42" s="327"/>
      <c r="BT42" s="331"/>
      <c r="BU42" s="331"/>
      <c r="BV42" s="329"/>
      <c r="BW42" s="327"/>
      <c r="BX42" s="331"/>
      <c r="BY42" s="331"/>
      <c r="BZ42" s="329"/>
      <c r="CA42" s="327"/>
      <c r="CB42" s="331"/>
      <c r="CC42" s="331"/>
      <c r="CD42" s="329"/>
      <c r="CE42" s="327"/>
      <c r="CF42" s="331"/>
      <c r="CG42" s="331"/>
      <c r="CH42" s="329"/>
      <c r="CI42" s="327"/>
      <c r="CJ42" s="331"/>
      <c r="CK42" s="331"/>
      <c r="CL42" s="329"/>
      <c r="CM42" s="327"/>
      <c r="CN42" s="331"/>
      <c r="CO42" s="331"/>
      <c r="CP42" s="329"/>
      <c r="CQ42" s="339"/>
      <c r="CR42" s="340"/>
      <c r="CS42" s="340"/>
      <c r="CT42" s="342"/>
      <c r="CU42" s="339"/>
      <c r="CV42" s="340"/>
      <c r="CW42" s="340"/>
      <c r="CX42" s="342"/>
      <c r="CY42" s="339"/>
      <c r="CZ42" s="340"/>
      <c r="DA42" s="340"/>
      <c r="DB42" s="342"/>
      <c r="DC42" s="339"/>
      <c r="DD42" s="340"/>
      <c r="DE42" s="340"/>
      <c r="DF42" s="342"/>
      <c r="DG42" s="339"/>
      <c r="DH42" s="340"/>
      <c r="DI42" s="340"/>
      <c r="DJ42" s="342"/>
      <c r="DK42" s="327"/>
      <c r="DL42" s="331"/>
      <c r="DM42" s="331"/>
      <c r="DN42" s="329"/>
      <c r="DO42" s="327"/>
      <c r="DP42" s="331"/>
      <c r="DQ42" s="331"/>
      <c r="DR42" s="329"/>
    </row>
    <row r="43" spans="1:122" ht="32.1" customHeight="1" x14ac:dyDescent="0.25">
      <c r="A43" s="361" t="s">
        <v>458</v>
      </c>
      <c r="B43" s="369" t="s">
        <v>258</v>
      </c>
      <c r="C43" s="363">
        <v>1</v>
      </c>
      <c r="D43" s="364" t="s">
        <v>425</v>
      </c>
      <c r="E43" s="367">
        <v>46905</v>
      </c>
      <c r="F43" s="368">
        <v>47056</v>
      </c>
      <c r="G43" s="327"/>
      <c r="H43" s="331"/>
      <c r="I43" s="331"/>
      <c r="J43" s="329"/>
      <c r="K43" s="327"/>
      <c r="L43" s="331"/>
      <c r="M43" s="331"/>
      <c r="N43" s="329"/>
      <c r="O43" s="327"/>
      <c r="P43" s="331"/>
      <c r="Q43" s="331"/>
      <c r="R43" s="329"/>
      <c r="S43" s="327"/>
      <c r="T43" s="331"/>
      <c r="U43" s="331"/>
      <c r="V43" s="329"/>
      <c r="W43" s="327"/>
      <c r="X43" s="331"/>
      <c r="Y43" s="331"/>
      <c r="Z43" s="329"/>
      <c r="AA43" s="327"/>
      <c r="AB43" s="331"/>
      <c r="AC43" s="331"/>
      <c r="AD43" s="329"/>
      <c r="AE43" s="327"/>
      <c r="AF43" s="331"/>
      <c r="AG43" s="331"/>
      <c r="AH43" s="329"/>
      <c r="AI43" s="327"/>
      <c r="AJ43" s="331"/>
      <c r="AK43" s="331"/>
      <c r="AL43" s="329"/>
      <c r="AM43" s="327"/>
      <c r="AN43" s="331"/>
      <c r="AO43" s="331"/>
      <c r="AP43" s="329"/>
      <c r="AQ43" s="327"/>
      <c r="AR43" s="331"/>
      <c r="AS43" s="331"/>
      <c r="AT43" s="329"/>
      <c r="AU43" s="327"/>
      <c r="AV43" s="331"/>
      <c r="AW43" s="331"/>
      <c r="AX43" s="329"/>
      <c r="AY43" s="327"/>
      <c r="AZ43" s="331"/>
      <c r="BA43" s="331"/>
      <c r="BB43" s="329"/>
      <c r="BC43" s="327"/>
      <c r="BD43" s="331"/>
      <c r="BE43" s="331"/>
      <c r="BF43" s="329"/>
      <c r="BG43" s="327"/>
      <c r="BH43" s="331"/>
      <c r="BI43" s="331"/>
      <c r="BJ43" s="329"/>
      <c r="BK43" s="327"/>
      <c r="BL43" s="331"/>
      <c r="BM43" s="331"/>
      <c r="BN43" s="329"/>
      <c r="BO43" s="327"/>
      <c r="BP43" s="331"/>
      <c r="BQ43" s="331"/>
      <c r="BR43" s="329"/>
      <c r="BS43" s="327"/>
      <c r="BT43" s="331"/>
      <c r="BU43" s="331"/>
      <c r="BV43" s="329"/>
      <c r="BW43" s="327"/>
      <c r="BX43" s="331"/>
      <c r="BY43" s="331"/>
      <c r="BZ43" s="329"/>
      <c r="CA43" s="327"/>
      <c r="CB43" s="331"/>
      <c r="CC43" s="331"/>
      <c r="CD43" s="329"/>
      <c r="CE43" s="327"/>
      <c r="CF43" s="331"/>
      <c r="CG43" s="331"/>
      <c r="CH43" s="329"/>
      <c r="CI43" s="327"/>
      <c r="CJ43" s="331"/>
      <c r="CK43" s="331"/>
      <c r="CL43" s="329"/>
      <c r="CM43" s="327"/>
      <c r="CN43" s="331"/>
      <c r="CO43" s="331"/>
      <c r="CP43" s="329"/>
      <c r="CQ43" s="339"/>
      <c r="CR43" s="340"/>
      <c r="CS43" s="340"/>
      <c r="CT43" s="342"/>
      <c r="CU43" s="339"/>
      <c r="CV43" s="340"/>
      <c r="CW43" s="340"/>
      <c r="CX43" s="342"/>
      <c r="CY43" s="339"/>
      <c r="CZ43" s="340"/>
      <c r="DA43" s="340"/>
      <c r="DB43" s="342"/>
      <c r="DC43" s="339"/>
      <c r="DD43" s="340"/>
      <c r="DE43" s="340"/>
      <c r="DF43" s="342"/>
      <c r="DG43" s="339"/>
      <c r="DH43" s="340"/>
      <c r="DI43" s="340"/>
      <c r="DJ43" s="342"/>
      <c r="DK43" s="327"/>
      <c r="DL43" s="331"/>
      <c r="DM43" s="331"/>
      <c r="DN43" s="329"/>
      <c r="DO43" s="327"/>
      <c r="DP43" s="331"/>
      <c r="DQ43" s="331"/>
      <c r="DR43" s="329"/>
    </row>
    <row r="44" spans="1:122" ht="32.1" customHeight="1" x14ac:dyDescent="0.25">
      <c r="A44" s="361" t="s">
        <v>459</v>
      </c>
      <c r="B44" s="366" t="s">
        <v>250</v>
      </c>
      <c r="C44" s="363">
        <v>1</v>
      </c>
      <c r="D44" s="364" t="s">
        <v>425</v>
      </c>
      <c r="E44" s="367">
        <v>46905</v>
      </c>
      <c r="F44" s="368">
        <v>47056</v>
      </c>
      <c r="G44" s="327"/>
      <c r="H44" s="331"/>
      <c r="I44" s="331"/>
      <c r="J44" s="329"/>
      <c r="K44" s="327"/>
      <c r="L44" s="331"/>
      <c r="M44" s="331"/>
      <c r="N44" s="329"/>
      <c r="O44" s="327"/>
      <c r="P44" s="331"/>
      <c r="Q44" s="331"/>
      <c r="R44" s="329"/>
      <c r="S44" s="327"/>
      <c r="T44" s="331"/>
      <c r="U44" s="331"/>
      <c r="V44" s="329"/>
      <c r="W44" s="327"/>
      <c r="X44" s="331"/>
      <c r="Y44" s="331"/>
      <c r="Z44" s="329"/>
      <c r="AA44" s="327"/>
      <c r="AB44" s="331"/>
      <c r="AC44" s="331"/>
      <c r="AD44" s="329"/>
      <c r="AE44" s="327"/>
      <c r="AF44" s="331"/>
      <c r="AG44" s="331"/>
      <c r="AH44" s="329"/>
      <c r="AI44" s="327"/>
      <c r="AJ44" s="331"/>
      <c r="AK44" s="331"/>
      <c r="AL44" s="329"/>
      <c r="AM44" s="327"/>
      <c r="AN44" s="331"/>
      <c r="AO44" s="331"/>
      <c r="AP44" s="329"/>
      <c r="AQ44" s="327"/>
      <c r="AR44" s="331"/>
      <c r="AS44" s="331"/>
      <c r="AT44" s="329"/>
      <c r="AU44" s="327"/>
      <c r="AV44" s="331"/>
      <c r="AW44" s="331"/>
      <c r="AX44" s="329"/>
      <c r="AY44" s="327"/>
      <c r="AZ44" s="331"/>
      <c r="BA44" s="331"/>
      <c r="BB44" s="329"/>
      <c r="BC44" s="327"/>
      <c r="BD44" s="331"/>
      <c r="BE44" s="331"/>
      <c r="BF44" s="329"/>
      <c r="BG44" s="327"/>
      <c r="BH44" s="331"/>
      <c r="BI44" s="331"/>
      <c r="BJ44" s="329"/>
      <c r="BK44" s="327"/>
      <c r="BL44" s="331"/>
      <c r="BM44" s="331"/>
      <c r="BN44" s="329"/>
      <c r="BO44" s="327"/>
      <c r="BP44" s="331"/>
      <c r="BQ44" s="331"/>
      <c r="BR44" s="329"/>
      <c r="BS44" s="327"/>
      <c r="BT44" s="331"/>
      <c r="BU44" s="331"/>
      <c r="BV44" s="329"/>
      <c r="BW44" s="327"/>
      <c r="BX44" s="331"/>
      <c r="BY44" s="331"/>
      <c r="BZ44" s="329"/>
      <c r="CA44" s="327"/>
      <c r="CB44" s="331"/>
      <c r="CC44" s="331"/>
      <c r="CD44" s="329"/>
      <c r="CE44" s="327"/>
      <c r="CF44" s="331"/>
      <c r="CG44" s="331"/>
      <c r="CH44" s="329"/>
      <c r="CI44" s="327"/>
      <c r="CJ44" s="331"/>
      <c r="CK44" s="331"/>
      <c r="CL44" s="329"/>
      <c r="CM44" s="327"/>
      <c r="CN44" s="331"/>
      <c r="CO44" s="331"/>
      <c r="CP44" s="329"/>
      <c r="CQ44" s="339"/>
      <c r="CR44" s="340"/>
      <c r="CS44" s="340"/>
      <c r="CT44" s="342"/>
      <c r="CU44" s="339"/>
      <c r="CV44" s="340"/>
      <c r="CW44" s="340"/>
      <c r="CX44" s="342"/>
      <c r="CY44" s="339"/>
      <c r="CZ44" s="340"/>
      <c r="DA44" s="340"/>
      <c r="DB44" s="342"/>
      <c r="DC44" s="339"/>
      <c r="DD44" s="340"/>
      <c r="DE44" s="340"/>
      <c r="DF44" s="342"/>
      <c r="DG44" s="339"/>
      <c r="DH44" s="340"/>
      <c r="DI44" s="340"/>
      <c r="DJ44" s="342"/>
      <c r="DK44" s="327"/>
      <c r="DL44" s="331"/>
      <c r="DM44" s="331"/>
      <c r="DN44" s="329"/>
      <c r="DO44" s="327"/>
      <c r="DP44" s="331"/>
      <c r="DQ44" s="331"/>
      <c r="DR44" s="329"/>
    </row>
    <row r="45" spans="1:122" ht="32.1" customHeight="1" x14ac:dyDescent="0.25">
      <c r="A45" s="361" t="s">
        <v>460</v>
      </c>
      <c r="B45" s="369" t="s">
        <v>432</v>
      </c>
      <c r="C45" s="363">
        <v>1</v>
      </c>
      <c r="D45" s="364" t="s">
        <v>425</v>
      </c>
      <c r="E45" s="367">
        <v>47027</v>
      </c>
      <c r="F45" s="368">
        <v>47056</v>
      </c>
      <c r="G45" s="327"/>
      <c r="H45" s="331"/>
      <c r="I45" s="331"/>
      <c r="J45" s="329"/>
      <c r="K45" s="327"/>
      <c r="L45" s="331"/>
      <c r="M45" s="331"/>
      <c r="N45" s="329"/>
      <c r="O45" s="327"/>
      <c r="P45" s="331"/>
      <c r="Q45" s="331"/>
      <c r="R45" s="329"/>
      <c r="S45" s="327"/>
      <c r="T45" s="331"/>
      <c r="U45" s="331"/>
      <c r="V45" s="329"/>
      <c r="W45" s="327"/>
      <c r="X45" s="331"/>
      <c r="Y45" s="331"/>
      <c r="Z45" s="329"/>
      <c r="AA45" s="327"/>
      <c r="AB45" s="331"/>
      <c r="AC45" s="331"/>
      <c r="AD45" s="329"/>
      <c r="AE45" s="327"/>
      <c r="AF45" s="331"/>
      <c r="AG45" s="331"/>
      <c r="AH45" s="329"/>
      <c r="AI45" s="327"/>
      <c r="AJ45" s="331"/>
      <c r="AK45" s="331"/>
      <c r="AL45" s="329"/>
      <c r="AM45" s="327"/>
      <c r="AN45" s="331"/>
      <c r="AO45" s="331"/>
      <c r="AP45" s="329"/>
      <c r="AQ45" s="327"/>
      <c r="AR45" s="331"/>
      <c r="AS45" s="331"/>
      <c r="AT45" s="329"/>
      <c r="AU45" s="327"/>
      <c r="AV45" s="331"/>
      <c r="AW45" s="331"/>
      <c r="AX45" s="329"/>
      <c r="AY45" s="327"/>
      <c r="AZ45" s="331"/>
      <c r="BA45" s="331"/>
      <c r="BB45" s="329"/>
      <c r="BC45" s="327"/>
      <c r="BD45" s="331"/>
      <c r="BE45" s="331"/>
      <c r="BF45" s="329"/>
      <c r="BG45" s="327"/>
      <c r="BH45" s="331"/>
      <c r="BI45" s="331"/>
      <c r="BJ45" s="329"/>
      <c r="BK45" s="327"/>
      <c r="BL45" s="331"/>
      <c r="BM45" s="331"/>
      <c r="BN45" s="329"/>
      <c r="BO45" s="327"/>
      <c r="BP45" s="331"/>
      <c r="BQ45" s="331"/>
      <c r="BR45" s="329"/>
      <c r="BS45" s="327"/>
      <c r="BT45" s="331"/>
      <c r="BU45" s="331"/>
      <c r="BV45" s="329"/>
      <c r="BW45" s="327"/>
      <c r="BX45" s="331"/>
      <c r="BY45" s="331"/>
      <c r="BZ45" s="329"/>
      <c r="CA45" s="327"/>
      <c r="CB45" s="331"/>
      <c r="CC45" s="331"/>
      <c r="CD45" s="329"/>
      <c r="CE45" s="327"/>
      <c r="CF45" s="331"/>
      <c r="CG45" s="331"/>
      <c r="CH45" s="329"/>
      <c r="CI45" s="327"/>
      <c r="CJ45" s="331"/>
      <c r="CK45" s="331"/>
      <c r="CL45" s="329"/>
      <c r="CM45" s="327"/>
      <c r="CN45" s="331"/>
      <c r="CO45" s="331"/>
      <c r="CP45" s="329"/>
      <c r="CQ45" s="327"/>
      <c r="CR45" s="331"/>
      <c r="CS45" s="331"/>
      <c r="CT45" s="329"/>
      <c r="CU45" s="327"/>
      <c r="CV45" s="331"/>
      <c r="CW45" s="331"/>
      <c r="CX45" s="329"/>
      <c r="CY45" s="327"/>
      <c r="CZ45" s="331"/>
      <c r="DA45" s="331"/>
      <c r="DB45" s="329"/>
      <c r="DC45" s="327"/>
      <c r="DD45" s="331"/>
      <c r="DE45" s="331"/>
      <c r="DF45" s="329"/>
      <c r="DG45" s="339"/>
      <c r="DH45" s="340"/>
      <c r="DI45" s="340"/>
      <c r="DJ45" s="342"/>
      <c r="DK45" s="327"/>
      <c r="DL45" s="331"/>
      <c r="DM45" s="331"/>
      <c r="DN45" s="329"/>
      <c r="DO45" s="327"/>
      <c r="DP45" s="331"/>
      <c r="DQ45" s="331"/>
      <c r="DR45" s="329"/>
    </row>
    <row r="46" spans="1:122" ht="32.1" customHeight="1" x14ac:dyDescent="0.25">
      <c r="A46" s="361" t="s">
        <v>461</v>
      </c>
      <c r="B46" s="370" t="s">
        <v>256</v>
      </c>
      <c r="C46" s="363">
        <v>1</v>
      </c>
      <c r="D46" s="364" t="s">
        <v>425</v>
      </c>
      <c r="E46" s="367">
        <v>46905</v>
      </c>
      <c r="F46" s="368">
        <v>47056</v>
      </c>
      <c r="G46" s="327"/>
      <c r="H46" s="331"/>
      <c r="I46" s="331"/>
      <c r="J46" s="329"/>
      <c r="K46" s="327"/>
      <c r="L46" s="331"/>
      <c r="M46" s="331"/>
      <c r="N46" s="329"/>
      <c r="O46" s="327"/>
      <c r="P46" s="331"/>
      <c r="Q46" s="331"/>
      <c r="R46" s="329"/>
      <c r="S46" s="327"/>
      <c r="T46" s="331"/>
      <c r="U46" s="331"/>
      <c r="V46" s="329"/>
      <c r="W46" s="327"/>
      <c r="X46" s="331"/>
      <c r="Y46" s="331"/>
      <c r="Z46" s="329"/>
      <c r="AA46" s="327"/>
      <c r="AB46" s="331"/>
      <c r="AC46" s="331"/>
      <c r="AD46" s="329"/>
      <c r="AE46" s="327"/>
      <c r="AF46" s="331"/>
      <c r="AG46" s="331"/>
      <c r="AH46" s="329"/>
      <c r="AI46" s="327"/>
      <c r="AJ46" s="331"/>
      <c r="AK46" s="331"/>
      <c r="AL46" s="329"/>
      <c r="AM46" s="327"/>
      <c r="AN46" s="331"/>
      <c r="AO46" s="331"/>
      <c r="AP46" s="329"/>
      <c r="AQ46" s="327"/>
      <c r="AR46" s="331"/>
      <c r="AS46" s="331"/>
      <c r="AT46" s="329"/>
      <c r="AU46" s="327"/>
      <c r="AV46" s="331"/>
      <c r="AW46" s="331"/>
      <c r="AX46" s="329"/>
      <c r="AY46" s="327"/>
      <c r="AZ46" s="331"/>
      <c r="BA46" s="331"/>
      <c r="BB46" s="329"/>
      <c r="BC46" s="327"/>
      <c r="BD46" s="331"/>
      <c r="BE46" s="331"/>
      <c r="BF46" s="329"/>
      <c r="BG46" s="327"/>
      <c r="BH46" s="331"/>
      <c r="BI46" s="331"/>
      <c r="BJ46" s="329"/>
      <c r="BK46" s="327"/>
      <c r="BL46" s="331"/>
      <c r="BM46" s="331"/>
      <c r="BN46" s="329"/>
      <c r="BO46" s="327"/>
      <c r="BP46" s="331"/>
      <c r="BQ46" s="331"/>
      <c r="BR46" s="329"/>
      <c r="BS46" s="327"/>
      <c r="BT46" s="331"/>
      <c r="BU46" s="331"/>
      <c r="BV46" s="329"/>
      <c r="BW46" s="327"/>
      <c r="BX46" s="331"/>
      <c r="BY46" s="331"/>
      <c r="BZ46" s="329"/>
      <c r="CA46" s="327"/>
      <c r="CB46" s="331"/>
      <c r="CC46" s="331"/>
      <c r="CD46" s="329"/>
      <c r="CE46" s="327"/>
      <c r="CF46" s="331"/>
      <c r="CG46" s="331"/>
      <c r="CH46" s="329"/>
      <c r="CI46" s="327"/>
      <c r="CJ46" s="331"/>
      <c r="CK46" s="331"/>
      <c r="CL46" s="329"/>
      <c r="CM46" s="327"/>
      <c r="CN46" s="331"/>
      <c r="CO46" s="331"/>
      <c r="CP46" s="329"/>
      <c r="CQ46" s="339"/>
      <c r="CR46" s="340"/>
      <c r="CS46" s="340"/>
      <c r="CT46" s="342"/>
      <c r="CU46" s="339"/>
      <c r="CV46" s="340"/>
      <c r="CW46" s="340"/>
      <c r="CX46" s="342"/>
      <c r="CY46" s="339"/>
      <c r="CZ46" s="340"/>
      <c r="DA46" s="340"/>
      <c r="DB46" s="342"/>
      <c r="DC46" s="339"/>
      <c r="DD46" s="340"/>
      <c r="DE46" s="340"/>
      <c r="DF46" s="342"/>
      <c r="DG46" s="339"/>
      <c r="DH46" s="340"/>
      <c r="DI46" s="340"/>
      <c r="DJ46" s="342"/>
      <c r="DK46" s="327"/>
      <c r="DL46" s="331"/>
      <c r="DM46" s="331"/>
      <c r="DN46" s="329"/>
      <c r="DO46" s="327"/>
      <c r="DP46" s="331"/>
      <c r="DQ46" s="331"/>
      <c r="DR46" s="329"/>
    </row>
    <row r="47" spans="1:122" ht="32.1" customHeight="1" x14ac:dyDescent="0.25">
      <c r="A47" s="361" t="s">
        <v>462</v>
      </c>
      <c r="B47" s="370" t="s">
        <v>258</v>
      </c>
      <c r="C47" s="363">
        <v>1</v>
      </c>
      <c r="D47" s="364" t="s">
        <v>425</v>
      </c>
      <c r="E47" s="367">
        <v>46905</v>
      </c>
      <c r="F47" s="368">
        <v>47056</v>
      </c>
      <c r="G47" s="327"/>
      <c r="H47" s="331"/>
      <c r="I47" s="331"/>
      <c r="J47" s="329"/>
      <c r="K47" s="327"/>
      <c r="L47" s="331"/>
      <c r="M47" s="331"/>
      <c r="N47" s="329"/>
      <c r="O47" s="327"/>
      <c r="P47" s="331"/>
      <c r="Q47" s="331"/>
      <c r="R47" s="329"/>
      <c r="S47" s="327"/>
      <c r="T47" s="331"/>
      <c r="U47" s="331"/>
      <c r="V47" s="329"/>
      <c r="W47" s="327"/>
      <c r="X47" s="331"/>
      <c r="Y47" s="331"/>
      <c r="Z47" s="329"/>
      <c r="AA47" s="327"/>
      <c r="AB47" s="331"/>
      <c r="AC47" s="331"/>
      <c r="AD47" s="329"/>
      <c r="AE47" s="327"/>
      <c r="AF47" s="331"/>
      <c r="AG47" s="331"/>
      <c r="AH47" s="329"/>
      <c r="AI47" s="327"/>
      <c r="AJ47" s="331"/>
      <c r="AK47" s="331"/>
      <c r="AL47" s="329"/>
      <c r="AM47" s="327"/>
      <c r="AN47" s="331"/>
      <c r="AO47" s="331"/>
      <c r="AP47" s="329"/>
      <c r="AQ47" s="327"/>
      <c r="AR47" s="331"/>
      <c r="AS47" s="331"/>
      <c r="AT47" s="329"/>
      <c r="AU47" s="327"/>
      <c r="AV47" s="331"/>
      <c r="AW47" s="331"/>
      <c r="AX47" s="329"/>
      <c r="AY47" s="327"/>
      <c r="AZ47" s="331"/>
      <c r="BA47" s="331"/>
      <c r="BB47" s="329"/>
      <c r="BC47" s="327"/>
      <c r="BD47" s="331"/>
      <c r="BE47" s="331"/>
      <c r="BF47" s="329"/>
      <c r="BG47" s="327"/>
      <c r="BH47" s="331"/>
      <c r="BI47" s="331"/>
      <c r="BJ47" s="329"/>
      <c r="BK47" s="327"/>
      <c r="BL47" s="331"/>
      <c r="BM47" s="331"/>
      <c r="BN47" s="329"/>
      <c r="BO47" s="327"/>
      <c r="BP47" s="331"/>
      <c r="BQ47" s="331"/>
      <c r="BR47" s="329"/>
      <c r="BS47" s="327"/>
      <c r="BT47" s="331"/>
      <c r="BU47" s="331"/>
      <c r="BV47" s="329"/>
      <c r="BW47" s="327"/>
      <c r="BX47" s="331"/>
      <c r="BY47" s="331"/>
      <c r="BZ47" s="329"/>
      <c r="CA47" s="327"/>
      <c r="CB47" s="331"/>
      <c r="CC47" s="331"/>
      <c r="CD47" s="329"/>
      <c r="CE47" s="327"/>
      <c r="CF47" s="331"/>
      <c r="CG47" s="331"/>
      <c r="CH47" s="329"/>
      <c r="CI47" s="327"/>
      <c r="CJ47" s="331"/>
      <c r="CK47" s="331"/>
      <c r="CL47" s="329"/>
      <c r="CM47" s="327"/>
      <c r="CN47" s="331"/>
      <c r="CO47" s="331"/>
      <c r="CP47" s="329"/>
      <c r="CQ47" s="339"/>
      <c r="CR47" s="340"/>
      <c r="CS47" s="340"/>
      <c r="CT47" s="342"/>
      <c r="CU47" s="339"/>
      <c r="CV47" s="340"/>
      <c r="CW47" s="340"/>
      <c r="CX47" s="342"/>
      <c r="CY47" s="339"/>
      <c r="CZ47" s="340"/>
      <c r="DA47" s="340"/>
      <c r="DB47" s="342"/>
      <c r="DC47" s="339"/>
      <c r="DD47" s="340"/>
      <c r="DE47" s="340"/>
      <c r="DF47" s="342"/>
      <c r="DG47" s="339"/>
      <c r="DH47" s="340"/>
      <c r="DI47" s="340"/>
      <c r="DJ47" s="342"/>
      <c r="DK47" s="327"/>
      <c r="DL47" s="331"/>
      <c r="DM47" s="331"/>
      <c r="DN47" s="329"/>
      <c r="DO47" s="327"/>
      <c r="DP47" s="331"/>
      <c r="DQ47" s="331"/>
      <c r="DR47" s="329"/>
    </row>
    <row r="48" spans="1:122" ht="32.1" customHeight="1" x14ac:dyDescent="0.25">
      <c r="A48" s="371" t="s">
        <v>463</v>
      </c>
      <c r="B48" s="372" t="s">
        <v>464</v>
      </c>
      <c r="C48" s="373"/>
      <c r="D48" s="374"/>
      <c r="E48" s="375">
        <v>47058</v>
      </c>
      <c r="F48" s="376">
        <v>47112</v>
      </c>
      <c r="G48" s="327"/>
      <c r="H48" s="331"/>
      <c r="I48" s="331"/>
      <c r="J48" s="329"/>
      <c r="K48" s="330"/>
      <c r="L48" s="331"/>
      <c r="M48" s="331"/>
      <c r="N48" s="332"/>
      <c r="O48" s="327"/>
      <c r="P48" s="331"/>
      <c r="Q48" s="331"/>
      <c r="R48" s="329"/>
      <c r="S48" s="330"/>
      <c r="T48" s="331"/>
      <c r="U48" s="331"/>
      <c r="V48" s="332"/>
      <c r="W48" s="327"/>
      <c r="X48" s="331"/>
      <c r="Y48" s="331"/>
      <c r="Z48" s="329"/>
      <c r="AA48" s="327"/>
      <c r="AB48" s="331"/>
      <c r="AC48" s="331"/>
      <c r="AD48" s="329"/>
      <c r="AE48" s="327"/>
      <c r="AF48" s="331"/>
      <c r="AG48" s="331"/>
      <c r="AH48" s="329"/>
      <c r="AI48" s="327"/>
      <c r="AJ48" s="331"/>
      <c r="AK48" s="331"/>
      <c r="AL48" s="329"/>
      <c r="AM48" s="330"/>
      <c r="AN48" s="331"/>
      <c r="AO48" s="331"/>
      <c r="AP48" s="332"/>
      <c r="AQ48" s="327"/>
      <c r="AR48" s="331"/>
      <c r="AS48" s="331"/>
      <c r="AT48" s="329"/>
      <c r="AU48" s="330"/>
      <c r="AV48" s="331"/>
      <c r="AW48" s="331"/>
      <c r="AX48" s="332"/>
      <c r="AY48" s="327"/>
      <c r="AZ48" s="331"/>
      <c r="BA48" s="331"/>
      <c r="BB48" s="329"/>
      <c r="BC48" s="327"/>
      <c r="BD48" s="331"/>
      <c r="BE48" s="331"/>
      <c r="BF48" s="329"/>
      <c r="BG48" s="327"/>
      <c r="BH48" s="331"/>
      <c r="BI48" s="331"/>
      <c r="BJ48" s="329"/>
      <c r="BK48" s="327"/>
      <c r="BL48" s="331"/>
      <c r="BM48" s="331"/>
      <c r="BN48" s="329"/>
      <c r="BO48" s="330"/>
      <c r="BP48" s="331"/>
      <c r="BQ48" s="331"/>
      <c r="BR48" s="332"/>
      <c r="BS48" s="327"/>
      <c r="BT48" s="331"/>
      <c r="BU48" s="331"/>
      <c r="BV48" s="329"/>
      <c r="BW48" s="327"/>
      <c r="BX48" s="331"/>
      <c r="BY48" s="331"/>
      <c r="BZ48" s="329"/>
      <c r="CA48" s="327"/>
      <c r="CB48" s="331"/>
      <c r="CC48" s="331"/>
      <c r="CD48" s="329"/>
      <c r="CE48" s="327"/>
      <c r="CF48" s="331"/>
      <c r="CG48" s="331"/>
      <c r="CH48" s="329"/>
      <c r="CI48" s="330"/>
      <c r="CJ48" s="331"/>
      <c r="CK48" s="331"/>
      <c r="CL48" s="332"/>
      <c r="CM48" s="327"/>
      <c r="CN48" s="331"/>
      <c r="CO48" s="331"/>
      <c r="CP48" s="329"/>
      <c r="CQ48" s="330"/>
      <c r="CR48" s="331"/>
      <c r="CS48" s="331"/>
      <c r="CT48" s="332"/>
      <c r="CU48" s="327"/>
      <c r="CV48" s="331"/>
      <c r="CW48" s="331"/>
      <c r="CX48" s="329"/>
      <c r="CY48" s="327"/>
      <c r="CZ48" s="331"/>
      <c r="DA48" s="331"/>
      <c r="DB48" s="329"/>
      <c r="DC48" s="327"/>
      <c r="DD48" s="331"/>
      <c r="DE48" s="331"/>
      <c r="DF48" s="329"/>
      <c r="DG48" s="327"/>
      <c r="DH48" s="331"/>
      <c r="DI48" s="331"/>
      <c r="DJ48" s="329"/>
      <c r="DK48" s="330"/>
      <c r="DL48" s="331"/>
      <c r="DM48" s="331"/>
      <c r="DN48" s="332"/>
      <c r="DO48" s="327"/>
      <c r="DP48" s="331"/>
      <c r="DQ48" s="331"/>
      <c r="DR48" s="329"/>
    </row>
    <row r="49" spans="1:122" ht="51.75" customHeight="1" x14ac:dyDescent="0.25">
      <c r="A49" s="377" t="s">
        <v>465</v>
      </c>
      <c r="B49" s="378" t="s">
        <v>466</v>
      </c>
      <c r="C49" s="379">
        <v>1</v>
      </c>
      <c r="D49" s="379" t="s">
        <v>425</v>
      </c>
      <c r="E49" s="380">
        <v>47107</v>
      </c>
      <c r="F49" s="376">
        <v>47112</v>
      </c>
      <c r="G49" s="381"/>
      <c r="H49" s="382"/>
      <c r="I49" s="382"/>
      <c r="J49" s="383"/>
      <c r="K49" s="384"/>
      <c r="L49" s="382"/>
      <c r="M49" s="382"/>
      <c r="N49" s="385"/>
      <c r="O49" s="381"/>
      <c r="P49" s="382"/>
      <c r="Q49" s="382"/>
      <c r="R49" s="383"/>
      <c r="S49" s="384"/>
      <c r="T49" s="382"/>
      <c r="U49" s="382"/>
      <c r="V49" s="385"/>
      <c r="W49" s="381"/>
      <c r="X49" s="382"/>
      <c r="Y49" s="382"/>
      <c r="Z49" s="383"/>
      <c r="AA49" s="381"/>
      <c r="AB49" s="382"/>
      <c r="AC49" s="382"/>
      <c r="AD49" s="383"/>
      <c r="AE49" s="381"/>
      <c r="AF49" s="382"/>
      <c r="AG49" s="382"/>
      <c r="AH49" s="383"/>
      <c r="AI49" s="381"/>
      <c r="AJ49" s="382"/>
      <c r="AK49" s="382"/>
      <c r="AL49" s="383"/>
      <c r="AM49" s="384"/>
      <c r="AN49" s="382"/>
      <c r="AO49" s="382"/>
      <c r="AP49" s="385"/>
      <c r="AQ49" s="381"/>
      <c r="AR49" s="382"/>
      <c r="AS49" s="382"/>
      <c r="AT49" s="383"/>
      <c r="AU49" s="384"/>
      <c r="AV49" s="382"/>
      <c r="AW49" s="382"/>
      <c r="AX49" s="385"/>
      <c r="AY49" s="381"/>
      <c r="AZ49" s="382"/>
      <c r="BA49" s="382"/>
      <c r="BB49" s="383"/>
      <c r="BC49" s="381"/>
      <c r="BD49" s="382"/>
      <c r="BE49" s="382"/>
      <c r="BF49" s="383"/>
      <c r="BG49" s="381"/>
      <c r="BH49" s="382"/>
      <c r="BI49" s="382"/>
      <c r="BJ49" s="383"/>
      <c r="BK49" s="381"/>
      <c r="BL49" s="382"/>
      <c r="BM49" s="382"/>
      <c r="BN49" s="383"/>
      <c r="BO49" s="384"/>
      <c r="BP49" s="382"/>
      <c r="BQ49" s="382"/>
      <c r="BR49" s="385"/>
      <c r="BS49" s="381"/>
      <c r="BT49" s="382"/>
      <c r="BU49" s="382"/>
      <c r="BV49" s="383"/>
      <c r="BW49" s="381"/>
      <c r="BX49" s="382"/>
      <c r="BY49" s="382"/>
      <c r="BZ49" s="383"/>
      <c r="CA49" s="381"/>
      <c r="CB49" s="382"/>
      <c r="CC49" s="382"/>
      <c r="CD49" s="383"/>
      <c r="CE49" s="381"/>
      <c r="CF49" s="382"/>
      <c r="CG49" s="382"/>
      <c r="CH49" s="383"/>
      <c r="CI49" s="384"/>
      <c r="CJ49" s="382"/>
      <c r="CK49" s="382"/>
      <c r="CL49" s="385"/>
      <c r="CM49" s="381"/>
      <c r="CN49" s="382"/>
      <c r="CO49" s="382"/>
      <c r="CP49" s="383"/>
      <c r="CQ49" s="384"/>
      <c r="CR49" s="382"/>
      <c r="CS49" s="382"/>
      <c r="CT49" s="385"/>
      <c r="CU49" s="381"/>
      <c r="CV49" s="382"/>
      <c r="CW49" s="382"/>
      <c r="CX49" s="383"/>
      <c r="CY49" s="381"/>
      <c r="CZ49" s="382"/>
      <c r="DA49" s="382"/>
      <c r="DB49" s="383"/>
      <c r="DC49" s="381"/>
      <c r="DD49" s="382"/>
      <c r="DE49" s="382"/>
      <c r="DF49" s="383"/>
      <c r="DG49" s="381"/>
      <c r="DH49" s="382"/>
      <c r="DI49" s="382"/>
      <c r="DJ49" s="383"/>
      <c r="DK49" s="384"/>
      <c r="DL49" s="382"/>
      <c r="DM49" s="382"/>
      <c r="DN49" s="385"/>
      <c r="DO49" s="381"/>
      <c r="DP49" s="382"/>
      <c r="DQ49" s="382"/>
      <c r="DR49" s="386"/>
    </row>
    <row r="50" spans="1:122" ht="30" customHeight="1" x14ac:dyDescent="0.25">
      <c r="A50" s="377" t="s">
        <v>467</v>
      </c>
      <c r="B50" s="387" t="s">
        <v>468</v>
      </c>
      <c r="C50" s="379">
        <v>1</v>
      </c>
      <c r="D50" s="379" t="s">
        <v>425</v>
      </c>
      <c r="E50" s="388">
        <v>47058</v>
      </c>
      <c r="F50" s="389">
        <v>47087</v>
      </c>
      <c r="G50" s="381"/>
      <c r="H50" s="382"/>
      <c r="I50" s="382"/>
      <c r="J50" s="383"/>
      <c r="K50" s="384"/>
      <c r="L50" s="382"/>
      <c r="M50" s="382"/>
      <c r="N50" s="385"/>
      <c r="O50" s="381"/>
      <c r="P50" s="382"/>
      <c r="Q50" s="382"/>
      <c r="R50" s="383"/>
      <c r="S50" s="384"/>
      <c r="T50" s="382"/>
      <c r="U50" s="382"/>
      <c r="V50" s="385"/>
      <c r="W50" s="381"/>
      <c r="X50" s="382"/>
      <c r="Y50" s="382"/>
      <c r="Z50" s="383"/>
      <c r="AA50" s="381"/>
      <c r="AB50" s="382"/>
      <c r="AC50" s="382"/>
      <c r="AD50" s="383"/>
      <c r="AE50" s="381"/>
      <c r="AF50" s="382"/>
      <c r="AG50" s="382"/>
      <c r="AH50" s="383"/>
      <c r="AI50" s="381"/>
      <c r="AJ50" s="382"/>
      <c r="AK50" s="382"/>
      <c r="AL50" s="383"/>
      <c r="AM50" s="384"/>
      <c r="AN50" s="382"/>
      <c r="AO50" s="382"/>
      <c r="AP50" s="385"/>
      <c r="AQ50" s="381"/>
      <c r="AR50" s="382"/>
      <c r="AS50" s="382"/>
      <c r="AT50" s="383"/>
      <c r="AU50" s="384"/>
      <c r="AV50" s="382"/>
      <c r="AW50" s="382"/>
      <c r="AX50" s="385"/>
      <c r="AY50" s="381"/>
      <c r="AZ50" s="382"/>
      <c r="BA50" s="382"/>
      <c r="BB50" s="383"/>
      <c r="BC50" s="381"/>
      <c r="BD50" s="382"/>
      <c r="BE50" s="382"/>
      <c r="BF50" s="383"/>
      <c r="BG50" s="381"/>
      <c r="BH50" s="382"/>
      <c r="BI50" s="382"/>
      <c r="BJ50" s="383"/>
      <c r="BK50" s="381"/>
      <c r="BL50" s="382"/>
      <c r="BM50" s="382"/>
      <c r="BN50" s="383"/>
      <c r="BO50" s="384"/>
      <c r="BP50" s="382"/>
      <c r="BQ50" s="382"/>
      <c r="BR50" s="385"/>
      <c r="BS50" s="381"/>
      <c r="BT50" s="382"/>
      <c r="BU50" s="382"/>
      <c r="BV50" s="383"/>
      <c r="BW50" s="381"/>
      <c r="BX50" s="382"/>
      <c r="BY50" s="382"/>
      <c r="BZ50" s="383"/>
      <c r="CA50" s="381"/>
      <c r="CB50" s="382"/>
      <c r="CC50" s="382"/>
      <c r="CD50" s="383"/>
      <c r="CE50" s="381"/>
      <c r="CF50" s="382"/>
      <c r="CG50" s="382"/>
      <c r="CH50" s="383"/>
      <c r="CI50" s="384"/>
      <c r="CJ50" s="382"/>
      <c r="CK50" s="382"/>
      <c r="CL50" s="385"/>
      <c r="CM50" s="381"/>
      <c r="CN50" s="382"/>
      <c r="CO50" s="382"/>
      <c r="CP50" s="383"/>
      <c r="CQ50" s="384"/>
      <c r="CR50" s="382"/>
      <c r="CS50" s="382"/>
      <c r="CT50" s="385"/>
      <c r="CU50" s="381"/>
      <c r="CV50" s="382"/>
      <c r="CW50" s="382"/>
      <c r="CX50" s="383"/>
      <c r="CY50" s="381"/>
      <c r="CZ50" s="382"/>
      <c r="DA50" s="382"/>
      <c r="DB50" s="383"/>
      <c r="DC50" s="381"/>
      <c r="DD50" s="382"/>
      <c r="DE50" s="382"/>
      <c r="DF50" s="383"/>
      <c r="DG50" s="381"/>
      <c r="DH50" s="382"/>
      <c r="DI50" s="382"/>
      <c r="DJ50" s="383"/>
      <c r="DK50" s="390"/>
      <c r="DL50" s="391"/>
      <c r="DM50" s="391"/>
      <c r="DN50" s="392"/>
      <c r="DO50" s="381"/>
      <c r="DP50" s="382"/>
      <c r="DQ50" s="382"/>
      <c r="DR50" s="383"/>
    </row>
    <row r="51" spans="1:122" ht="30" customHeight="1" thickBot="1" x14ac:dyDescent="0.3">
      <c r="A51" s="393" t="s">
        <v>469</v>
      </c>
      <c r="B51" s="394" t="s">
        <v>470</v>
      </c>
      <c r="C51" s="395">
        <v>1</v>
      </c>
      <c r="D51" s="396" t="s">
        <v>425</v>
      </c>
      <c r="E51" s="397">
        <v>47077</v>
      </c>
      <c r="F51" s="398">
        <v>47107</v>
      </c>
      <c r="G51" s="399"/>
      <c r="H51" s="400"/>
      <c r="I51" s="400"/>
      <c r="J51" s="401"/>
      <c r="K51" s="402"/>
      <c r="L51" s="400"/>
      <c r="M51" s="400"/>
      <c r="N51" s="403"/>
      <c r="O51" s="399"/>
      <c r="P51" s="400"/>
      <c r="Q51" s="400"/>
      <c r="R51" s="401"/>
      <c r="S51" s="402"/>
      <c r="T51" s="400"/>
      <c r="U51" s="400"/>
      <c r="V51" s="403"/>
      <c r="W51" s="399"/>
      <c r="X51" s="400"/>
      <c r="Y51" s="400"/>
      <c r="Z51" s="401"/>
      <c r="AA51" s="399"/>
      <c r="AB51" s="400"/>
      <c r="AC51" s="400"/>
      <c r="AD51" s="401"/>
      <c r="AE51" s="399"/>
      <c r="AF51" s="400"/>
      <c r="AG51" s="400"/>
      <c r="AH51" s="401"/>
      <c r="AI51" s="399"/>
      <c r="AJ51" s="400"/>
      <c r="AK51" s="400"/>
      <c r="AL51" s="401"/>
      <c r="AM51" s="402"/>
      <c r="AN51" s="400"/>
      <c r="AO51" s="400"/>
      <c r="AP51" s="403"/>
      <c r="AQ51" s="399"/>
      <c r="AR51" s="400"/>
      <c r="AS51" s="400"/>
      <c r="AT51" s="401"/>
      <c r="AU51" s="402"/>
      <c r="AV51" s="400"/>
      <c r="AW51" s="400"/>
      <c r="AX51" s="403"/>
      <c r="AY51" s="399"/>
      <c r="AZ51" s="400"/>
      <c r="BA51" s="400"/>
      <c r="BB51" s="401"/>
      <c r="BC51" s="399"/>
      <c r="BD51" s="400"/>
      <c r="BE51" s="400"/>
      <c r="BF51" s="401"/>
      <c r="BG51" s="399"/>
      <c r="BH51" s="400"/>
      <c r="BI51" s="400"/>
      <c r="BJ51" s="401"/>
      <c r="BK51" s="399"/>
      <c r="BL51" s="400"/>
      <c r="BM51" s="400"/>
      <c r="BN51" s="401"/>
      <c r="BO51" s="402"/>
      <c r="BP51" s="400"/>
      <c r="BQ51" s="400"/>
      <c r="BR51" s="403"/>
      <c r="BS51" s="399"/>
      <c r="BT51" s="400"/>
      <c r="BU51" s="400"/>
      <c r="BV51" s="401"/>
      <c r="BW51" s="399"/>
      <c r="BX51" s="400"/>
      <c r="BY51" s="400"/>
      <c r="BZ51" s="401"/>
      <c r="CA51" s="399"/>
      <c r="CB51" s="400"/>
      <c r="CC51" s="400"/>
      <c r="CD51" s="401"/>
      <c r="CE51" s="399"/>
      <c r="CF51" s="400"/>
      <c r="CG51" s="400"/>
      <c r="CH51" s="401"/>
      <c r="CI51" s="402"/>
      <c r="CJ51" s="400"/>
      <c r="CK51" s="400"/>
      <c r="CL51" s="403"/>
      <c r="CM51" s="399"/>
      <c r="CN51" s="400"/>
      <c r="CO51" s="400"/>
      <c r="CP51" s="401"/>
      <c r="CQ51" s="402"/>
      <c r="CR51" s="400"/>
      <c r="CS51" s="400"/>
      <c r="CT51" s="403"/>
      <c r="CU51" s="399"/>
      <c r="CV51" s="400"/>
      <c r="CW51" s="400"/>
      <c r="CX51" s="401"/>
      <c r="CY51" s="399"/>
      <c r="CZ51" s="400"/>
      <c r="DA51" s="400"/>
      <c r="DB51" s="401"/>
      <c r="DC51" s="399"/>
      <c r="DD51" s="400"/>
      <c r="DE51" s="400"/>
      <c r="DF51" s="401"/>
      <c r="DG51" s="399"/>
      <c r="DH51" s="400"/>
      <c r="DI51" s="400"/>
      <c r="DJ51" s="401"/>
      <c r="DK51" s="402"/>
      <c r="DL51" s="400"/>
      <c r="DM51" s="400"/>
      <c r="DN51" s="404"/>
      <c r="DO51" s="405"/>
      <c r="DP51" s="406"/>
      <c r="DQ51" s="406"/>
      <c r="DR51" s="401"/>
    </row>
    <row r="53" spans="1:122" ht="21" x14ac:dyDescent="0.35">
      <c r="B53" s="422" t="s">
        <v>484</v>
      </c>
    </row>
  </sheetData>
  <autoFilter ref="E2:F51"/>
  <mergeCells count="39">
    <mergeCell ref="CY3:DB3"/>
    <mergeCell ref="DC3:DF3"/>
    <mergeCell ref="DG3:DJ3"/>
    <mergeCell ref="DK3:DN3"/>
    <mergeCell ref="DO3:DR3"/>
    <mergeCell ref="AU3:AX3"/>
    <mergeCell ref="CU3:CX3"/>
    <mergeCell ref="BC3:BF3"/>
    <mergeCell ref="BG3:BJ3"/>
    <mergeCell ref="BK3:BN3"/>
    <mergeCell ref="BO3:BR3"/>
    <mergeCell ref="BS3:BV3"/>
    <mergeCell ref="BW3:BZ3"/>
    <mergeCell ref="CA3:CD3"/>
    <mergeCell ref="CE3:CH3"/>
    <mergeCell ref="CI3:CL3"/>
    <mergeCell ref="CM3:CP3"/>
    <mergeCell ref="CQ3:CT3"/>
    <mergeCell ref="AA3:AD3"/>
    <mergeCell ref="AE3:AH3"/>
    <mergeCell ref="AI3:AL3"/>
    <mergeCell ref="AM3:AP3"/>
    <mergeCell ref="AQ3:AT3"/>
    <mergeCell ref="A1:DR1"/>
    <mergeCell ref="A2:A4"/>
    <mergeCell ref="B2:B4"/>
    <mergeCell ref="C2:C4"/>
    <mergeCell ref="D2:D4"/>
    <mergeCell ref="E2:E4"/>
    <mergeCell ref="F2:F4"/>
    <mergeCell ref="G2:Z2"/>
    <mergeCell ref="AA2:BV2"/>
    <mergeCell ref="BW2:DR2"/>
    <mergeCell ref="AY3:BB3"/>
    <mergeCell ref="G3:J3"/>
    <mergeCell ref="K3:N3"/>
    <mergeCell ref="O3:R3"/>
    <mergeCell ref="S3:V3"/>
    <mergeCell ref="W3:Z3"/>
  </mergeCells>
  <pageMargins left="0.70866141732283461" right="0.70866141732283461" top="0.74803149606299213" bottom="0.74803149606299213" header="0.31496062992125984" footer="0.31496062992125984"/>
  <pageSetup paperSize="8" scale="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H108"/>
  <sheetViews>
    <sheetView topLeftCell="A65" workbookViewId="0"/>
  </sheetViews>
  <sheetFormatPr defaultColWidth="9.140625" defaultRowHeight="11.25" x14ac:dyDescent="0.2"/>
  <cols>
    <col min="1" max="1" width="6.7109375" style="17" customWidth="1"/>
    <col min="2" max="2" width="22.28515625" style="17" customWidth="1"/>
    <col min="3" max="3" width="34.28515625" style="17" customWidth="1"/>
    <col min="4" max="8" width="19.85546875" style="17" customWidth="1"/>
    <col min="9" max="13" width="113.7109375" style="207" hidden="1" customWidth="1"/>
    <col min="14" max="19" width="136" style="208" hidden="1" customWidth="1"/>
    <col min="20" max="26" width="155.85546875" style="19" hidden="1" customWidth="1"/>
    <col min="27" max="27" width="162.5703125" style="209" hidden="1" customWidth="1"/>
    <col min="28" max="30" width="56.5703125" style="210" hidden="1" customWidth="1"/>
    <col min="31" max="32" width="54.140625" style="211" hidden="1" customWidth="1"/>
    <col min="33" max="40" width="79.42578125" style="210" hidden="1" customWidth="1"/>
    <col min="41" max="44" width="83.140625" style="211" hidden="1" customWidth="1"/>
    <col min="45" max="48" width="79.42578125" style="210" hidden="1" customWidth="1"/>
    <col min="49" max="50" width="54.140625" style="211" hidden="1" customWidth="1"/>
    <col min="51" max="54" width="79.42578125" style="210" hidden="1" customWidth="1"/>
    <col min="55" max="55" width="9.140625" style="17"/>
    <col min="56" max="56" width="14.5703125" style="17" customWidth="1"/>
    <col min="57" max="57" width="16.28515625" style="17" customWidth="1"/>
    <col min="58" max="58" width="14.42578125" style="17" customWidth="1"/>
    <col min="59" max="59" width="13.7109375" style="17" customWidth="1"/>
    <col min="60" max="60" width="15.5703125" style="17" customWidth="1"/>
    <col min="61" max="16384" width="9.140625" style="17"/>
  </cols>
  <sheetData>
    <row r="1" spans="1:19" x14ac:dyDescent="0.2">
      <c r="H1" s="18" t="s">
        <v>43</v>
      </c>
    </row>
    <row r="2" spans="1:19" x14ac:dyDescent="0.2">
      <c r="A2" s="20"/>
      <c r="B2" s="20"/>
      <c r="C2" s="20"/>
      <c r="D2" s="20"/>
      <c r="E2" s="20"/>
      <c r="F2" s="20"/>
      <c r="G2" s="20"/>
      <c r="H2" s="21" t="s">
        <v>44</v>
      </c>
    </row>
    <row r="3" spans="1:19" x14ac:dyDescent="0.2">
      <c r="A3" s="20"/>
      <c r="B3" s="20"/>
      <c r="C3" s="20"/>
      <c r="D3" s="20"/>
      <c r="E3" s="20"/>
      <c r="F3" s="20"/>
      <c r="G3" s="20"/>
      <c r="H3" s="18"/>
    </row>
    <row r="4" spans="1:19" x14ac:dyDescent="0.2">
      <c r="A4" s="20"/>
      <c r="B4" s="20" t="s">
        <v>45</v>
      </c>
      <c r="C4" s="552" t="s">
        <v>46</v>
      </c>
      <c r="D4" s="552"/>
      <c r="E4" s="552"/>
      <c r="F4" s="552"/>
      <c r="G4" s="552"/>
      <c r="H4" s="20"/>
      <c r="I4" s="212" t="s">
        <v>46</v>
      </c>
      <c r="J4" s="212" t="s">
        <v>47</v>
      </c>
      <c r="K4" s="212" t="s">
        <v>47</v>
      </c>
      <c r="L4" s="212" t="s">
        <v>47</v>
      </c>
      <c r="M4" s="212" t="s">
        <v>47</v>
      </c>
    </row>
    <row r="5" spans="1:19" ht="10.5" customHeight="1" x14ac:dyDescent="0.2">
      <c r="A5" s="20"/>
      <c r="B5" s="20"/>
      <c r="C5" s="553" t="s">
        <v>48</v>
      </c>
      <c r="D5" s="553"/>
      <c r="E5" s="553"/>
      <c r="F5" s="553"/>
      <c r="G5" s="553"/>
      <c r="H5" s="20"/>
    </row>
    <row r="6" spans="1:19" ht="17.25" customHeight="1" x14ac:dyDescent="0.2">
      <c r="A6" s="20"/>
      <c r="B6" s="20" t="s">
        <v>306</v>
      </c>
      <c r="C6" s="170"/>
      <c r="D6" s="170"/>
      <c r="E6" s="170"/>
      <c r="F6" s="170"/>
      <c r="G6" s="170"/>
      <c r="H6" s="20"/>
    </row>
    <row r="7" spans="1:19" ht="17.25" customHeight="1" x14ac:dyDescent="0.2">
      <c r="A7" s="20"/>
      <c r="B7" s="20"/>
      <c r="C7" s="170"/>
      <c r="D7" s="170"/>
      <c r="E7" s="170"/>
      <c r="F7" s="170"/>
      <c r="G7" s="170"/>
      <c r="H7" s="20"/>
    </row>
    <row r="8" spans="1:19" ht="17.25" customHeight="1" x14ac:dyDescent="0.2">
      <c r="A8" s="20"/>
      <c r="B8" s="22" t="s">
        <v>307</v>
      </c>
      <c r="C8" s="170"/>
      <c r="D8" s="170"/>
      <c r="E8" s="170"/>
      <c r="F8" s="170"/>
      <c r="G8" s="170"/>
      <c r="H8" s="20"/>
    </row>
    <row r="9" spans="1:19" ht="17.25" customHeight="1" x14ac:dyDescent="0.2">
      <c r="A9" s="20"/>
      <c r="B9" s="20"/>
      <c r="C9" s="554"/>
      <c r="D9" s="554"/>
      <c r="E9" s="554"/>
      <c r="F9" s="554"/>
      <c r="G9" s="554"/>
      <c r="H9" s="20"/>
    </row>
    <row r="10" spans="1:19" ht="11.25" customHeight="1" x14ac:dyDescent="0.25">
      <c r="A10" s="23"/>
      <c r="B10" s="23"/>
      <c r="C10" s="553" t="s">
        <v>49</v>
      </c>
      <c r="D10" s="553"/>
      <c r="E10" s="553"/>
      <c r="F10" s="553"/>
      <c r="G10" s="553"/>
      <c r="H10" s="23"/>
    </row>
    <row r="11" spans="1:19" ht="11.25" customHeight="1" x14ac:dyDescent="0.25">
      <c r="A11" s="23"/>
      <c r="B11" s="23"/>
      <c r="C11" s="170"/>
      <c r="D11" s="170"/>
      <c r="E11" s="170"/>
      <c r="F11" s="170"/>
      <c r="G11" s="170"/>
      <c r="H11" s="23"/>
    </row>
    <row r="12" spans="1:19" ht="18" x14ac:dyDescent="0.25">
      <c r="A12" s="23"/>
      <c r="B12" s="555" t="s">
        <v>308</v>
      </c>
      <c r="C12" s="555"/>
      <c r="D12" s="555"/>
      <c r="E12" s="555"/>
      <c r="F12" s="555"/>
      <c r="G12" s="555"/>
      <c r="H12" s="23"/>
    </row>
    <row r="13" spans="1:19" ht="11.25" customHeight="1" x14ac:dyDescent="0.25">
      <c r="A13" s="23"/>
      <c r="B13" s="23"/>
      <c r="C13" s="170"/>
      <c r="D13" s="170"/>
      <c r="E13" s="170"/>
      <c r="F13" s="170"/>
      <c r="G13" s="170"/>
      <c r="H13" s="23"/>
    </row>
    <row r="14" spans="1:19" ht="11.25" customHeight="1" x14ac:dyDescent="0.25">
      <c r="A14" s="23"/>
      <c r="B14" s="23"/>
      <c r="C14" s="170"/>
      <c r="D14" s="170"/>
      <c r="E14" s="170"/>
      <c r="F14" s="170"/>
      <c r="G14" s="170"/>
      <c r="H14" s="23"/>
    </row>
    <row r="15" spans="1:19" ht="11.25" customHeight="1" x14ac:dyDescent="0.25">
      <c r="A15" s="23"/>
      <c r="B15" s="23"/>
      <c r="C15" s="170"/>
      <c r="D15" s="170"/>
      <c r="E15" s="170"/>
      <c r="F15" s="170"/>
      <c r="G15" s="170"/>
      <c r="H15" s="23"/>
    </row>
    <row r="16" spans="1:19" x14ac:dyDescent="0.2">
      <c r="A16" s="168"/>
      <c r="B16" s="551" t="s">
        <v>229</v>
      </c>
      <c r="C16" s="551"/>
      <c r="D16" s="551"/>
      <c r="E16" s="551"/>
      <c r="F16" s="551"/>
      <c r="G16" s="551"/>
      <c r="H16" s="168"/>
      <c r="N16" s="169" t="s">
        <v>229</v>
      </c>
      <c r="O16" s="169" t="s">
        <v>47</v>
      </c>
      <c r="P16" s="169" t="s">
        <v>47</v>
      </c>
      <c r="Q16" s="169" t="s">
        <v>47</v>
      </c>
      <c r="R16" s="169" t="s">
        <v>47</v>
      </c>
      <c r="S16" s="169" t="s">
        <v>47</v>
      </c>
    </row>
    <row r="17" spans="1:60" ht="13.5" customHeight="1" x14ac:dyDescent="0.2">
      <c r="A17" s="24"/>
      <c r="B17" s="529" t="s">
        <v>50</v>
      </c>
      <c r="C17" s="529"/>
      <c r="D17" s="529"/>
      <c r="E17" s="529"/>
      <c r="F17" s="529"/>
      <c r="G17" s="529"/>
      <c r="H17" s="24"/>
    </row>
    <row r="18" spans="1:60" ht="9.75" customHeight="1" x14ac:dyDescent="0.2">
      <c r="A18" s="20"/>
      <c r="B18" s="20"/>
      <c r="C18" s="20"/>
      <c r="D18" s="25"/>
      <c r="E18" s="25"/>
      <c r="F18" s="25"/>
      <c r="G18" s="26"/>
      <c r="H18" s="26"/>
    </row>
    <row r="19" spans="1:60" x14ac:dyDescent="0.2">
      <c r="A19" s="27"/>
      <c r="B19" s="544" t="s">
        <v>309</v>
      </c>
      <c r="C19" s="544"/>
      <c r="D19" s="544"/>
      <c r="E19" s="544"/>
      <c r="F19" s="544"/>
      <c r="G19" s="544"/>
      <c r="H19" s="544"/>
      <c r="T19" s="168" t="s">
        <v>309</v>
      </c>
      <c r="U19" s="168" t="s">
        <v>47</v>
      </c>
      <c r="V19" s="168" t="s">
        <v>47</v>
      </c>
      <c r="W19" s="168" t="s">
        <v>47</v>
      </c>
      <c r="X19" s="168" t="s">
        <v>47</v>
      </c>
      <c r="Y19" s="168" t="s">
        <v>47</v>
      </c>
      <c r="Z19" s="168" t="s">
        <v>47</v>
      </c>
    </row>
    <row r="20" spans="1:60" ht="9.75" customHeight="1" x14ac:dyDescent="0.2">
      <c r="A20" s="20"/>
      <c r="B20" s="20"/>
      <c r="C20" s="20"/>
      <c r="D20" s="170"/>
      <c r="E20" s="170"/>
      <c r="F20" s="170"/>
      <c r="G20" s="170"/>
      <c r="H20" s="170"/>
    </row>
    <row r="21" spans="1:60" ht="16.5" customHeight="1" x14ac:dyDescent="0.2">
      <c r="A21" s="545" t="s">
        <v>2</v>
      </c>
      <c r="B21" s="545" t="s">
        <v>3</v>
      </c>
      <c r="C21" s="545" t="s">
        <v>51</v>
      </c>
      <c r="D21" s="548" t="s">
        <v>52</v>
      </c>
      <c r="E21" s="549"/>
      <c r="F21" s="549"/>
      <c r="G21" s="549"/>
      <c r="H21" s="550"/>
      <c r="I21" s="213"/>
    </row>
    <row r="22" spans="1:60" ht="58.5" customHeight="1" x14ac:dyDescent="0.2">
      <c r="A22" s="546"/>
      <c r="B22" s="546"/>
      <c r="C22" s="546"/>
      <c r="D22" s="545" t="s">
        <v>15</v>
      </c>
      <c r="E22" s="545" t="s">
        <v>16</v>
      </c>
      <c r="F22" s="545" t="s">
        <v>17</v>
      </c>
      <c r="G22" s="545" t="s">
        <v>18</v>
      </c>
      <c r="H22" s="545" t="s">
        <v>19</v>
      </c>
      <c r="I22" s="213"/>
      <c r="BD22" s="241" t="s">
        <v>372</v>
      </c>
      <c r="BE22" s="241" t="s">
        <v>254</v>
      </c>
      <c r="BF22" s="241" t="s">
        <v>373</v>
      </c>
      <c r="BG22" s="242" t="s">
        <v>374</v>
      </c>
      <c r="BH22" s="244" t="s">
        <v>375</v>
      </c>
    </row>
    <row r="23" spans="1:60" ht="3.75" customHeight="1" x14ac:dyDescent="0.2">
      <c r="A23" s="547"/>
      <c r="B23" s="547"/>
      <c r="C23" s="547"/>
      <c r="D23" s="547"/>
      <c r="E23" s="547"/>
      <c r="F23" s="547"/>
      <c r="G23" s="547"/>
      <c r="H23" s="547"/>
      <c r="I23" s="213"/>
      <c r="BD23" s="238"/>
      <c r="BE23" s="238"/>
      <c r="BF23" s="238"/>
      <c r="BG23" s="238"/>
    </row>
    <row r="24" spans="1:60" x14ac:dyDescent="0.2">
      <c r="A24" s="28">
        <v>1</v>
      </c>
      <c r="B24" s="28">
        <v>2</v>
      </c>
      <c r="C24" s="28">
        <v>3</v>
      </c>
      <c r="D24" s="28">
        <v>4</v>
      </c>
      <c r="E24" s="28">
        <v>5</v>
      </c>
      <c r="F24" s="28">
        <v>6</v>
      </c>
      <c r="G24" s="28">
        <v>7</v>
      </c>
      <c r="H24" s="28">
        <v>8</v>
      </c>
      <c r="I24" s="213"/>
      <c r="BD24" s="243"/>
      <c r="BE24" s="243"/>
      <c r="BF24" s="243"/>
      <c r="BG24" s="243"/>
      <c r="BH24" s="245"/>
    </row>
    <row r="25" spans="1:60" s="30" customFormat="1" ht="14.25" x14ac:dyDescent="0.2">
      <c r="A25" s="535" t="s">
        <v>53</v>
      </c>
      <c r="B25" s="536"/>
      <c r="C25" s="536"/>
      <c r="D25" s="536"/>
      <c r="E25" s="536"/>
      <c r="F25" s="536"/>
      <c r="G25" s="536"/>
      <c r="H25" s="537"/>
      <c r="I25" s="214"/>
      <c r="J25" s="214"/>
      <c r="K25" s="214"/>
      <c r="L25" s="214"/>
      <c r="M25" s="214"/>
      <c r="N25" s="215"/>
      <c r="O25" s="215"/>
      <c r="P25" s="215"/>
      <c r="Q25" s="215"/>
      <c r="R25" s="215"/>
      <c r="S25" s="215"/>
      <c r="T25" s="29"/>
      <c r="U25" s="29"/>
      <c r="V25" s="29"/>
      <c r="W25" s="29"/>
      <c r="X25" s="29"/>
      <c r="Y25" s="29"/>
      <c r="Z25" s="29"/>
      <c r="AA25" s="216" t="s">
        <v>53</v>
      </c>
      <c r="AB25" s="217"/>
      <c r="AC25" s="217"/>
      <c r="AD25" s="217"/>
      <c r="AE25" s="218"/>
      <c r="AF25" s="218"/>
      <c r="AG25" s="217"/>
      <c r="AH25" s="217"/>
      <c r="AI25" s="217"/>
      <c r="AJ25" s="217"/>
      <c r="AK25" s="217"/>
      <c r="AL25" s="217"/>
      <c r="AM25" s="217"/>
      <c r="AN25" s="217"/>
      <c r="AO25" s="218"/>
      <c r="AP25" s="218"/>
      <c r="AQ25" s="218"/>
      <c r="AR25" s="218"/>
      <c r="AS25" s="217"/>
      <c r="AT25" s="217"/>
      <c r="AU25" s="217"/>
      <c r="AV25" s="217"/>
      <c r="AW25" s="218"/>
      <c r="AX25" s="218"/>
      <c r="AY25" s="217"/>
      <c r="AZ25" s="217"/>
      <c r="BA25" s="217"/>
      <c r="BB25" s="217"/>
      <c r="BD25" s="243"/>
      <c r="BE25" s="243"/>
      <c r="BF25" s="243"/>
      <c r="BG25" s="243"/>
      <c r="BH25" s="246"/>
    </row>
    <row r="26" spans="1:60" s="30" customFormat="1" ht="22.5" x14ac:dyDescent="0.2">
      <c r="A26" s="31" t="s">
        <v>54</v>
      </c>
      <c r="B26" s="32" t="s">
        <v>55</v>
      </c>
      <c r="C26" s="32" t="s">
        <v>234</v>
      </c>
      <c r="D26" s="33"/>
      <c r="E26" s="33"/>
      <c r="F26" s="33"/>
      <c r="G26" s="33">
        <v>593.58000000000004</v>
      </c>
      <c r="H26" s="33">
        <v>593.58000000000004</v>
      </c>
      <c r="I26" s="214"/>
      <c r="J26" s="214"/>
      <c r="K26" s="214"/>
      <c r="L26" s="214"/>
      <c r="M26" s="214"/>
      <c r="N26" s="215"/>
      <c r="O26" s="215"/>
      <c r="P26" s="215"/>
      <c r="Q26" s="215"/>
      <c r="R26" s="215"/>
      <c r="S26" s="215"/>
      <c r="T26" s="29"/>
      <c r="U26" s="29"/>
      <c r="V26" s="29"/>
      <c r="W26" s="29"/>
      <c r="X26" s="29"/>
      <c r="Y26" s="29"/>
      <c r="Z26" s="29"/>
      <c r="AA26" s="216"/>
      <c r="AB26" s="217"/>
      <c r="AC26" s="217"/>
      <c r="AD26" s="217"/>
      <c r="AE26" s="218"/>
      <c r="AF26" s="218"/>
      <c r="AG26" s="217"/>
      <c r="AH26" s="217"/>
      <c r="AI26" s="217"/>
      <c r="AJ26" s="217"/>
      <c r="AK26" s="217"/>
      <c r="AL26" s="217"/>
      <c r="AM26" s="217"/>
      <c r="AN26" s="217"/>
      <c r="AO26" s="218"/>
      <c r="AP26" s="218"/>
      <c r="AQ26" s="218"/>
      <c r="AR26" s="218"/>
      <c r="AS26" s="217"/>
      <c r="AT26" s="217"/>
      <c r="AU26" s="217"/>
      <c r="AV26" s="217"/>
      <c r="AW26" s="218"/>
      <c r="AX26" s="218"/>
      <c r="AY26" s="217"/>
      <c r="AZ26" s="217"/>
      <c r="BA26" s="217"/>
      <c r="BB26" s="217"/>
      <c r="BD26" s="247">
        <f>H26</f>
        <v>593.58000000000004</v>
      </c>
      <c r="BE26" s="243"/>
      <c r="BF26" s="243"/>
      <c r="BG26" s="243"/>
      <c r="BH26" s="246"/>
    </row>
    <row r="27" spans="1:60" s="30" customFormat="1" ht="22.5" x14ac:dyDescent="0.2">
      <c r="A27" s="31" t="s">
        <v>58</v>
      </c>
      <c r="B27" s="32" t="s">
        <v>80</v>
      </c>
      <c r="C27" s="32" t="s">
        <v>310</v>
      </c>
      <c r="D27" s="33"/>
      <c r="E27" s="33"/>
      <c r="F27" s="33"/>
      <c r="G27" s="33">
        <v>118.4</v>
      </c>
      <c r="H27" s="33">
        <v>118.4</v>
      </c>
      <c r="I27" s="214"/>
      <c r="J27" s="214"/>
      <c r="K27" s="214"/>
      <c r="L27" s="214"/>
      <c r="M27" s="214"/>
      <c r="N27" s="215"/>
      <c r="O27" s="215"/>
      <c r="P27" s="215"/>
      <c r="Q27" s="215"/>
      <c r="R27" s="215"/>
      <c r="S27" s="215"/>
      <c r="T27" s="29"/>
      <c r="U27" s="29"/>
      <c r="V27" s="29"/>
      <c r="W27" s="29"/>
      <c r="X27" s="29"/>
      <c r="Y27" s="29"/>
      <c r="Z27" s="29"/>
      <c r="AA27" s="216"/>
      <c r="AB27" s="217"/>
      <c r="AC27" s="217"/>
      <c r="AD27" s="217"/>
      <c r="AE27" s="218"/>
      <c r="AF27" s="218"/>
      <c r="AG27" s="217"/>
      <c r="AH27" s="217"/>
      <c r="AI27" s="217"/>
      <c r="AJ27" s="217"/>
      <c r="AK27" s="217"/>
      <c r="AL27" s="217"/>
      <c r="AM27" s="217"/>
      <c r="AN27" s="217"/>
      <c r="AO27" s="218"/>
      <c r="AP27" s="218"/>
      <c r="AQ27" s="218"/>
      <c r="AR27" s="218"/>
      <c r="AS27" s="217"/>
      <c r="AT27" s="217"/>
      <c r="AU27" s="217"/>
      <c r="AV27" s="217"/>
      <c r="AW27" s="218"/>
      <c r="AX27" s="218"/>
      <c r="AY27" s="217"/>
      <c r="AZ27" s="217"/>
      <c r="BA27" s="217"/>
      <c r="BB27" s="217"/>
      <c r="BD27" s="243"/>
      <c r="BE27" s="243"/>
      <c r="BF27" s="243"/>
      <c r="BG27" s="243"/>
      <c r="BH27" s="246"/>
    </row>
    <row r="28" spans="1:60" s="30" customFormat="1" ht="22.5" x14ac:dyDescent="0.2">
      <c r="A28" s="34"/>
      <c r="B28" s="538" t="s">
        <v>56</v>
      </c>
      <c r="C28" s="539"/>
      <c r="D28" s="35"/>
      <c r="E28" s="35"/>
      <c r="F28" s="36"/>
      <c r="G28" s="36">
        <v>711.98</v>
      </c>
      <c r="H28" s="36">
        <v>711.98</v>
      </c>
      <c r="I28" s="214"/>
      <c r="J28" s="214"/>
      <c r="K28" s="214"/>
      <c r="L28" s="214"/>
      <c r="M28" s="214"/>
      <c r="N28" s="215"/>
      <c r="O28" s="215"/>
      <c r="P28" s="215"/>
      <c r="Q28" s="215"/>
      <c r="R28" s="215"/>
      <c r="S28" s="215"/>
      <c r="T28" s="29"/>
      <c r="U28" s="29"/>
      <c r="V28" s="29"/>
      <c r="W28" s="29"/>
      <c r="X28" s="29"/>
      <c r="Y28" s="29"/>
      <c r="Z28" s="29"/>
      <c r="AA28" s="216"/>
      <c r="AB28" s="219" t="s">
        <v>56</v>
      </c>
      <c r="AC28" s="217"/>
      <c r="AD28" s="217"/>
      <c r="AE28" s="218"/>
      <c r="AF28" s="218"/>
      <c r="AG28" s="217"/>
      <c r="AH28" s="217"/>
      <c r="AI28" s="217"/>
      <c r="AJ28" s="217"/>
      <c r="AK28" s="217"/>
      <c r="AL28" s="217"/>
      <c r="AM28" s="217"/>
      <c r="AN28" s="217"/>
      <c r="AO28" s="218"/>
      <c r="AP28" s="218"/>
      <c r="AQ28" s="218"/>
      <c r="AR28" s="218"/>
      <c r="AS28" s="217"/>
      <c r="AT28" s="217"/>
      <c r="AU28" s="217"/>
      <c r="AV28" s="217"/>
      <c r="AW28" s="218"/>
      <c r="AX28" s="218"/>
      <c r="AY28" s="217"/>
      <c r="AZ28" s="217"/>
      <c r="BA28" s="217"/>
      <c r="BB28" s="217"/>
      <c r="BD28" s="243"/>
      <c r="BE28" s="243"/>
      <c r="BF28" s="243"/>
      <c r="BG28" s="243"/>
      <c r="BH28" s="246"/>
    </row>
    <row r="29" spans="1:60" s="30" customFormat="1" ht="14.25" x14ac:dyDescent="0.2">
      <c r="A29" s="535" t="s">
        <v>57</v>
      </c>
      <c r="B29" s="536"/>
      <c r="C29" s="536"/>
      <c r="D29" s="536"/>
      <c r="E29" s="536"/>
      <c r="F29" s="536"/>
      <c r="G29" s="536"/>
      <c r="H29" s="537"/>
      <c r="I29" s="214"/>
      <c r="J29" s="214"/>
      <c r="K29" s="214"/>
      <c r="L29" s="214"/>
      <c r="M29" s="214"/>
      <c r="N29" s="215"/>
      <c r="O29" s="215"/>
      <c r="P29" s="215"/>
      <c r="Q29" s="215"/>
      <c r="R29" s="215"/>
      <c r="S29" s="215"/>
      <c r="T29" s="29"/>
      <c r="U29" s="29"/>
      <c r="V29" s="29"/>
      <c r="W29" s="29"/>
      <c r="X29" s="29"/>
      <c r="Y29" s="29"/>
      <c r="Z29" s="29"/>
      <c r="AA29" s="216" t="s">
        <v>57</v>
      </c>
      <c r="AB29" s="219"/>
      <c r="AC29" s="217"/>
      <c r="AD29" s="217"/>
      <c r="AE29" s="218"/>
      <c r="AF29" s="218"/>
      <c r="AG29" s="217"/>
      <c r="AH29" s="217"/>
      <c r="AI29" s="217"/>
      <c r="AJ29" s="217"/>
      <c r="AK29" s="217"/>
      <c r="AL29" s="217"/>
      <c r="AM29" s="217"/>
      <c r="AN29" s="217"/>
      <c r="AO29" s="218"/>
      <c r="AP29" s="218"/>
      <c r="AQ29" s="218"/>
      <c r="AR29" s="218"/>
      <c r="AS29" s="217"/>
      <c r="AT29" s="217"/>
      <c r="AU29" s="217"/>
      <c r="AV29" s="217"/>
      <c r="AW29" s="218"/>
      <c r="AX29" s="218"/>
      <c r="AY29" s="217"/>
      <c r="AZ29" s="217"/>
      <c r="BA29" s="217"/>
      <c r="BB29" s="217"/>
      <c r="BD29" s="243"/>
      <c r="BE29" s="243"/>
      <c r="BF29" s="243"/>
      <c r="BG29" s="243"/>
      <c r="BH29" s="246"/>
    </row>
    <row r="30" spans="1:60" s="30" customFormat="1" ht="14.25" x14ac:dyDescent="0.2">
      <c r="A30" s="31" t="s">
        <v>59</v>
      </c>
      <c r="B30" s="32" t="s">
        <v>235</v>
      </c>
      <c r="C30" s="32" t="s">
        <v>236</v>
      </c>
      <c r="D30" s="33">
        <v>35500.79</v>
      </c>
      <c r="E30" s="33"/>
      <c r="F30" s="33">
        <v>1109.74</v>
      </c>
      <c r="G30" s="33"/>
      <c r="H30" s="33">
        <v>36610.53</v>
      </c>
      <c r="I30" s="214"/>
      <c r="J30" s="214"/>
      <c r="K30" s="214"/>
      <c r="L30" s="214"/>
      <c r="M30" s="214"/>
      <c r="N30" s="215"/>
      <c r="O30" s="215"/>
      <c r="P30" s="215"/>
      <c r="Q30" s="215"/>
      <c r="R30" s="215"/>
      <c r="S30" s="215"/>
      <c r="T30" s="29"/>
      <c r="U30" s="29"/>
      <c r="V30" s="29"/>
      <c r="W30" s="29"/>
      <c r="X30" s="29"/>
      <c r="Y30" s="29"/>
      <c r="Z30" s="29"/>
      <c r="AA30" s="216"/>
      <c r="AB30" s="219"/>
      <c r="AC30" s="217"/>
      <c r="AD30" s="217"/>
      <c r="AE30" s="218"/>
      <c r="AF30" s="218"/>
      <c r="AG30" s="217"/>
      <c r="AH30" s="217"/>
      <c r="AI30" s="217"/>
      <c r="AJ30" s="217"/>
      <c r="AK30" s="217"/>
      <c r="AL30" s="217"/>
      <c r="AM30" s="217"/>
      <c r="AN30" s="217"/>
      <c r="AO30" s="218"/>
      <c r="AP30" s="218"/>
      <c r="AQ30" s="218"/>
      <c r="AR30" s="218"/>
      <c r="AS30" s="217"/>
      <c r="AT30" s="217"/>
      <c r="AU30" s="217"/>
      <c r="AV30" s="217"/>
      <c r="AW30" s="218"/>
      <c r="AX30" s="218"/>
      <c r="AY30" s="217"/>
      <c r="AZ30" s="217"/>
      <c r="BA30" s="217"/>
      <c r="BB30" s="217"/>
      <c r="BD30" s="247">
        <f t="shared" ref="BD30:BD37" si="0">H30</f>
        <v>36610.53</v>
      </c>
      <c r="BE30" s="247">
        <v>1109.74</v>
      </c>
      <c r="BF30" s="243"/>
      <c r="BG30" s="243"/>
      <c r="BH30" s="246"/>
    </row>
    <row r="31" spans="1:60" s="30" customFormat="1" ht="14.25" x14ac:dyDescent="0.2">
      <c r="A31" s="31" t="s">
        <v>61</v>
      </c>
      <c r="B31" s="32" t="s">
        <v>237</v>
      </c>
      <c r="C31" s="32" t="s">
        <v>238</v>
      </c>
      <c r="D31" s="33">
        <v>21071.09</v>
      </c>
      <c r="E31" s="33"/>
      <c r="F31" s="33">
        <v>1536.81</v>
      </c>
      <c r="G31" s="33"/>
      <c r="H31" s="33">
        <v>22607.9</v>
      </c>
      <c r="I31" s="214"/>
      <c r="J31" s="214"/>
      <c r="K31" s="214"/>
      <c r="L31" s="214"/>
      <c r="M31" s="214"/>
      <c r="N31" s="215"/>
      <c r="O31" s="215"/>
      <c r="P31" s="215"/>
      <c r="Q31" s="215"/>
      <c r="R31" s="215"/>
      <c r="S31" s="215"/>
      <c r="T31" s="29"/>
      <c r="U31" s="29"/>
      <c r="V31" s="29"/>
      <c r="W31" s="29"/>
      <c r="X31" s="29"/>
      <c r="Y31" s="29"/>
      <c r="Z31" s="29"/>
      <c r="AA31" s="216"/>
      <c r="AB31" s="219"/>
      <c r="AC31" s="217"/>
      <c r="AD31" s="217"/>
      <c r="AE31" s="218"/>
      <c r="AF31" s="218"/>
      <c r="AG31" s="217"/>
      <c r="AH31" s="217"/>
      <c r="AI31" s="217"/>
      <c r="AJ31" s="217"/>
      <c r="AK31" s="217"/>
      <c r="AL31" s="217"/>
      <c r="AM31" s="217"/>
      <c r="AN31" s="217"/>
      <c r="AO31" s="218"/>
      <c r="AP31" s="218"/>
      <c r="AQ31" s="218"/>
      <c r="AR31" s="218"/>
      <c r="AS31" s="217"/>
      <c r="AT31" s="217"/>
      <c r="AU31" s="217"/>
      <c r="AV31" s="217"/>
      <c r="AW31" s="218"/>
      <c r="AX31" s="218"/>
      <c r="AY31" s="217"/>
      <c r="AZ31" s="217"/>
      <c r="BA31" s="217"/>
      <c r="BB31" s="217"/>
      <c r="BD31" s="247">
        <f t="shared" si="0"/>
        <v>22607.9</v>
      </c>
      <c r="BE31" s="247">
        <v>1536.81</v>
      </c>
      <c r="BF31" s="243"/>
      <c r="BG31" s="243"/>
      <c r="BH31" s="246"/>
    </row>
    <row r="32" spans="1:60" s="30" customFormat="1" ht="14.25" x14ac:dyDescent="0.2">
      <c r="A32" s="31" t="s">
        <v>62</v>
      </c>
      <c r="B32" s="32" t="s">
        <v>239</v>
      </c>
      <c r="C32" s="32" t="s">
        <v>240</v>
      </c>
      <c r="D32" s="33">
        <v>859827.94</v>
      </c>
      <c r="E32" s="33"/>
      <c r="F32" s="33">
        <v>4283.93</v>
      </c>
      <c r="G32" s="33"/>
      <c r="H32" s="33">
        <v>864111.87</v>
      </c>
      <c r="I32" s="214"/>
      <c r="J32" s="214"/>
      <c r="K32" s="214"/>
      <c r="L32" s="214"/>
      <c r="M32" s="214"/>
      <c r="N32" s="215"/>
      <c r="O32" s="215"/>
      <c r="P32" s="215"/>
      <c r="Q32" s="215"/>
      <c r="R32" s="215"/>
      <c r="S32" s="215"/>
      <c r="T32" s="29"/>
      <c r="U32" s="29"/>
      <c r="V32" s="29"/>
      <c r="W32" s="29"/>
      <c r="X32" s="29"/>
      <c r="Y32" s="29"/>
      <c r="Z32" s="29"/>
      <c r="AA32" s="216"/>
      <c r="AB32" s="219"/>
      <c r="AC32" s="217"/>
      <c r="AD32" s="217"/>
      <c r="AE32" s="218"/>
      <c r="AF32" s="218"/>
      <c r="AG32" s="217"/>
      <c r="AH32" s="217"/>
      <c r="AI32" s="217"/>
      <c r="AJ32" s="217"/>
      <c r="AK32" s="217"/>
      <c r="AL32" s="217"/>
      <c r="AM32" s="217"/>
      <c r="AN32" s="217"/>
      <c r="AO32" s="218"/>
      <c r="AP32" s="218"/>
      <c r="AQ32" s="218"/>
      <c r="AR32" s="218"/>
      <c r="AS32" s="217"/>
      <c r="AT32" s="217"/>
      <c r="AU32" s="217"/>
      <c r="AV32" s="217"/>
      <c r="AW32" s="218"/>
      <c r="AX32" s="218"/>
      <c r="AY32" s="217"/>
      <c r="AZ32" s="217"/>
      <c r="BA32" s="217"/>
      <c r="BB32" s="217"/>
      <c r="BD32" s="247">
        <f t="shared" si="0"/>
        <v>864111.87</v>
      </c>
      <c r="BE32" s="247">
        <v>4283.93</v>
      </c>
      <c r="BF32" s="243"/>
      <c r="BG32" s="243"/>
      <c r="BH32" s="246"/>
    </row>
    <row r="33" spans="1:60" s="30" customFormat="1" ht="14.25" x14ac:dyDescent="0.2">
      <c r="A33" s="31" t="s">
        <v>63</v>
      </c>
      <c r="B33" s="32" t="s">
        <v>241</v>
      </c>
      <c r="C33" s="32" t="s">
        <v>242</v>
      </c>
      <c r="D33" s="33">
        <v>134632.85</v>
      </c>
      <c r="E33" s="33"/>
      <c r="F33" s="33">
        <v>2409.23</v>
      </c>
      <c r="G33" s="33"/>
      <c r="H33" s="33">
        <v>137042.07999999999</v>
      </c>
      <c r="I33" s="214"/>
      <c r="J33" s="214"/>
      <c r="K33" s="214"/>
      <c r="L33" s="214"/>
      <c r="M33" s="214"/>
      <c r="N33" s="215"/>
      <c r="O33" s="215"/>
      <c r="P33" s="215"/>
      <c r="Q33" s="215"/>
      <c r="R33" s="215"/>
      <c r="S33" s="215"/>
      <c r="T33" s="29"/>
      <c r="U33" s="29"/>
      <c r="V33" s="29"/>
      <c r="W33" s="29"/>
      <c r="X33" s="29"/>
      <c r="Y33" s="29"/>
      <c r="Z33" s="29"/>
      <c r="AA33" s="216"/>
      <c r="AB33" s="219"/>
      <c r="AC33" s="217"/>
      <c r="AD33" s="217"/>
      <c r="AE33" s="218"/>
      <c r="AF33" s="218"/>
      <c r="AG33" s="217"/>
      <c r="AH33" s="217"/>
      <c r="AI33" s="217"/>
      <c r="AJ33" s="217"/>
      <c r="AK33" s="217"/>
      <c r="AL33" s="217"/>
      <c r="AM33" s="217"/>
      <c r="AN33" s="217"/>
      <c r="AO33" s="218"/>
      <c r="AP33" s="218"/>
      <c r="AQ33" s="218"/>
      <c r="AR33" s="218"/>
      <c r="AS33" s="217"/>
      <c r="AT33" s="217"/>
      <c r="AU33" s="217"/>
      <c r="AV33" s="217"/>
      <c r="AW33" s="218"/>
      <c r="AX33" s="218"/>
      <c r="AY33" s="217"/>
      <c r="AZ33" s="217"/>
      <c r="BA33" s="217"/>
      <c r="BB33" s="217"/>
      <c r="BD33" s="247">
        <f t="shared" si="0"/>
        <v>137042.07999999999</v>
      </c>
      <c r="BE33" s="247">
        <v>2409.23</v>
      </c>
      <c r="BF33" s="243"/>
      <c r="BG33" s="243"/>
      <c r="BH33" s="246"/>
    </row>
    <row r="34" spans="1:60" s="30" customFormat="1" ht="14.25" x14ac:dyDescent="0.2">
      <c r="A34" s="31" t="s">
        <v>64</v>
      </c>
      <c r="B34" s="32" t="s">
        <v>243</v>
      </c>
      <c r="C34" s="32" t="s">
        <v>244</v>
      </c>
      <c r="D34" s="33">
        <v>117024.48</v>
      </c>
      <c r="E34" s="33"/>
      <c r="F34" s="33">
        <v>2009.38</v>
      </c>
      <c r="G34" s="33"/>
      <c r="H34" s="33">
        <v>119033.86</v>
      </c>
      <c r="I34" s="214"/>
      <c r="J34" s="214"/>
      <c r="K34" s="214"/>
      <c r="L34" s="214"/>
      <c r="M34" s="214"/>
      <c r="N34" s="215"/>
      <c r="O34" s="215"/>
      <c r="P34" s="215"/>
      <c r="Q34" s="215"/>
      <c r="R34" s="215"/>
      <c r="S34" s="215"/>
      <c r="T34" s="29"/>
      <c r="U34" s="29"/>
      <c r="V34" s="29"/>
      <c r="W34" s="29"/>
      <c r="X34" s="29"/>
      <c r="Y34" s="29"/>
      <c r="Z34" s="29"/>
      <c r="AA34" s="216"/>
      <c r="AB34" s="219"/>
      <c r="AC34" s="217"/>
      <c r="AD34" s="217"/>
      <c r="AE34" s="218"/>
      <c r="AF34" s="218"/>
      <c r="AG34" s="217"/>
      <c r="AH34" s="217"/>
      <c r="AI34" s="217"/>
      <c r="AJ34" s="217"/>
      <c r="AK34" s="217"/>
      <c r="AL34" s="217"/>
      <c r="AM34" s="217"/>
      <c r="AN34" s="217"/>
      <c r="AO34" s="218"/>
      <c r="AP34" s="218"/>
      <c r="AQ34" s="218"/>
      <c r="AR34" s="218"/>
      <c r="AS34" s="217"/>
      <c r="AT34" s="217"/>
      <c r="AU34" s="217"/>
      <c r="AV34" s="217"/>
      <c r="AW34" s="218"/>
      <c r="AX34" s="218"/>
      <c r="AY34" s="217"/>
      <c r="AZ34" s="217"/>
      <c r="BA34" s="217"/>
      <c r="BB34" s="217"/>
      <c r="BD34" s="247">
        <f t="shared" si="0"/>
        <v>119033.86</v>
      </c>
      <c r="BE34" s="247">
        <v>2009.38</v>
      </c>
      <c r="BF34" s="243"/>
      <c r="BG34" s="243"/>
      <c r="BH34" s="246"/>
    </row>
    <row r="35" spans="1:60" s="30" customFormat="1" ht="14.25" x14ac:dyDescent="0.2">
      <c r="A35" s="31" t="s">
        <v>65</v>
      </c>
      <c r="B35" s="32" t="s">
        <v>245</v>
      </c>
      <c r="C35" s="32" t="s">
        <v>246</v>
      </c>
      <c r="D35" s="33">
        <v>22833.4</v>
      </c>
      <c r="E35" s="33"/>
      <c r="F35" s="33">
        <v>800.3</v>
      </c>
      <c r="G35" s="33"/>
      <c r="H35" s="33">
        <v>23633.7</v>
      </c>
      <c r="I35" s="214"/>
      <c r="J35" s="214"/>
      <c r="K35" s="214"/>
      <c r="L35" s="214"/>
      <c r="M35" s="214"/>
      <c r="N35" s="215"/>
      <c r="O35" s="215"/>
      <c r="P35" s="215"/>
      <c r="Q35" s="215"/>
      <c r="R35" s="215"/>
      <c r="S35" s="215"/>
      <c r="T35" s="29"/>
      <c r="U35" s="29"/>
      <c r="V35" s="29"/>
      <c r="W35" s="29"/>
      <c r="X35" s="29"/>
      <c r="Y35" s="29"/>
      <c r="Z35" s="29"/>
      <c r="AA35" s="216"/>
      <c r="AB35" s="219"/>
      <c r="AC35" s="217"/>
      <c r="AD35" s="217"/>
      <c r="AE35" s="218"/>
      <c r="AF35" s="218"/>
      <c r="AG35" s="217"/>
      <c r="AH35" s="217"/>
      <c r="AI35" s="217"/>
      <c r="AJ35" s="217"/>
      <c r="AK35" s="217"/>
      <c r="AL35" s="217"/>
      <c r="AM35" s="217"/>
      <c r="AN35" s="217"/>
      <c r="AO35" s="218"/>
      <c r="AP35" s="218"/>
      <c r="AQ35" s="218"/>
      <c r="AR35" s="218"/>
      <c r="AS35" s="217"/>
      <c r="AT35" s="217"/>
      <c r="AU35" s="217"/>
      <c r="AV35" s="217"/>
      <c r="AW35" s="218"/>
      <c r="AX35" s="218"/>
      <c r="AY35" s="217"/>
      <c r="AZ35" s="217"/>
      <c r="BA35" s="217"/>
      <c r="BB35" s="217"/>
      <c r="BD35" s="247">
        <f t="shared" si="0"/>
        <v>23633.7</v>
      </c>
      <c r="BE35" s="247">
        <v>800.3</v>
      </c>
      <c r="BF35" s="243"/>
      <c r="BG35" s="243"/>
      <c r="BH35" s="246"/>
    </row>
    <row r="36" spans="1:60" s="30" customFormat="1" ht="14.25" x14ac:dyDescent="0.2">
      <c r="A36" s="31" t="s">
        <v>67</v>
      </c>
      <c r="B36" s="32" t="s">
        <v>247</v>
      </c>
      <c r="C36" s="32" t="s">
        <v>248</v>
      </c>
      <c r="D36" s="33">
        <v>21987.85</v>
      </c>
      <c r="E36" s="33"/>
      <c r="F36" s="33">
        <v>966.9</v>
      </c>
      <c r="G36" s="33"/>
      <c r="H36" s="33">
        <v>22954.75</v>
      </c>
      <c r="I36" s="214"/>
      <c r="J36" s="214"/>
      <c r="K36" s="214"/>
      <c r="L36" s="214"/>
      <c r="M36" s="214"/>
      <c r="N36" s="215"/>
      <c r="O36" s="215"/>
      <c r="P36" s="215"/>
      <c r="Q36" s="215"/>
      <c r="R36" s="215"/>
      <c r="S36" s="215"/>
      <c r="T36" s="29"/>
      <c r="U36" s="29"/>
      <c r="V36" s="29"/>
      <c r="W36" s="29"/>
      <c r="X36" s="29"/>
      <c r="Y36" s="29"/>
      <c r="Z36" s="29"/>
      <c r="AA36" s="216"/>
      <c r="AB36" s="219"/>
      <c r="AC36" s="217"/>
      <c r="AD36" s="217"/>
      <c r="AE36" s="218"/>
      <c r="AF36" s="218"/>
      <c r="AG36" s="217"/>
      <c r="AH36" s="217"/>
      <c r="AI36" s="217"/>
      <c r="AJ36" s="217"/>
      <c r="AK36" s="217"/>
      <c r="AL36" s="217"/>
      <c r="AM36" s="217"/>
      <c r="AN36" s="217"/>
      <c r="AO36" s="218"/>
      <c r="AP36" s="218"/>
      <c r="AQ36" s="218"/>
      <c r="AR36" s="218"/>
      <c r="AS36" s="217"/>
      <c r="AT36" s="217"/>
      <c r="AU36" s="217"/>
      <c r="AV36" s="217"/>
      <c r="AW36" s="218"/>
      <c r="AX36" s="218"/>
      <c r="AY36" s="217"/>
      <c r="AZ36" s="217"/>
      <c r="BA36" s="217"/>
      <c r="BB36" s="217"/>
      <c r="BD36" s="247">
        <f t="shared" si="0"/>
        <v>22954.75</v>
      </c>
      <c r="BE36" s="247">
        <v>966.9</v>
      </c>
      <c r="BF36" s="243"/>
      <c r="BG36" s="243"/>
      <c r="BH36" s="246"/>
    </row>
    <row r="37" spans="1:60" s="30" customFormat="1" ht="14.25" x14ac:dyDescent="0.2">
      <c r="A37" s="31" t="s">
        <v>68</v>
      </c>
      <c r="B37" s="32" t="s">
        <v>249</v>
      </c>
      <c r="C37" s="32" t="s">
        <v>250</v>
      </c>
      <c r="D37" s="33">
        <v>16283.55</v>
      </c>
      <c r="E37" s="33"/>
      <c r="F37" s="33">
        <v>559.17999999999995</v>
      </c>
      <c r="G37" s="33"/>
      <c r="H37" s="33">
        <v>16842.73</v>
      </c>
      <c r="I37" s="214"/>
      <c r="J37" s="214"/>
      <c r="K37" s="214"/>
      <c r="L37" s="214"/>
      <c r="M37" s="214"/>
      <c r="N37" s="215"/>
      <c r="O37" s="215"/>
      <c r="P37" s="215"/>
      <c r="Q37" s="215"/>
      <c r="R37" s="215"/>
      <c r="S37" s="215"/>
      <c r="T37" s="29"/>
      <c r="U37" s="29"/>
      <c r="V37" s="29"/>
      <c r="W37" s="29"/>
      <c r="X37" s="29"/>
      <c r="Y37" s="29"/>
      <c r="Z37" s="29"/>
      <c r="AA37" s="216"/>
      <c r="AB37" s="219"/>
      <c r="AC37" s="217"/>
      <c r="AD37" s="217"/>
      <c r="AE37" s="218"/>
      <c r="AF37" s="218"/>
      <c r="AG37" s="217"/>
      <c r="AH37" s="217"/>
      <c r="AI37" s="217"/>
      <c r="AJ37" s="217"/>
      <c r="AK37" s="217"/>
      <c r="AL37" s="217"/>
      <c r="AM37" s="217"/>
      <c r="AN37" s="217"/>
      <c r="AO37" s="218"/>
      <c r="AP37" s="218"/>
      <c r="AQ37" s="218"/>
      <c r="AR37" s="218"/>
      <c r="AS37" s="217"/>
      <c r="AT37" s="217"/>
      <c r="AU37" s="217"/>
      <c r="AV37" s="217"/>
      <c r="AW37" s="218"/>
      <c r="AX37" s="218"/>
      <c r="AY37" s="217"/>
      <c r="AZ37" s="217"/>
      <c r="BA37" s="217"/>
      <c r="BB37" s="217"/>
      <c r="BD37" s="247">
        <f t="shared" si="0"/>
        <v>16842.73</v>
      </c>
      <c r="BE37" s="247">
        <v>559.17999999999995</v>
      </c>
      <c r="BF37" s="243"/>
      <c r="BG37" s="243"/>
      <c r="BH37" s="246"/>
    </row>
    <row r="38" spans="1:60" s="30" customFormat="1" ht="22.5" x14ac:dyDescent="0.2">
      <c r="A38" s="34"/>
      <c r="B38" s="538" t="s">
        <v>60</v>
      </c>
      <c r="C38" s="539"/>
      <c r="D38" s="35">
        <v>1229161.95</v>
      </c>
      <c r="E38" s="35"/>
      <c r="F38" s="36">
        <v>13675.47</v>
      </c>
      <c r="G38" s="36"/>
      <c r="H38" s="36">
        <v>1242837.42</v>
      </c>
      <c r="I38" s="214"/>
      <c r="J38" s="214"/>
      <c r="K38" s="214"/>
      <c r="L38" s="214"/>
      <c r="M38" s="214"/>
      <c r="N38" s="215"/>
      <c r="O38" s="215"/>
      <c r="P38" s="215"/>
      <c r="Q38" s="215"/>
      <c r="R38" s="215"/>
      <c r="S38" s="215"/>
      <c r="T38" s="29"/>
      <c r="U38" s="29"/>
      <c r="V38" s="29"/>
      <c r="W38" s="29"/>
      <c r="X38" s="29"/>
      <c r="Y38" s="29"/>
      <c r="Z38" s="29"/>
      <c r="AA38" s="216"/>
      <c r="AB38" s="219" t="s">
        <v>60</v>
      </c>
      <c r="AC38" s="217"/>
      <c r="AD38" s="217"/>
      <c r="AE38" s="218"/>
      <c r="AF38" s="218"/>
      <c r="AG38" s="217"/>
      <c r="AH38" s="217"/>
      <c r="AI38" s="217"/>
      <c r="AJ38" s="217"/>
      <c r="AK38" s="217"/>
      <c r="AL38" s="217"/>
      <c r="AM38" s="217"/>
      <c r="AN38" s="217"/>
      <c r="AO38" s="218"/>
      <c r="AP38" s="218"/>
      <c r="AQ38" s="218"/>
      <c r="AR38" s="218"/>
      <c r="AS38" s="217"/>
      <c r="AT38" s="217"/>
      <c r="AU38" s="217"/>
      <c r="AV38" s="217"/>
      <c r="AW38" s="218"/>
      <c r="AX38" s="218"/>
      <c r="AY38" s="217"/>
      <c r="AZ38" s="217"/>
      <c r="BA38" s="217"/>
      <c r="BB38" s="217"/>
      <c r="BD38" s="243"/>
      <c r="BE38" s="247"/>
      <c r="BF38" s="243"/>
      <c r="BG38" s="243"/>
      <c r="BH38" s="246"/>
    </row>
    <row r="39" spans="1:60" s="30" customFormat="1" ht="14.25" x14ac:dyDescent="0.2">
      <c r="A39" s="535" t="s">
        <v>66</v>
      </c>
      <c r="B39" s="536"/>
      <c r="C39" s="536"/>
      <c r="D39" s="536"/>
      <c r="E39" s="536"/>
      <c r="F39" s="536"/>
      <c r="G39" s="536"/>
      <c r="H39" s="537"/>
      <c r="I39" s="214"/>
      <c r="J39" s="214"/>
      <c r="K39" s="214"/>
      <c r="L39" s="214"/>
      <c r="M39" s="214"/>
      <c r="N39" s="215"/>
      <c r="O39" s="215"/>
      <c r="P39" s="215"/>
      <c r="Q39" s="215"/>
      <c r="R39" s="215"/>
      <c r="S39" s="215"/>
      <c r="T39" s="29"/>
      <c r="U39" s="29"/>
      <c r="V39" s="29"/>
      <c r="W39" s="29"/>
      <c r="X39" s="29"/>
      <c r="Y39" s="29"/>
      <c r="Z39" s="29"/>
      <c r="AA39" s="216" t="s">
        <v>66</v>
      </c>
      <c r="AB39" s="219"/>
      <c r="AC39" s="217"/>
      <c r="AD39" s="217"/>
      <c r="AE39" s="218"/>
      <c r="AF39" s="218"/>
      <c r="AG39" s="217"/>
      <c r="AH39" s="217"/>
      <c r="AI39" s="217"/>
      <c r="AJ39" s="217"/>
      <c r="AK39" s="217"/>
      <c r="AL39" s="217"/>
      <c r="AM39" s="217"/>
      <c r="AN39" s="217"/>
      <c r="AO39" s="218"/>
      <c r="AP39" s="218"/>
      <c r="AQ39" s="218"/>
      <c r="AR39" s="218"/>
      <c r="AS39" s="217"/>
      <c r="AT39" s="217"/>
      <c r="AU39" s="217"/>
      <c r="AV39" s="217"/>
      <c r="AW39" s="218"/>
      <c r="AX39" s="218"/>
      <c r="AY39" s="217"/>
      <c r="AZ39" s="217"/>
      <c r="BA39" s="217"/>
      <c r="BB39" s="217"/>
      <c r="BD39" s="243"/>
      <c r="BE39" s="247"/>
      <c r="BF39" s="243"/>
      <c r="BG39" s="243"/>
      <c r="BH39" s="246"/>
    </row>
    <row r="40" spans="1:60" s="30" customFormat="1" ht="14.25" x14ac:dyDescent="0.2">
      <c r="A40" s="34"/>
      <c r="B40" s="540" t="s">
        <v>70</v>
      </c>
      <c r="C40" s="541"/>
      <c r="D40" s="35">
        <v>1229161.95</v>
      </c>
      <c r="E40" s="35"/>
      <c r="F40" s="36">
        <v>13675.47</v>
      </c>
      <c r="G40" s="36">
        <v>711.98</v>
      </c>
      <c r="H40" s="36">
        <v>1243549.3999999999</v>
      </c>
      <c r="I40" s="214"/>
      <c r="J40" s="214"/>
      <c r="K40" s="214"/>
      <c r="L40" s="214"/>
      <c r="M40" s="214"/>
      <c r="N40" s="215"/>
      <c r="O40" s="215"/>
      <c r="P40" s="215"/>
      <c r="Q40" s="215"/>
      <c r="R40" s="215"/>
      <c r="S40" s="215"/>
      <c r="T40" s="29"/>
      <c r="U40" s="29"/>
      <c r="V40" s="29"/>
      <c r="W40" s="29"/>
      <c r="X40" s="29"/>
      <c r="Y40" s="29"/>
      <c r="Z40" s="29"/>
      <c r="AA40" s="216"/>
      <c r="AB40" s="219"/>
      <c r="AC40" s="220" t="s">
        <v>70</v>
      </c>
      <c r="AD40" s="217"/>
      <c r="AE40" s="218"/>
      <c r="AF40" s="218"/>
      <c r="AG40" s="217"/>
      <c r="AH40" s="217"/>
      <c r="AI40" s="217"/>
      <c r="AJ40" s="217"/>
      <c r="AK40" s="217"/>
      <c r="AL40" s="217"/>
      <c r="AM40" s="217"/>
      <c r="AN40" s="217"/>
      <c r="AO40" s="218"/>
      <c r="AP40" s="218"/>
      <c r="AQ40" s="218"/>
      <c r="AR40" s="218"/>
      <c r="AS40" s="217"/>
      <c r="AT40" s="217"/>
      <c r="AU40" s="217"/>
      <c r="AV40" s="217"/>
      <c r="AW40" s="218"/>
      <c r="AX40" s="218"/>
      <c r="AY40" s="217"/>
      <c r="AZ40" s="217"/>
      <c r="BA40" s="217"/>
      <c r="BB40" s="217"/>
      <c r="BD40" s="243"/>
      <c r="BE40" s="247"/>
      <c r="BF40" s="243"/>
      <c r="BG40" s="243"/>
      <c r="BH40" s="246"/>
    </row>
    <row r="41" spans="1:60" s="30" customFormat="1" ht="14.25" x14ac:dyDescent="0.2">
      <c r="A41" s="535" t="s">
        <v>71</v>
      </c>
      <c r="B41" s="536"/>
      <c r="C41" s="536"/>
      <c r="D41" s="536"/>
      <c r="E41" s="536"/>
      <c r="F41" s="536"/>
      <c r="G41" s="536"/>
      <c r="H41" s="537"/>
      <c r="I41" s="214"/>
      <c r="J41" s="214"/>
      <c r="K41" s="214"/>
      <c r="L41" s="214"/>
      <c r="M41" s="214"/>
      <c r="N41" s="215"/>
      <c r="O41" s="215"/>
      <c r="P41" s="215"/>
      <c r="Q41" s="215"/>
      <c r="R41" s="215"/>
      <c r="S41" s="215"/>
      <c r="T41" s="29"/>
      <c r="U41" s="29"/>
      <c r="V41" s="29"/>
      <c r="W41" s="29"/>
      <c r="X41" s="29"/>
      <c r="Y41" s="29"/>
      <c r="Z41" s="29"/>
      <c r="AA41" s="216" t="s">
        <v>71</v>
      </c>
      <c r="AB41" s="219"/>
      <c r="AC41" s="220"/>
      <c r="AD41" s="217"/>
      <c r="AE41" s="218"/>
      <c r="AF41" s="218"/>
      <c r="AG41" s="217"/>
      <c r="AH41" s="217"/>
      <c r="AI41" s="217"/>
      <c r="AJ41" s="217"/>
      <c r="AK41" s="217"/>
      <c r="AL41" s="217"/>
      <c r="AM41" s="217"/>
      <c r="AN41" s="217"/>
      <c r="AO41" s="218"/>
      <c r="AP41" s="218"/>
      <c r="AQ41" s="218"/>
      <c r="AR41" s="218"/>
      <c r="AS41" s="217"/>
      <c r="AT41" s="217"/>
      <c r="AU41" s="217"/>
      <c r="AV41" s="217"/>
      <c r="AW41" s="218"/>
      <c r="AX41" s="218"/>
      <c r="AY41" s="217"/>
      <c r="AZ41" s="217"/>
      <c r="BA41" s="217"/>
      <c r="BB41" s="217"/>
      <c r="BD41" s="243"/>
      <c r="BE41" s="247"/>
      <c r="BF41" s="243"/>
      <c r="BG41" s="243"/>
      <c r="BH41" s="246"/>
    </row>
    <row r="42" spans="1:60" s="30" customFormat="1" ht="45" x14ac:dyDescent="0.2">
      <c r="A42" s="31" t="s">
        <v>69</v>
      </c>
      <c r="B42" s="32" t="s">
        <v>311</v>
      </c>
      <c r="C42" s="32" t="s">
        <v>312</v>
      </c>
      <c r="D42" s="33">
        <v>38104.019999999997</v>
      </c>
      <c r="E42" s="33"/>
      <c r="F42" s="33"/>
      <c r="G42" s="33"/>
      <c r="H42" s="33">
        <v>38104.019999999997</v>
      </c>
      <c r="I42" s="214"/>
      <c r="J42" s="214"/>
      <c r="K42" s="214"/>
      <c r="L42" s="214"/>
      <c r="M42" s="214"/>
      <c r="N42" s="215"/>
      <c r="O42" s="215"/>
      <c r="P42" s="215"/>
      <c r="Q42" s="215"/>
      <c r="R42" s="215"/>
      <c r="S42" s="215"/>
      <c r="T42" s="29"/>
      <c r="U42" s="29"/>
      <c r="V42" s="29"/>
      <c r="W42" s="29"/>
      <c r="X42" s="29"/>
      <c r="Y42" s="29"/>
      <c r="Z42" s="29"/>
      <c r="AA42" s="216"/>
      <c r="AB42" s="219"/>
      <c r="AC42" s="220"/>
      <c r="AD42" s="217"/>
      <c r="AE42" s="218"/>
      <c r="AF42" s="218"/>
      <c r="AG42" s="217"/>
      <c r="AH42" s="217"/>
      <c r="AI42" s="217"/>
      <c r="AJ42" s="217"/>
      <c r="AK42" s="217"/>
      <c r="AL42" s="217"/>
      <c r="AM42" s="217"/>
      <c r="AN42" s="217"/>
      <c r="AO42" s="218"/>
      <c r="AP42" s="218"/>
      <c r="AQ42" s="218"/>
      <c r="AR42" s="218"/>
      <c r="AS42" s="217"/>
      <c r="AT42" s="217"/>
      <c r="AU42" s="217"/>
      <c r="AV42" s="217"/>
      <c r="AW42" s="218"/>
      <c r="AX42" s="218"/>
      <c r="AY42" s="217"/>
      <c r="AZ42" s="217"/>
      <c r="BA42" s="217"/>
      <c r="BB42" s="217"/>
      <c r="BD42" s="247">
        <f>H42</f>
        <v>38104.019999999997</v>
      </c>
      <c r="BE42" s="247"/>
      <c r="BF42" s="243"/>
      <c r="BG42" s="247">
        <f>-BD42*15%</f>
        <v>-5715.6</v>
      </c>
      <c r="BH42" s="246"/>
    </row>
    <row r="43" spans="1:60" s="30" customFormat="1" ht="14.25" x14ac:dyDescent="0.2">
      <c r="A43" s="34"/>
      <c r="B43" s="538" t="s">
        <v>73</v>
      </c>
      <c r="C43" s="539"/>
      <c r="D43" s="35">
        <v>38104.019999999997</v>
      </c>
      <c r="E43" s="35"/>
      <c r="F43" s="36"/>
      <c r="G43" s="36"/>
      <c r="H43" s="36">
        <v>38104.019999999997</v>
      </c>
      <c r="I43" s="214"/>
      <c r="J43" s="214"/>
      <c r="K43" s="214"/>
      <c r="L43" s="214"/>
      <c r="M43" s="214"/>
      <c r="N43" s="215"/>
      <c r="O43" s="215"/>
      <c r="P43" s="215"/>
      <c r="Q43" s="215"/>
      <c r="R43" s="215"/>
      <c r="S43" s="215"/>
      <c r="T43" s="29"/>
      <c r="U43" s="29"/>
      <c r="V43" s="29"/>
      <c r="W43" s="29"/>
      <c r="X43" s="29"/>
      <c r="Y43" s="29"/>
      <c r="Z43" s="29"/>
      <c r="AA43" s="216"/>
      <c r="AB43" s="219" t="s">
        <v>73</v>
      </c>
      <c r="AC43" s="220"/>
      <c r="AD43" s="217"/>
      <c r="AE43" s="218"/>
      <c r="AF43" s="218"/>
      <c r="AG43" s="217"/>
      <c r="AH43" s="217"/>
      <c r="AI43" s="217"/>
      <c r="AJ43" s="217"/>
      <c r="AK43" s="217"/>
      <c r="AL43" s="217"/>
      <c r="AM43" s="217"/>
      <c r="AN43" s="217"/>
      <c r="AO43" s="218"/>
      <c r="AP43" s="218"/>
      <c r="AQ43" s="218"/>
      <c r="AR43" s="218"/>
      <c r="AS43" s="217"/>
      <c r="AT43" s="217"/>
      <c r="AU43" s="217"/>
      <c r="AV43" s="217"/>
      <c r="AW43" s="218"/>
      <c r="AX43" s="218"/>
      <c r="AY43" s="217"/>
      <c r="AZ43" s="217"/>
      <c r="BA43" s="217"/>
      <c r="BB43" s="217"/>
      <c r="BD43" s="243"/>
      <c r="BE43" s="247"/>
      <c r="BF43" s="243"/>
      <c r="BG43" s="243"/>
      <c r="BH43" s="246"/>
    </row>
    <row r="44" spans="1:60" s="30" customFormat="1" ht="14.25" x14ac:dyDescent="0.2">
      <c r="A44" s="34"/>
      <c r="B44" s="540" t="s">
        <v>74</v>
      </c>
      <c r="C44" s="541"/>
      <c r="D44" s="35">
        <v>1267265.97</v>
      </c>
      <c r="E44" s="35"/>
      <c r="F44" s="36">
        <v>13675.47</v>
      </c>
      <c r="G44" s="36">
        <v>711.98</v>
      </c>
      <c r="H44" s="36">
        <v>1281653.42</v>
      </c>
      <c r="I44" s="214"/>
      <c r="J44" s="214"/>
      <c r="K44" s="214"/>
      <c r="L44" s="214"/>
      <c r="M44" s="214"/>
      <c r="N44" s="215"/>
      <c r="O44" s="215"/>
      <c r="P44" s="215"/>
      <c r="Q44" s="215"/>
      <c r="R44" s="215"/>
      <c r="S44" s="215"/>
      <c r="T44" s="29"/>
      <c r="U44" s="29"/>
      <c r="V44" s="29"/>
      <c r="W44" s="29"/>
      <c r="X44" s="29"/>
      <c r="Y44" s="29"/>
      <c r="Z44" s="29"/>
      <c r="AA44" s="216"/>
      <c r="AB44" s="219"/>
      <c r="AC44" s="220" t="s">
        <v>74</v>
      </c>
      <c r="AD44" s="217"/>
      <c r="AE44" s="218"/>
      <c r="AF44" s="218"/>
      <c r="AG44" s="217"/>
      <c r="AH44" s="217"/>
      <c r="AI44" s="217"/>
      <c r="AJ44" s="217"/>
      <c r="AK44" s="217"/>
      <c r="AL44" s="217"/>
      <c r="AM44" s="217"/>
      <c r="AN44" s="217"/>
      <c r="AO44" s="218"/>
      <c r="AP44" s="218"/>
      <c r="AQ44" s="218"/>
      <c r="AR44" s="218"/>
      <c r="AS44" s="217"/>
      <c r="AT44" s="217"/>
      <c r="AU44" s="217"/>
      <c r="AV44" s="217"/>
      <c r="AW44" s="218"/>
      <c r="AX44" s="218"/>
      <c r="AY44" s="217"/>
      <c r="AZ44" s="217"/>
      <c r="BA44" s="217"/>
      <c r="BB44" s="217"/>
      <c r="BD44" s="243"/>
      <c r="BE44" s="247"/>
      <c r="BF44" s="243"/>
      <c r="BG44" s="243"/>
      <c r="BH44" s="246"/>
    </row>
    <row r="45" spans="1:60" s="30" customFormat="1" ht="14.25" x14ac:dyDescent="0.2">
      <c r="A45" s="535" t="s">
        <v>75</v>
      </c>
      <c r="B45" s="536"/>
      <c r="C45" s="536"/>
      <c r="D45" s="536"/>
      <c r="E45" s="536"/>
      <c r="F45" s="536"/>
      <c r="G45" s="536"/>
      <c r="H45" s="537"/>
      <c r="I45" s="214"/>
      <c r="J45" s="214"/>
      <c r="K45" s="214"/>
      <c r="L45" s="214"/>
      <c r="M45" s="214"/>
      <c r="N45" s="215"/>
      <c r="O45" s="215"/>
      <c r="P45" s="215"/>
      <c r="Q45" s="215"/>
      <c r="R45" s="215"/>
      <c r="S45" s="215"/>
      <c r="T45" s="29"/>
      <c r="U45" s="29"/>
      <c r="V45" s="29"/>
      <c r="W45" s="29"/>
      <c r="X45" s="29"/>
      <c r="Y45" s="29"/>
      <c r="Z45" s="29"/>
      <c r="AA45" s="216" t="s">
        <v>75</v>
      </c>
      <c r="AB45" s="219"/>
      <c r="AC45" s="220"/>
      <c r="AD45" s="217"/>
      <c r="AE45" s="218"/>
      <c r="AF45" s="218"/>
      <c r="AG45" s="217"/>
      <c r="AH45" s="217"/>
      <c r="AI45" s="217"/>
      <c r="AJ45" s="217"/>
      <c r="AK45" s="217"/>
      <c r="AL45" s="217"/>
      <c r="AM45" s="217"/>
      <c r="AN45" s="217"/>
      <c r="AO45" s="218"/>
      <c r="AP45" s="218"/>
      <c r="AQ45" s="218"/>
      <c r="AR45" s="218"/>
      <c r="AS45" s="217"/>
      <c r="AT45" s="217"/>
      <c r="AU45" s="217"/>
      <c r="AV45" s="217"/>
      <c r="AW45" s="218"/>
      <c r="AX45" s="218"/>
      <c r="AY45" s="217"/>
      <c r="AZ45" s="217"/>
      <c r="BA45" s="217"/>
      <c r="BB45" s="217"/>
      <c r="BD45" s="243"/>
      <c r="BE45" s="247"/>
      <c r="BF45" s="243"/>
      <c r="BG45" s="243"/>
      <c r="BH45" s="246"/>
    </row>
    <row r="46" spans="1:60" s="30" customFormat="1" ht="45" x14ac:dyDescent="0.2">
      <c r="A46" s="31" t="s">
        <v>72</v>
      </c>
      <c r="B46" s="32" t="s">
        <v>313</v>
      </c>
      <c r="C46" s="32" t="s">
        <v>314</v>
      </c>
      <c r="D46" s="33">
        <v>6336.33</v>
      </c>
      <c r="E46" s="33"/>
      <c r="F46" s="33"/>
      <c r="G46" s="33"/>
      <c r="H46" s="33">
        <v>6336.33</v>
      </c>
      <c r="I46" s="214"/>
      <c r="J46" s="214"/>
      <c r="K46" s="214"/>
      <c r="L46" s="214"/>
      <c r="M46" s="214"/>
      <c r="N46" s="215"/>
      <c r="O46" s="215"/>
      <c r="P46" s="215"/>
      <c r="Q46" s="215"/>
      <c r="R46" s="215"/>
      <c r="S46" s="215"/>
      <c r="T46" s="29"/>
      <c r="U46" s="29"/>
      <c r="V46" s="29"/>
      <c r="W46" s="29"/>
      <c r="X46" s="29"/>
      <c r="Y46" s="29"/>
      <c r="Z46" s="29"/>
      <c r="AA46" s="216"/>
      <c r="AB46" s="219"/>
      <c r="AC46" s="220"/>
      <c r="AD46" s="217"/>
      <c r="AE46" s="218"/>
      <c r="AF46" s="218"/>
      <c r="AG46" s="217"/>
      <c r="AH46" s="217"/>
      <c r="AI46" s="217"/>
      <c r="AJ46" s="217"/>
      <c r="AK46" s="217"/>
      <c r="AL46" s="217"/>
      <c r="AM46" s="217"/>
      <c r="AN46" s="217"/>
      <c r="AO46" s="218"/>
      <c r="AP46" s="218"/>
      <c r="AQ46" s="218"/>
      <c r="AR46" s="218"/>
      <c r="AS46" s="217"/>
      <c r="AT46" s="217"/>
      <c r="AU46" s="217"/>
      <c r="AV46" s="217"/>
      <c r="AW46" s="218"/>
      <c r="AX46" s="218"/>
      <c r="AY46" s="217"/>
      <c r="AZ46" s="217"/>
      <c r="BA46" s="217"/>
      <c r="BB46" s="217"/>
      <c r="BD46" s="247">
        <f>H46</f>
        <v>6336.33</v>
      </c>
      <c r="BE46" s="247"/>
      <c r="BF46" s="243"/>
      <c r="BG46" s="243"/>
      <c r="BH46" s="246"/>
    </row>
    <row r="47" spans="1:60" s="30" customFormat="1" ht="14.25" x14ac:dyDescent="0.2">
      <c r="A47" s="31" t="s">
        <v>76</v>
      </c>
      <c r="B47" s="32" t="s">
        <v>83</v>
      </c>
      <c r="C47" s="32" t="s">
        <v>301</v>
      </c>
      <c r="D47" s="33"/>
      <c r="E47" s="33"/>
      <c r="F47" s="33"/>
      <c r="G47" s="33">
        <v>318.39</v>
      </c>
      <c r="H47" s="33">
        <v>318.39</v>
      </c>
      <c r="I47" s="214"/>
      <c r="J47" s="214"/>
      <c r="K47" s="214"/>
      <c r="L47" s="214"/>
      <c r="M47" s="214"/>
      <c r="N47" s="215"/>
      <c r="O47" s="215"/>
      <c r="P47" s="215"/>
      <c r="Q47" s="215"/>
      <c r="R47" s="215"/>
      <c r="S47" s="215"/>
      <c r="T47" s="29"/>
      <c r="U47" s="29"/>
      <c r="V47" s="29"/>
      <c r="W47" s="29"/>
      <c r="X47" s="29"/>
      <c r="Y47" s="29"/>
      <c r="Z47" s="29"/>
      <c r="AA47" s="216"/>
      <c r="AB47" s="219"/>
      <c r="AC47" s="220"/>
      <c r="AD47" s="217"/>
      <c r="AE47" s="218"/>
      <c r="AF47" s="218"/>
      <c r="AG47" s="217"/>
      <c r="AH47" s="217"/>
      <c r="AI47" s="217"/>
      <c r="AJ47" s="217"/>
      <c r="AK47" s="217"/>
      <c r="AL47" s="217"/>
      <c r="AM47" s="217"/>
      <c r="AN47" s="217"/>
      <c r="AO47" s="218"/>
      <c r="AP47" s="218"/>
      <c r="AQ47" s="218"/>
      <c r="AR47" s="218"/>
      <c r="AS47" s="217"/>
      <c r="AT47" s="217"/>
      <c r="AU47" s="217"/>
      <c r="AV47" s="217"/>
      <c r="AW47" s="218"/>
      <c r="AX47" s="218"/>
      <c r="AY47" s="217"/>
      <c r="AZ47" s="217"/>
      <c r="BA47" s="217"/>
      <c r="BB47" s="217"/>
      <c r="BD47" s="247">
        <f t="shared" ref="BD47:BD49" si="1">H47</f>
        <v>318.39</v>
      </c>
      <c r="BE47" s="247"/>
      <c r="BF47" s="243"/>
      <c r="BG47" s="243"/>
      <c r="BH47" s="246"/>
    </row>
    <row r="48" spans="1:60" s="30" customFormat="1" ht="14.25" x14ac:dyDescent="0.2">
      <c r="A48" s="31" t="s">
        <v>77</v>
      </c>
      <c r="B48" s="32" t="s">
        <v>85</v>
      </c>
      <c r="C48" s="32" t="s">
        <v>81</v>
      </c>
      <c r="D48" s="33"/>
      <c r="E48" s="33"/>
      <c r="F48" s="33"/>
      <c r="G48" s="33">
        <v>0.51</v>
      </c>
      <c r="H48" s="33">
        <v>0.51</v>
      </c>
      <c r="I48" s="214"/>
      <c r="J48" s="214"/>
      <c r="K48" s="214"/>
      <c r="L48" s="214"/>
      <c r="M48" s="214"/>
      <c r="N48" s="215"/>
      <c r="O48" s="215"/>
      <c r="P48" s="215"/>
      <c r="Q48" s="215"/>
      <c r="R48" s="215"/>
      <c r="S48" s="215"/>
      <c r="T48" s="29"/>
      <c r="U48" s="29"/>
      <c r="V48" s="29"/>
      <c r="W48" s="29"/>
      <c r="X48" s="29"/>
      <c r="Y48" s="29"/>
      <c r="Z48" s="29"/>
      <c r="AA48" s="216"/>
      <c r="AB48" s="219"/>
      <c r="AC48" s="220"/>
      <c r="AD48" s="217"/>
      <c r="AE48" s="218"/>
      <c r="AF48" s="218"/>
      <c r="AG48" s="217"/>
      <c r="AH48" s="217"/>
      <c r="AI48" s="217"/>
      <c r="AJ48" s="217"/>
      <c r="AK48" s="217"/>
      <c r="AL48" s="217"/>
      <c r="AM48" s="217"/>
      <c r="AN48" s="217"/>
      <c r="AO48" s="218"/>
      <c r="AP48" s="218"/>
      <c r="AQ48" s="218"/>
      <c r="AR48" s="218"/>
      <c r="AS48" s="217"/>
      <c r="AT48" s="217"/>
      <c r="AU48" s="217"/>
      <c r="AV48" s="217"/>
      <c r="AW48" s="218"/>
      <c r="AX48" s="218"/>
      <c r="AY48" s="217"/>
      <c r="AZ48" s="217"/>
      <c r="BA48" s="217"/>
      <c r="BB48" s="217"/>
      <c r="BD48" s="247">
        <f t="shared" si="1"/>
        <v>0.51</v>
      </c>
      <c r="BE48" s="247"/>
      <c r="BF48" s="243"/>
      <c r="BG48" s="243"/>
      <c r="BH48" s="246"/>
    </row>
    <row r="49" spans="1:60" s="30" customFormat="1" ht="22.5" x14ac:dyDescent="0.2">
      <c r="A49" s="31" t="s">
        <v>78</v>
      </c>
      <c r="B49" s="32" t="s">
        <v>87</v>
      </c>
      <c r="C49" s="32" t="s">
        <v>302</v>
      </c>
      <c r="D49" s="33"/>
      <c r="E49" s="33"/>
      <c r="F49" s="33"/>
      <c r="G49" s="33">
        <v>116.11</v>
      </c>
      <c r="H49" s="33">
        <v>116.11</v>
      </c>
      <c r="I49" s="214"/>
      <c r="J49" s="214"/>
      <c r="K49" s="214"/>
      <c r="L49" s="214"/>
      <c r="M49" s="214"/>
      <c r="N49" s="215"/>
      <c r="O49" s="215"/>
      <c r="P49" s="215"/>
      <c r="Q49" s="215"/>
      <c r="R49" s="215"/>
      <c r="S49" s="215"/>
      <c r="T49" s="29"/>
      <c r="U49" s="29"/>
      <c r="V49" s="29"/>
      <c r="W49" s="29"/>
      <c r="X49" s="29"/>
      <c r="Y49" s="29"/>
      <c r="Z49" s="29"/>
      <c r="AA49" s="216"/>
      <c r="AB49" s="219"/>
      <c r="AC49" s="220"/>
      <c r="AD49" s="217"/>
      <c r="AE49" s="218"/>
      <c r="AF49" s="218"/>
      <c r="AG49" s="217"/>
      <c r="AH49" s="217"/>
      <c r="AI49" s="217"/>
      <c r="AJ49" s="217"/>
      <c r="AK49" s="217"/>
      <c r="AL49" s="217"/>
      <c r="AM49" s="217"/>
      <c r="AN49" s="217"/>
      <c r="AO49" s="218"/>
      <c r="AP49" s="218"/>
      <c r="AQ49" s="218"/>
      <c r="AR49" s="218"/>
      <c r="AS49" s="217"/>
      <c r="AT49" s="217"/>
      <c r="AU49" s="217"/>
      <c r="AV49" s="217"/>
      <c r="AW49" s="218"/>
      <c r="AX49" s="218"/>
      <c r="AY49" s="217"/>
      <c r="AZ49" s="217"/>
      <c r="BA49" s="217"/>
      <c r="BB49" s="217"/>
      <c r="BD49" s="247">
        <f t="shared" si="1"/>
        <v>116.11</v>
      </c>
      <c r="BE49" s="247"/>
      <c r="BF49" s="243"/>
      <c r="BG49" s="243"/>
      <c r="BH49" s="246"/>
    </row>
    <row r="50" spans="1:60" s="30" customFormat="1" ht="14.25" x14ac:dyDescent="0.2">
      <c r="A50" s="31" t="s">
        <v>79</v>
      </c>
      <c r="B50" s="32" t="s">
        <v>89</v>
      </c>
      <c r="C50" s="32" t="s">
        <v>315</v>
      </c>
      <c r="D50" s="33"/>
      <c r="E50" s="33"/>
      <c r="F50" s="33"/>
      <c r="G50" s="33">
        <v>2860.62</v>
      </c>
      <c r="H50" s="33">
        <v>2860.62</v>
      </c>
      <c r="I50" s="214"/>
      <c r="J50" s="214"/>
      <c r="K50" s="214"/>
      <c r="L50" s="214"/>
      <c r="M50" s="214"/>
      <c r="N50" s="215"/>
      <c r="O50" s="215"/>
      <c r="P50" s="215"/>
      <c r="Q50" s="215"/>
      <c r="R50" s="215"/>
      <c r="S50" s="215"/>
      <c r="T50" s="29"/>
      <c r="U50" s="29"/>
      <c r="V50" s="29"/>
      <c r="W50" s="29"/>
      <c r="X50" s="29"/>
      <c r="Y50" s="29"/>
      <c r="Z50" s="29"/>
      <c r="AA50" s="216"/>
      <c r="AB50" s="219"/>
      <c r="AC50" s="220"/>
      <c r="AD50" s="217"/>
      <c r="AE50" s="218"/>
      <c r="AF50" s="218"/>
      <c r="AG50" s="217"/>
      <c r="AH50" s="217"/>
      <c r="AI50" s="217"/>
      <c r="AJ50" s="217"/>
      <c r="AK50" s="217"/>
      <c r="AL50" s="217"/>
      <c r="AM50" s="217"/>
      <c r="AN50" s="217"/>
      <c r="AO50" s="218"/>
      <c r="AP50" s="218"/>
      <c r="AQ50" s="218"/>
      <c r="AR50" s="218"/>
      <c r="AS50" s="217"/>
      <c r="AT50" s="217"/>
      <c r="AU50" s="217"/>
      <c r="AV50" s="217"/>
      <c r="AW50" s="218"/>
      <c r="AX50" s="218"/>
      <c r="AY50" s="217"/>
      <c r="AZ50" s="217"/>
      <c r="BA50" s="217"/>
      <c r="BB50" s="217"/>
      <c r="BD50" s="243"/>
      <c r="BE50" s="247"/>
      <c r="BF50" s="243"/>
      <c r="BG50" s="243"/>
      <c r="BH50" s="246"/>
    </row>
    <row r="51" spans="1:60" s="30" customFormat="1" ht="22.5" x14ac:dyDescent="0.2">
      <c r="A51" s="31" t="s">
        <v>82</v>
      </c>
      <c r="B51" s="32" t="s">
        <v>303</v>
      </c>
      <c r="C51" s="32" t="s">
        <v>304</v>
      </c>
      <c r="D51" s="33"/>
      <c r="E51" s="33"/>
      <c r="F51" s="33"/>
      <c r="G51" s="33">
        <v>64139.34</v>
      </c>
      <c r="H51" s="33">
        <v>64139.34</v>
      </c>
      <c r="I51" s="214"/>
      <c r="J51" s="214"/>
      <c r="K51" s="214"/>
      <c r="L51" s="214"/>
      <c r="M51" s="214"/>
      <c r="N51" s="215"/>
      <c r="O51" s="215"/>
      <c r="P51" s="215"/>
      <c r="Q51" s="215"/>
      <c r="R51" s="215"/>
      <c r="S51" s="215"/>
      <c r="T51" s="29"/>
      <c r="U51" s="29"/>
      <c r="V51" s="29"/>
      <c r="W51" s="29"/>
      <c r="X51" s="29"/>
      <c r="Y51" s="29"/>
      <c r="Z51" s="29"/>
      <c r="AA51" s="216"/>
      <c r="AB51" s="219"/>
      <c r="AC51" s="220"/>
      <c r="AD51" s="217"/>
      <c r="AE51" s="218"/>
      <c r="AF51" s="218"/>
      <c r="AG51" s="217"/>
      <c r="AH51" s="217"/>
      <c r="AI51" s="217"/>
      <c r="AJ51" s="217"/>
      <c r="AK51" s="217"/>
      <c r="AL51" s="217"/>
      <c r="AM51" s="217"/>
      <c r="AN51" s="217"/>
      <c r="AO51" s="218"/>
      <c r="AP51" s="218"/>
      <c r="AQ51" s="218"/>
      <c r="AR51" s="218"/>
      <c r="AS51" s="217"/>
      <c r="AT51" s="217"/>
      <c r="AU51" s="217"/>
      <c r="AV51" s="217"/>
      <c r="AW51" s="218"/>
      <c r="AX51" s="218"/>
      <c r="AY51" s="217"/>
      <c r="AZ51" s="217"/>
      <c r="BA51" s="217"/>
      <c r="BB51" s="217"/>
      <c r="BD51" s="247">
        <f>H51</f>
        <v>64139.34</v>
      </c>
      <c r="BE51" s="247"/>
      <c r="BF51" s="243"/>
      <c r="BG51" s="243"/>
      <c r="BH51" s="246"/>
    </row>
    <row r="52" spans="1:60" s="30" customFormat="1" ht="14.25" x14ac:dyDescent="0.2">
      <c r="A52" s="34"/>
      <c r="B52" s="538" t="s">
        <v>90</v>
      </c>
      <c r="C52" s="539"/>
      <c r="D52" s="35">
        <v>6336.33</v>
      </c>
      <c r="E52" s="35"/>
      <c r="F52" s="36"/>
      <c r="G52" s="36">
        <v>67434.97</v>
      </c>
      <c r="H52" s="36">
        <v>73771.3</v>
      </c>
      <c r="I52" s="214"/>
      <c r="J52" s="214"/>
      <c r="K52" s="214"/>
      <c r="L52" s="214"/>
      <c r="M52" s="214"/>
      <c r="N52" s="215"/>
      <c r="O52" s="215"/>
      <c r="P52" s="215"/>
      <c r="Q52" s="215"/>
      <c r="R52" s="215"/>
      <c r="S52" s="215"/>
      <c r="T52" s="29"/>
      <c r="U52" s="29"/>
      <c r="V52" s="29"/>
      <c r="W52" s="29"/>
      <c r="X52" s="29"/>
      <c r="Y52" s="29"/>
      <c r="Z52" s="29"/>
      <c r="AA52" s="216"/>
      <c r="AB52" s="219" t="s">
        <v>90</v>
      </c>
      <c r="AC52" s="220"/>
      <c r="AD52" s="217"/>
      <c r="AE52" s="218"/>
      <c r="AF52" s="218"/>
      <c r="AG52" s="217"/>
      <c r="AH52" s="217"/>
      <c r="AI52" s="217"/>
      <c r="AJ52" s="217"/>
      <c r="AK52" s="217"/>
      <c r="AL52" s="217"/>
      <c r="AM52" s="217"/>
      <c r="AN52" s="217"/>
      <c r="AO52" s="218"/>
      <c r="AP52" s="218"/>
      <c r="AQ52" s="218"/>
      <c r="AR52" s="218"/>
      <c r="AS52" s="217"/>
      <c r="AT52" s="217"/>
      <c r="AU52" s="217"/>
      <c r="AV52" s="217"/>
      <c r="AW52" s="218"/>
      <c r="AX52" s="218"/>
      <c r="AY52" s="217"/>
      <c r="AZ52" s="217"/>
      <c r="BA52" s="217"/>
      <c r="BB52" s="217"/>
      <c r="BD52" s="243"/>
      <c r="BE52" s="247"/>
      <c r="BF52" s="243"/>
      <c r="BG52" s="243"/>
      <c r="BH52" s="246"/>
    </row>
    <row r="53" spans="1:60" s="30" customFormat="1" ht="14.25" x14ac:dyDescent="0.2">
      <c r="A53" s="34"/>
      <c r="B53" s="540" t="s">
        <v>91</v>
      </c>
      <c r="C53" s="541"/>
      <c r="D53" s="35">
        <v>1273602.3</v>
      </c>
      <c r="E53" s="35"/>
      <c r="F53" s="36">
        <v>13675.47</v>
      </c>
      <c r="G53" s="36">
        <v>68146.95</v>
      </c>
      <c r="H53" s="36">
        <v>1355424.72</v>
      </c>
      <c r="I53" s="214"/>
      <c r="J53" s="214"/>
      <c r="K53" s="214"/>
      <c r="L53" s="214"/>
      <c r="M53" s="214"/>
      <c r="N53" s="215"/>
      <c r="O53" s="215"/>
      <c r="P53" s="215"/>
      <c r="Q53" s="215"/>
      <c r="R53" s="215"/>
      <c r="S53" s="215"/>
      <c r="T53" s="29"/>
      <c r="U53" s="29"/>
      <c r="V53" s="29"/>
      <c r="W53" s="29"/>
      <c r="X53" s="29"/>
      <c r="Y53" s="29"/>
      <c r="Z53" s="29"/>
      <c r="AA53" s="216"/>
      <c r="AB53" s="219"/>
      <c r="AC53" s="220" t="s">
        <v>91</v>
      </c>
      <c r="AD53" s="217"/>
      <c r="AE53" s="218"/>
      <c r="AF53" s="218"/>
      <c r="AG53" s="217"/>
      <c r="AH53" s="217"/>
      <c r="AI53" s="217"/>
      <c r="AJ53" s="217"/>
      <c r="AK53" s="217"/>
      <c r="AL53" s="217"/>
      <c r="AM53" s="217"/>
      <c r="AN53" s="217"/>
      <c r="AO53" s="218"/>
      <c r="AP53" s="218"/>
      <c r="AQ53" s="218"/>
      <c r="AR53" s="218"/>
      <c r="AS53" s="217"/>
      <c r="AT53" s="217"/>
      <c r="AU53" s="217"/>
      <c r="AV53" s="217"/>
      <c r="AW53" s="218"/>
      <c r="AX53" s="218"/>
      <c r="AY53" s="217"/>
      <c r="AZ53" s="217"/>
      <c r="BA53" s="217"/>
      <c r="BB53" s="217"/>
      <c r="BD53" s="243"/>
      <c r="BE53" s="247"/>
      <c r="BF53" s="243"/>
      <c r="BG53" s="243"/>
      <c r="BH53" s="246"/>
    </row>
    <row r="54" spans="1:60" s="30" customFormat="1" ht="14.25" x14ac:dyDescent="0.2">
      <c r="A54" s="535" t="s">
        <v>92</v>
      </c>
      <c r="B54" s="536"/>
      <c r="C54" s="536"/>
      <c r="D54" s="536"/>
      <c r="E54" s="536"/>
      <c r="F54" s="536"/>
      <c r="G54" s="536"/>
      <c r="H54" s="537"/>
      <c r="I54" s="214"/>
      <c r="J54" s="214"/>
      <c r="K54" s="214"/>
      <c r="L54" s="214"/>
      <c r="M54" s="214"/>
      <c r="N54" s="215"/>
      <c r="O54" s="215"/>
      <c r="P54" s="215"/>
      <c r="Q54" s="215"/>
      <c r="R54" s="215"/>
      <c r="S54" s="215"/>
      <c r="T54" s="29"/>
      <c r="U54" s="29"/>
      <c r="V54" s="29"/>
      <c r="W54" s="29"/>
      <c r="X54" s="29"/>
      <c r="Y54" s="29"/>
      <c r="Z54" s="29"/>
      <c r="AA54" s="216" t="s">
        <v>92</v>
      </c>
      <c r="AB54" s="219"/>
      <c r="AC54" s="220"/>
      <c r="AD54" s="217"/>
      <c r="AE54" s="218"/>
      <c r="AF54" s="218"/>
      <c r="AG54" s="217"/>
      <c r="AH54" s="217"/>
      <c r="AI54" s="217"/>
      <c r="AJ54" s="217"/>
      <c r="AK54" s="217"/>
      <c r="AL54" s="217"/>
      <c r="AM54" s="217"/>
      <c r="AN54" s="217"/>
      <c r="AO54" s="218"/>
      <c r="AP54" s="218"/>
      <c r="AQ54" s="218"/>
      <c r="AR54" s="218"/>
      <c r="AS54" s="217"/>
      <c r="AT54" s="217"/>
      <c r="AU54" s="217"/>
      <c r="AV54" s="217"/>
      <c r="AW54" s="218"/>
      <c r="AX54" s="218"/>
      <c r="AY54" s="217"/>
      <c r="AZ54" s="217"/>
      <c r="BA54" s="217"/>
      <c r="BB54" s="217"/>
      <c r="BD54" s="243"/>
      <c r="BE54" s="247"/>
      <c r="BF54" s="243"/>
      <c r="BG54" s="243"/>
      <c r="BH54" s="246"/>
    </row>
    <row r="55" spans="1:60" s="30" customFormat="1" ht="22.5" x14ac:dyDescent="0.2">
      <c r="A55" s="31" t="s">
        <v>84</v>
      </c>
      <c r="B55" s="32" t="s">
        <v>316</v>
      </c>
      <c r="C55" s="32" t="s">
        <v>317</v>
      </c>
      <c r="D55" s="33"/>
      <c r="E55" s="33"/>
      <c r="F55" s="33"/>
      <c r="G55" s="33">
        <v>21822.34</v>
      </c>
      <c r="H55" s="33">
        <v>21822.34</v>
      </c>
      <c r="I55" s="214"/>
      <c r="J55" s="214"/>
      <c r="K55" s="214"/>
      <c r="L55" s="214"/>
      <c r="M55" s="214"/>
      <c r="N55" s="215"/>
      <c r="O55" s="215"/>
      <c r="P55" s="215"/>
      <c r="Q55" s="215"/>
      <c r="R55" s="215"/>
      <c r="S55" s="215"/>
      <c r="T55" s="29"/>
      <c r="U55" s="29"/>
      <c r="V55" s="29"/>
      <c r="W55" s="29"/>
      <c r="X55" s="29"/>
      <c r="Y55" s="29"/>
      <c r="Z55" s="29"/>
      <c r="AA55" s="216"/>
      <c r="AB55" s="219"/>
      <c r="AC55" s="220"/>
      <c r="AD55" s="217"/>
      <c r="AE55" s="218"/>
      <c r="AF55" s="218"/>
      <c r="AG55" s="217"/>
      <c r="AH55" s="217"/>
      <c r="AI55" s="217"/>
      <c r="AJ55" s="217"/>
      <c r="AK55" s="217"/>
      <c r="AL55" s="217"/>
      <c r="AM55" s="217"/>
      <c r="AN55" s="217"/>
      <c r="AO55" s="218"/>
      <c r="AP55" s="218"/>
      <c r="AQ55" s="218"/>
      <c r="AR55" s="218"/>
      <c r="AS55" s="217"/>
      <c r="AT55" s="217"/>
      <c r="AU55" s="217"/>
      <c r="AV55" s="217"/>
      <c r="AW55" s="218"/>
      <c r="AX55" s="218"/>
      <c r="AY55" s="217"/>
      <c r="AZ55" s="217"/>
      <c r="BA55" s="217"/>
      <c r="BB55" s="217"/>
      <c r="BD55" s="243"/>
      <c r="BE55" s="247"/>
      <c r="BF55" s="243"/>
      <c r="BG55" s="243"/>
      <c r="BH55" s="246"/>
    </row>
    <row r="56" spans="1:60" s="30" customFormat="1" ht="22.5" x14ac:dyDescent="0.2">
      <c r="A56" s="34"/>
      <c r="B56" s="538" t="s">
        <v>94</v>
      </c>
      <c r="C56" s="539"/>
      <c r="D56" s="35"/>
      <c r="E56" s="35"/>
      <c r="F56" s="36"/>
      <c r="G56" s="36">
        <v>21822.34</v>
      </c>
      <c r="H56" s="36">
        <v>21822.34</v>
      </c>
      <c r="I56" s="214"/>
      <c r="J56" s="214"/>
      <c r="K56" s="214"/>
      <c r="L56" s="214"/>
      <c r="M56" s="214"/>
      <c r="N56" s="215"/>
      <c r="O56" s="215"/>
      <c r="P56" s="215"/>
      <c r="Q56" s="215"/>
      <c r="R56" s="215"/>
      <c r="S56" s="215"/>
      <c r="T56" s="29"/>
      <c r="U56" s="29"/>
      <c r="V56" s="29"/>
      <c r="W56" s="29"/>
      <c r="X56" s="29"/>
      <c r="Y56" s="29"/>
      <c r="Z56" s="29"/>
      <c r="AA56" s="216"/>
      <c r="AB56" s="219" t="s">
        <v>94</v>
      </c>
      <c r="AC56" s="220"/>
      <c r="AD56" s="217"/>
      <c r="AE56" s="218"/>
      <c r="AF56" s="218"/>
      <c r="AG56" s="217"/>
      <c r="AH56" s="217"/>
      <c r="AI56" s="217"/>
      <c r="AJ56" s="217"/>
      <c r="AK56" s="217"/>
      <c r="AL56" s="217"/>
      <c r="AM56" s="217"/>
      <c r="AN56" s="217"/>
      <c r="AO56" s="218"/>
      <c r="AP56" s="218"/>
      <c r="AQ56" s="218"/>
      <c r="AR56" s="218"/>
      <c r="AS56" s="217"/>
      <c r="AT56" s="217"/>
      <c r="AU56" s="217"/>
      <c r="AV56" s="217"/>
      <c r="AW56" s="218"/>
      <c r="AX56" s="218"/>
      <c r="AY56" s="217"/>
      <c r="AZ56" s="217"/>
      <c r="BA56" s="217"/>
      <c r="BB56" s="217"/>
      <c r="BD56" s="243"/>
      <c r="BE56" s="247"/>
      <c r="BF56" s="243"/>
      <c r="BG56" s="243"/>
      <c r="BH56" s="246"/>
    </row>
    <row r="57" spans="1:60" s="30" customFormat="1" ht="48" x14ac:dyDescent="0.2">
      <c r="A57" s="535" t="s">
        <v>95</v>
      </c>
      <c r="B57" s="536"/>
      <c r="C57" s="536"/>
      <c r="D57" s="536"/>
      <c r="E57" s="536"/>
      <c r="F57" s="536"/>
      <c r="G57" s="536"/>
      <c r="H57" s="537"/>
      <c r="I57" s="214"/>
      <c r="J57" s="214"/>
      <c r="K57" s="214"/>
      <c r="L57" s="214"/>
      <c r="M57" s="214"/>
      <c r="N57" s="215"/>
      <c r="O57" s="215"/>
      <c r="P57" s="215"/>
      <c r="Q57" s="215"/>
      <c r="R57" s="215"/>
      <c r="S57" s="215"/>
      <c r="T57" s="29"/>
      <c r="U57" s="29"/>
      <c r="V57" s="29"/>
      <c r="W57" s="29"/>
      <c r="X57" s="29"/>
      <c r="Y57" s="29"/>
      <c r="Z57" s="29"/>
      <c r="AA57" s="216" t="s">
        <v>95</v>
      </c>
      <c r="AB57" s="219"/>
      <c r="AC57" s="220"/>
      <c r="AD57" s="217"/>
      <c r="AE57" s="218"/>
      <c r="AF57" s="218"/>
      <c r="AG57" s="217"/>
      <c r="AH57" s="217"/>
      <c r="AI57" s="217"/>
      <c r="AJ57" s="217"/>
      <c r="AK57" s="217"/>
      <c r="AL57" s="217"/>
      <c r="AM57" s="217"/>
      <c r="AN57" s="217"/>
      <c r="AO57" s="218"/>
      <c r="AP57" s="218"/>
      <c r="AQ57" s="218"/>
      <c r="AR57" s="218"/>
      <c r="AS57" s="217"/>
      <c r="AT57" s="217"/>
      <c r="AU57" s="217"/>
      <c r="AV57" s="217"/>
      <c r="AW57" s="218"/>
      <c r="AX57" s="218"/>
      <c r="AY57" s="217"/>
      <c r="AZ57" s="217"/>
      <c r="BA57" s="217"/>
      <c r="BB57" s="217"/>
      <c r="BD57" s="243"/>
      <c r="BE57" s="247"/>
      <c r="BF57" s="243"/>
      <c r="BG57" s="243"/>
      <c r="BH57" s="246"/>
    </row>
    <row r="58" spans="1:60" s="30" customFormat="1" ht="33.75" x14ac:dyDescent="0.2">
      <c r="A58" s="31" t="s">
        <v>86</v>
      </c>
      <c r="B58" s="32" t="s">
        <v>318</v>
      </c>
      <c r="C58" s="32" t="s">
        <v>319</v>
      </c>
      <c r="D58" s="33"/>
      <c r="E58" s="33"/>
      <c r="F58" s="33"/>
      <c r="G58" s="33">
        <v>2710.85</v>
      </c>
      <c r="H58" s="33">
        <v>2710.85</v>
      </c>
      <c r="I58" s="214"/>
      <c r="J58" s="214"/>
      <c r="K58" s="214"/>
      <c r="L58" s="214"/>
      <c r="M58" s="214"/>
      <c r="N58" s="215"/>
      <c r="O58" s="215"/>
      <c r="P58" s="215"/>
      <c r="Q58" s="215"/>
      <c r="R58" s="215"/>
      <c r="S58" s="215"/>
      <c r="T58" s="29"/>
      <c r="U58" s="29"/>
      <c r="V58" s="29"/>
      <c r="W58" s="29"/>
      <c r="X58" s="29"/>
      <c r="Y58" s="29"/>
      <c r="Z58" s="29"/>
      <c r="AA58" s="216"/>
      <c r="AB58" s="219"/>
      <c r="AC58" s="220"/>
      <c r="AD58" s="217"/>
      <c r="AE58" s="218"/>
      <c r="AF58" s="218"/>
      <c r="AG58" s="217"/>
      <c r="AH58" s="217"/>
      <c r="AI58" s="217"/>
      <c r="AJ58" s="217"/>
      <c r="AK58" s="217"/>
      <c r="AL58" s="217"/>
      <c r="AM58" s="217"/>
      <c r="AN58" s="217"/>
      <c r="AO58" s="218"/>
      <c r="AP58" s="218"/>
      <c r="AQ58" s="218"/>
      <c r="AR58" s="218"/>
      <c r="AS58" s="217"/>
      <c r="AT58" s="217"/>
      <c r="AU58" s="217"/>
      <c r="AV58" s="217"/>
      <c r="AW58" s="218"/>
      <c r="AX58" s="218"/>
      <c r="AY58" s="217"/>
      <c r="AZ58" s="217"/>
      <c r="BA58" s="217"/>
      <c r="BB58" s="217"/>
      <c r="BD58" s="243"/>
      <c r="BE58" s="247"/>
      <c r="BF58" s="243"/>
      <c r="BG58" s="243"/>
      <c r="BH58" s="246"/>
    </row>
    <row r="59" spans="1:60" s="30" customFormat="1" ht="14.25" x14ac:dyDescent="0.2">
      <c r="A59" s="31" t="s">
        <v>88</v>
      </c>
      <c r="B59" s="32" t="s">
        <v>98</v>
      </c>
      <c r="C59" s="32" t="s">
        <v>320</v>
      </c>
      <c r="D59" s="33"/>
      <c r="E59" s="33"/>
      <c r="F59" s="33"/>
      <c r="G59" s="33">
        <v>32942.53</v>
      </c>
      <c r="H59" s="33">
        <v>32942.53</v>
      </c>
      <c r="I59" s="214"/>
      <c r="J59" s="214"/>
      <c r="K59" s="214"/>
      <c r="L59" s="214"/>
      <c r="M59" s="214"/>
      <c r="N59" s="215"/>
      <c r="O59" s="215"/>
      <c r="P59" s="215"/>
      <c r="Q59" s="215"/>
      <c r="R59" s="215"/>
      <c r="S59" s="215"/>
      <c r="T59" s="29"/>
      <c r="U59" s="29"/>
      <c r="V59" s="29"/>
      <c r="W59" s="29"/>
      <c r="X59" s="29"/>
      <c r="Y59" s="29"/>
      <c r="Z59" s="29"/>
      <c r="AA59" s="216"/>
      <c r="AB59" s="219"/>
      <c r="AC59" s="220"/>
      <c r="AD59" s="217"/>
      <c r="AE59" s="218"/>
      <c r="AF59" s="218"/>
      <c r="AG59" s="217"/>
      <c r="AH59" s="217"/>
      <c r="AI59" s="217"/>
      <c r="AJ59" s="217"/>
      <c r="AK59" s="217"/>
      <c r="AL59" s="217"/>
      <c r="AM59" s="217"/>
      <c r="AN59" s="217"/>
      <c r="AO59" s="218"/>
      <c r="AP59" s="218"/>
      <c r="AQ59" s="218"/>
      <c r="AR59" s="218"/>
      <c r="AS59" s="217"/>
      <c r="AT59" s="217"/>
      <c r="AU59" s="217"/>
      <c r="AV59" s="217"/>
      <c r="AW59" s="218"/>
      <c r="AX59" s="218"/>
      <c r="AY59" s="217"/>
      <c r="AZ59" s="217"/>
      <c r="BA59" s="217"/>
      <c r="BB59" s="217"/>
      <c r="BD59" s="243"/>
      <c r="BE59" s="247"/>
      <c r="BF59" s="243"/>
      <c r="BG59" s="243"/>
      <c r="BH59" s="246"/>
    </row>
    <row r="60" spans="1:60" s="30" customFormat="1" ht="14.25" x14ac:dyDescent="0.2">
      <c r="A60" s="31" t="s">
        <v>93</v>
      </c>
      <c r="B60" s="32" t="s">
        <v>98</v>
      </c>
      <c r="C60" s="32" t="s">
        <v>321</v>
      </c>
      <c r="D60" s="33"/>
      <c r="E60" s="33"/>
      <c r="F60" s="33"/>
      <c r="G60" s="33">
        <v>37027.79</v>
      </c>
      <c r="H60" s="33">
        <v>37027.79</v>
      </c>
      <c r="I60" s="214"/>
      <c r="J60" s="214"/>
      <c r="K60" s="214"/>
      <c r="L60" s="214"/>
      <c r="M60" s="214"/>
      <c r="N60" s="215"/>
      <c r="O60" s="215"/>
      <c r="P60" s="215"/>
      <c r="Q60" s="215"/>
      <c r="R60" s="215"/>
      <c r="S60" s="215"/>
      <c r="T60" s="29"/>
      <c r="U60" s="29"/>
      <c r="V60" s="29"/>
      <c r="W60" s="29"/>
      <c r="X60" s="29"/>
      <c r="Y60" s="29"/>
      <c r="Z60" s="29"/>
      <c r="AA60" s="216"/>
      <c r="AB60" s="219"/>
      <c r="AC60" s="220"/>
      <c r="AD60" s="217"/>
      <c r="AE60" s="218"/>
      <c r="AF60" s="218"/>
      <c r="AG60" s="217"/>
      <c r="AH60" s="217"/>
      <c r="AI60" s="217"/>
      <c r="AJ60" s="217"/>
      <c r="AK60" s="217"/>
      <c r="AL60" s="217"/>
      <c r="AM60" s="217"/>
      <c r="AN60" s="217"/>
      <c r="AO60" s="218"/>
      <c r="AP60" s="218"/>
      <c r="AQ60" s="218"/>
      <c r="AR60" s="218"/>
      <c r="AS60" s="217"/>
      <c r="AT60" s="217"/>
      <c r="AU60" s="217"/>
      <c r="AV60" s="217"/>
      <c r="AW60" s="218"/>
      <c r="AX60" s="218"/>
      <c r="AY60" s="217"/>
      <c r="AZ60" s="217"/>
      <c r="BA60" s="217"/>
      <c r="BB60" s="217"/>
      <c r="BD60" s="243"/>
      <c r="BE60" s="247"/>
      <c r="BF60" s="243"/>
      <c r="BG60" s="243"/>
      <c r="BH60" s="246"/>
    </row>
    <row r="61" spans="1:60" s="30" customFormat="1" ht="14.25" x14ac:dyDescent="0.2">
      <c r="A61" s="31" t="s">
        <v>96</v>
      </c>
      <c r="B61" s="32" t="s">
        <v>98</v>
      </c>
      <c r="C61" s="32" t="s">
        <v>230</v>
      </c>
      <c r="D61" s="33"/>
      <c r="E61" s="33"/>
      <c r="F61" s="33"/>
      <c r="G61" s="33">
        <v>60893.77</v>
      </c>
      <c r="H61" s="33">
        <v>60893.77</v>
      </c>
      <c r="I61" s="214"/>
      <c r="J61" s="214"/>
      <c r="K61" s="214"/>
      <c r="L61" s="214"/>
      <c r="M61" s="214"/>
      <c r="N61" s="215"/>
      <c r="O61" s="215"/>
      <c r="P61" s="215"/>
      <c r="Q61" s="215"/>
      <c r="R61" s="215"/>
      <c r="S61" s="215"/>
      <c r="T61" s="29"/>
      <c r="U61" s="29"/>
      <c r="V61" s="29"/>
      <c r="W61" s="29"/>
      <c r="X61" s="29"/>
      <c r="Y61" s="29"/>
      <c r="Z61" s="29"/>
      <c r="AA61" s="216"/>
      <c r="AB61" s="219"/>
      <c r="AC61" s="220"/>
      <c r="AD61" s="217"/>
      <c r="AE61" s="218"/>
      <c r="AF61" s="218"/>
      <c r="AG61" s="217"/>
      <c r="AH61" s="217"/>
      <c r="AI61" s="217"/>
      <c r="AJ61" s="217"/>
      <c r="AK61" s="217"/>
      <c r="AL61" s="217"/>
      <c r="AM61" s="217"/>
      <c r="AN61" s="217"/>
      <c r="AO61" s="218"/>
      <c r="AP61" s="218"/>
      <c r="AQ61" s="218"/>
      <c r="AR61" s="218"/>
      <c r="AS61" s="217"/>
      <c r="AT61" s="217"/>
      <c r="AU61" s="217"/>
      <c r="AV61" s="217"/>
      <c r="AW61" s="218"/>
      <c r="AX61" s="218"/>
      <c r="AY61" s="217"/>
      <c r="AZ61" s="217"/>
      <c r="BA61" s="217"/>
      <c r="BB61" s="217"/>
      <c r="BD61" s="247">
        <f>H61</f>
        <v>60893.77</v>
      </c>
      <c r="BE61" s="247"/>
      <c r="BF61" s="243"/>
      <c r="BG61" s="243"/>
      <c r="BH61" s="246"/>
    </row>
    <row r="62" spans="1:60" s="30" customFormat="1" ht="33.75" x14ac:dyDescent="0.2">
      <c r="A62" s="31" t="s">
        <v>97</v>
      </c>
      <c r="B62" s="32" t="s">
        <v>322</v>
      </c>
      <c r="C62" s="32" t="s">
        <v>102</v>
      </c>
      <c r="D62" s="33"/>
      <c r="E62" s="33"/>
      <c r="F62" s="33"/>
      <c r="G62" s="33">
        <v>5094.75</v>
      </c>
      <c r="H62" s="33">
        <v>5094.75</v>
      </c>
      <c r="I62" s="214"/>
      <c r="J62" s="214"/>
      <c r="K62" s="214"/>
      <c r="L62" s="214"/>
      <c r="M62" s="214"/>
      <c r="N62" s="215"/>
      <c r="O62" s="215"/>
      <c r="P62" s="215"/>
      <c r="Q62" s="215"/>
      <c r="R62" s="215"/>
      <c r="S62" s="215"/>
      <c r="T62" s="29"/>
      <c r="U62" s="29"/>
      <c r="V62" s="29"/>
      <c r="W62" s="29"/>
      <c r="X62" s="29"/>
      <c r="Y62" s="29"/>
      <c r="Z62" s="29"/>
      <c r="AA62" s="216"/>
      <c r="AB62" s="219"/>
      <c r="AC62" s="220"/>
      <c r="AD62" s="217"/>
      <c r="AE62" s="218"/>
      <c r="AF62" s="218"/>
      <c r="AG62" s="217"/>
      <c r="AH62" s="217"/>
      <c r="AI62" s="217"/>
      <c r="AJ62" s="217"/>
      <c r="AK62" s="217"/>
      <c r="AL62" s="217"/>
      <c r="AM62" s="217"/>
      <c r="AN62" s="217"/>
      <c r="AO62" s="218"/>
      <c r="AP62" s="218"/>
      <c r="AQ62" s="218"/>
      <c r="AR62" s="218"/>
      <c r="AS62" s="217"/>
      <c r="AT62" s="217"/>
      <c r="AU62" s="217"/>
      <c r="AV62" s="217"/>
      <c r="AW62" s="218"/>
      <c r="AX62" s="218"/>
      <c r="AY62" s="217"/>
      <c r="AZ62" s="217"/>
      <c r="BA62" s="217"/>
      <c r="BB62" s="217"/>
      <c r="BD62" s="243"/>
      <c r="BE62" s="247"/>
      <c r="BF62" s="243"/>
      <c r="BG62" s="243"/>
      <c r="BH62" s="246"/>
    </row>
    <row r="63" spans="1:60" s="30" customFormat="1" ht="22.5" x14ac:dyDescent="0.2">
      <c r="A63" s="31" t="s">
        <v>99</v>
      </c>
      <c r="B63" s="32" t="s">
        <v>323</v>
      </c>
      <c r="C63" s="32" t="s">
        <v>324</v>
      </c>
      <c r="D63" s="33"/>
      <c r="E63" s="33"/>
      <c r="F63" s="33"/>
      <c r="G63" s="33">
        <v>846.63</v>
      </c>
      <c r="H63" s="33">
        <v>846.63</v>
      </c>
      <c r="I63" s="214"/>
      <c r="J63" s="214"/>
      <c r="K63" s="214"/>
      <c r="L63" s="214"/>
      <c r="M63" s="214"/>
      <c r="N63" s="215"/>
      <c r="O63" s="215"/>
      <c r="P63" s="215"/>
      <c r="Q63" s="215"/>
      <c r="R63" s="215"/>
      <c r="S63" s="215"/>
      <c r="T63" s="29"/>
      <c r="U63" s="29"/>
      <c r="V63" s="29"/>
      <c r="W63" s="29"/>
      <c r="X63" s="29"/>
      <c r="Y63" s="29"/>
      <c r="Z63" s="29"/>
      <c r="AA63" s="216"/>
      <c r="AB63" s="219"/>
      <c r="AC63" s="220"/>
      <c r="AD63" s="217"/>
      <c r="AE63" s="218"/>
      <c r="AF63" s="218"/>
      <c r="AG63" s="217"/>
      <c r="AH63" s="217"/>
      <c r="AI63" s="217"/>
      <c r="AJ63" s="217"/>
      <c r="AK63" s="217"/>
      <c r="AL63" s="217"/>
      <c r="AM63" s="217"/>
      <c r="AN63" s="217"/>
      <c r="AO63" s="218"/>
      <c r="AP63" s="218"/>
      <c r="AQ63" s="218"/>
      <c r="AR63" s="218"/>
      <c r="AS63" s="217"/>
      <c r="AT63" s="217"/>
      <c r="AU63" s="217"/>
      <c r="AV63" s="217"/>
      <c r="AW63" s="218"/>
      <c r="AX63" s="218"/>
      <c r="AY63" s="217"/>
      <c r="AZ63" s="217"/>
      <c r="BA63" s="217"/>
      <c r="BB63" s="217"/>
      <c r="BD63" s="243"/>
      <c r="BE63" s="247"/>
      <c r="BF63" s="243"/>
      <c r="BG63" s="243"/>
      <c r="BH63" s="246"/>
    </row>
    <row r="64" spans="1:60" s="30" customFormat="1" ht="22.5" x14ac:dyDescent="0.2">
      <c r="A64" s="31" t="s">
        <v>100</v>
      </c>
      <c r="B64" s="32" t="s">
        <v>325</v>
      </c>
      <c r="C64" s="32" t="s">
        <v>326</v>
      </c>
      <c r="D64" s="33"/>
      <c r="E64" s="33"/>
      <c r="F64" s="33"/>
      <c r="G64" s="33">
        <v>46508.9</v>
      </c>
      <c r="H64" s="33">
        <v>46508.9</v>
      </c>
      <c r="I64" s="214"/>
      <c r="J64" s="214"/>
      <c r="K64" s="214"/>
      <c r="L64" s="214"/>
      <c r="M64" s="214"/>
      <c r="N64" s="215"/>
      <c r="O64" s="215"/>
      <c r="P64" s="215"/>
      <c r="Q64" s="215"/>
      <c r="R64" s="215"/>
      <c r="S64" s="215"/>
      <c r="T64" s="29"/>
      <c r="U64" s="29"/>
      <c r="V64" s="29"/>
      <c r="W64" s="29"/>
      <c r="X64" s="29"/>
      <c r="Y64" s="29"/>
      <c r="Z64" s="29"/>
      <c r="AA64" s="216"/>
      <c r="AB64" s="219"/>
      <c r="AC64" s="220"/>
      <c r="AD64" s="217"/>
      <c r="AE64" s="218"/>
      <c r="AF64" s="218"/>
      <c r="AG64" s="217"/>
      <c r="AH64" s="217"/>
      <c r="AI64" s="217"/>
      <c r="AJ64" s="217"/>
      <c r="AK64" s="217"/>
      <c r="AL64" s="217"/>
      <c r="AM64" s="217"/>
      <c r="AN64" s="217"/>
      <c r="AO64" s="218"/>
      <c r="AP64" s="218"/>
      <c r="AQ64" s="218"/>
      <c r="AR64" s="218"/>
      <c r="AS64" s="217"/>
      <c r="AT64" s="217"/>
      <c r="AU64" s="217"/>
      <c r="AV64" s="217"/>
      <c r="AW64" s="218"/>
      <c r="AX64" s="218"/>
      <c r="AY64" s="217"/>
      <c r="AZ64" s="217"/>
      <c r="BA64" s="217"/>
      <c r="BB64" s="217"/>
      <c r="BD64" s="243"/>
      <c r="BE64" s="247"/>
      <c r="BF64" s="243"/>
      <c r="BG64" s="243"/>
      <c r="BH64" s="246"/>
    </row>
    <row r="65" spans="1:60" s="30" customFormat="1" ht="112.5" x14ac:dyDescent="0.2">
      <c r="A65" s="34"/>
      <c r="B65" s="538" t="s">
        <v>104</v>
      </c>
      <c r="C65" s="539"/>
      <c r="D65" s="35"/>
      <c r="E65" s="35"/>
      <c r="F65" s="36"/>
      <c r="G65" s="36">
        <v>186025.22</v>
      </c>
      <c r="H65" s="36">
        <v>186025.22</v>
      </c>
      <c r="I65" s="214"/>
      <c r="J65" s="214"/>
      <c r="K65" s="214"/>
      <c r="L65" s="214"/>
      <c r="M65" s="214"/>
      <c r="N65" s="215"/>
      <c r="O65" s="215"/>
      <c r="P65" s="215"/>
      <c r="Q65" s="215"/>
      <c r="R65" s="215"/>
      <c r="S65" s="215"/>
      <c r="T65" s="29"/>
      <c r="U65" s="29"/>
      <c r="V65" s="29"/>
      <c r="W65" s="29"/>
      <c r="X65" s="29"/>
      <c r="Y65" s="29"/>
      <c r="Z65" s="29"/>
      <c r="AA65" s="216"/>
      <c r="AB65" s="219" t="s">
        <v>104</v>
      </c>
      <c r="AC65" s="220"/>
      <c r="AD65" s="217"/>
      <c r="AE65" s="218"/>
      <c r="AF65" s="218"/>
      <c r="AG65" s="217"/>
      <c r="AH65" s="217"/>
      <c r="AI65" s="217"/>
      <c r="AJ65" s="217"/>
      <c r="AK65" s="217"/>
      <c r="AL65" s="217"/>
      <c r="AM65" s="217"/>
      <c r="AN65" s="217"/>
      <c r="AO65" s="218"/>
      <c r="AP65" s="218"/>
      <c r="AQ65" s="218"/>
      <c r="AR65" s="218"/>
      <c r="AS65" s="217"/>
      <c r="AT65" s="217"/>
      <c r="AU65" s="217"/>
      <c r="AV65" s="217"/>
      <c r="AW65" s="218"/>
      <c r="AX65" s="218"/>
      <c r="AY65" s="217"/>
      <c r="AZ65" s="217"/>
      <c r="BA65" s="217"/>
      <c r="BB65" s="217"/>
      <c r="BD65" s="243"/>
      <c r="BE65" s="247"/>
      <c r="BF65" s="243"/>
      <c r="BG65" s="243"/>
      <c r="BH65" s="246"/>
    </row>
    <row r="66" spans="1:60" s="30" customFormat="1" ht="14.25" x14ac:dyDescent="0.2">
      <c r="A66" s="34"/>
      <c r="B66" s="540" t="s">
        <v>105</v>
      </c>
      <c r="C66" s="541"/>
      <c r="D66" s="35">
        <v>1273602.3</v>
      </c>
      <c r="E66" s="35"/>
      <c r="F66" s="36">
        <v>13675.47</v>
      </c>
      <c r="G66" s="36">
        <v>275994.51</v>
      </c>
      <c r="H66" s="36">
        <v>1563272.28</v>
      </c>
      <c r="I66" s="214"/>
      <c r="J66" s="214"/>
      <c r="K66" s="214"/>
      <c r="L66" s="214"/>
      <c r="M66" s="214"/>
      <c r="N66" s="215"/>
      <c r="O66" s="215"/>
      <c r="P66" s="215"/>
      <c r="Q66" s="215"/>
      <c r="R66" s="215"/>
      <c r="S66" s="215"/>
      <c r="T66" s="29"/>
      <c r="U66" s="29"/>
      <c r="V66" s="29"/>
      <c r="W66" s="29"/>
      <c r="X66" s="29"/>
      <c r="Y66" s="29"/>
      <c r="Z66" s="29"/>
      <c r="AA66" s="216"/>
      <c r="AB66" s="219"/>
      <c r="AC66" s="220" t="s">
        <v>105</v>
      </c>
      <c r="AD66" s="217"/>
      <c r="AE66" s="218"/>
      <c r="AF66" s="218"/>
      <c r="AG66" s="217"/>
      <c r="AH66" s="217"/>
      <c r="AI66" s="217"/>
      <c r="AJ66" s="217"/>
      <c r="AK66" s="217"/>
      <c r="AL66" s="217"/>
      <c r="AM66" s="217"/>
      <c r="AN66" s="217"/>
      <c r="AO66" s="218"/>
      <c r="AP66" s="218"/>
      <c r="AQ66" s="218"/>
      <c r="AR66" s="218"/>
      <c r="AS66" s="217"/>
      <c r="AT66" s="217"/>
      <c r="AU66" s="217"/>
      <c r="AV66" s="217"/>
      <c r="AW66" s="218"/>
      <c r="AX66" s="218"/>
      <c r="AY66" s="217"/>
      <c r="AZ66" s="217"/>
      <c r="BA66" s="217"/>
      <c r="BB66" s="217"/>
      <c r="BD66" s="247">
        <f>SUM(BD26:BD65)</f>
        <v>1413339.47</v>
      </c>
      <c r="BE66" s="247">
        <f>SUM(BE26:BE65)</f>
        <v>13675.47</v>
      </c>
      <c r="BF66" s="243"/>
      <c r="BG66" s="247">
        <f>SUM(BG26:BG65)</f>
        <v>-5715.6</v>
      </c>
      <c r="BH66" s="246"/>
    </row>
    <row r="67" spans="1:60" s="30" customFormat="1" ht="14.25" x14ac:dyDescent="0.2">
      <c r="A67" s="535" t="s">
        <v>106</v>
      </c>
      <c r="B67" s="536"/>
      <c r="C67" s="536"/>
      <c r="D67" s="536"/>
      <c r="E67" s="536"/>
      <c r="F67" s="536"/>
      <c r="G67" s="536"/>
      <c r="H67" s="537"/>
      <c r="I67" s="214"/>
      <c r="J67" s="214"/>
      <c r="K67" s="214"/>
      <c r="L67" s="214"/>
      <c r="M67" s="214"/>
      <c r="N67" s="215"/>
      <c r="O67" s="215"/>
      <c r="P67" s="215"/>
      <c r="Q67" s="215"/>
      <c r="R67" s="215"/>
      <c r="S67" s="215"/>
      <c r="T67" s="29"/>
      <c r="U67" s="29"/>
      <c r="V67" s="29"/>
      <c r="W67" s="29"/>
      <c r="X67" s="29"/>
      <c r="Y67" s="29"/>
      <c r="Z67" s="29"/>
      <c r="AA67" s="216" t="s">
        <v>106</v>
      </c>
      <c r="AB67" s="219"/>
      <c r="AC67" s="220"/>
      <c r="AD67" s="217"/>
      <c r="AE67" s="218"/>
      <c r="AF67" s="218"/>
      <c r="AG67" s="217"/>
      <c r="AH67" s="217"/>
      <c r="AI67" s="217"/>
      <c r="AJ67" s="217"/>
      <c r="AK67" s="217"/>
      <c r="AL67" s="217"/>
      <c r="AM67" s="217"/>
      <c r="AN67" s="217"/>
      <c r="AO67" s="218"/>
      <c r="AP67" s="218"/>
      <c r="AQ67" s="218"/>
      <c r="AR67" s="218"/>
      <c r="AS67" s="217"/>
      <c r="AT67" s="217"/>
      <c r="AU67" s="217"/>
      <c r="AV67" s="217"/>
      <c r="AW67" s="218"/>
      <c r="AX67" s="218"/>
      <c r="AY67" s="217"/>
      <c r="AZ67" s="217"/>
      <c r="BA67" s="217"/>
      <c r="BB67" s="217"/>
      <c r="BD67" s="247"/>
      <c r="BE67" s="247"/>
      <c r="BF67" s="243"/>
      <c r="BG67" s="243"/>
      <c r="BH67" s="246"/>
    </row>
    <row r="68" spans="1:60" s="30" customFormat="1" ht="22.5" x14ac:dyDescent="0.2">
      <c r="A68" s="31" t="s">
        <v>101</v>
      </c>
      <c r="B68" s="32" t="s">
        <v>231</v>
      </c>
      <c r="C68" s="32" t="s">
        <v>232</v>
      </c>
      <c r="D68" s="33">
        <v>38208.07</v>
      </c>
      <c r="E68" s="33"/>
      <c r="F68" s="33">
        <v>410.26</v>
      </c>
      <c r="G68" s="33">
        <v>8279.84</v>
      </c>
      <c r="H68" s="33">
        <v>46898.17</v>
      </c>
      <c r="I68" s="214"/>
      <c r="J68" s="214"/>
      <c r="K68" s="214"/>
      <c r="L68" s="214"/>
      <c r="M68" s="214"/>
      <c r="N68" s="215"/>
      <c r="O68" s="215"/>
      <c r="P68" s="215"/>
      <c r="Q68" s="215"/>
      <c r="R68" s="215"/>
      <c r="S68" s="215"/>
      <c r="T68" s="29"/>
      <c r="U68" s="29"/>
      <c r="V68" s="29"/>
      <c r="W68" s="29"/>
      <c r="X68" s="29"/>
      <c r="Y68" s="29"/>
      <c r="Z68" s="29"/>
      <c r="AA68" s="216"/>
      <c r="AB68" s="219"/>
      <c r="AC68" s="220"/>
      <c r="AD68" s="217"/>
      <c r="AE68" s="218"/>
      <c r="AF68" s="218"/>
      <c r="AG68" s="217"/>
      <c r="AH68" s="217"/>
      <c r="AI68" s="217"/>
      <c r="AJ68" s="217"/>
      <c r="AK68" s="217"/>
      <c r="AL68" s="217"/>
      <c r="AM68" s="217"/>
      <c r="AN68" s="217"/>
      <c r="AO68" s="218"/>
      <c r="AP68" s="218"/>
      <c r="AQ68" s="218"/>
      <c r="AR68" s="218"/>
      <c r="AS68" s="217"/>
      <c r="AT68" s="217"/>
      <c r="AU68" s="217"/>
      <c r="AV68" s="217"/>
      <c r="AW68" s="218"/>
      <c r="AX68" s="218"/>
      <c r="AY68" s="217"/>
      <c r="AZ68" s="217"/>
      <c r="BA68" s="217"/>
      <c r="BB68" s="217"/>
      <c r="BD68" s="247">
        <f>BD66*3%</f>
        <v>42400.18</v>
      </c>
      <c r="BE68" s="247">
        <f>BE66*3%</f>
        <v>410.26</v>
      </c>
      <c r="BF68" s="243"/>
      <c r="BG68" s="247">
        <f>BG66*3%</f>
        <v>-171.47</v>
      </c>
      <c r="BH68" s="246"/>
    </row>
    <row r="69" spans="1:60" s="30" customFormat="1" ht="14.25" x14ac:dyDescent="0.2">
      <c r="A69" s="34"/>
      <c r="B69" s="538" t="s">
        <v>107</v>
      </c>
      <c r="C69" s="539"/>
      <c r="D69" s="35">
        <v>38208.07</v>
      </c>
      <c r="E69" s="35"/>
      <c r="F69" s="36">
        <v>410.26</v>
      </c>
      <c r="G69" s="36">
        <v>8279.84</v>
      </c>
      <c r="H69" s="36">
        <v>46898.17</v>
      </c>
      <c r="I69" s="214"/>
      <c r="J69" s="214"/>
      <c r="K69" s="214"/>
      <c r="L69" s="214"/>
      <c r="M69" s="214"/>
      <c r="N69" s="215"/>
      <c r="O69" s="215"/>
      <c r="P69" s="215"/>
      <c r="Q69" s="215"/>
      <c r="R69" s="215"/>
      <c r="S69" s="215"/>
      <c r="T69" s="29"/>
      <c r="U69" s="29"/>
      <c r="V69" s="29"/>
      <c r="W69" s="29"/>
      <c r="X69" s="29"/>
      <c r="Y69" s="29"/>
      <c r="Z69" s="29"/>
      <c r="AA69" s="216"/>
      <c r="AB69" s="219" t="s">
        <v>107</v>
      </c>
      <c r="AC69" s="220"/>
      <c r="AD69" s="217"/>
      <c r="AE69" s="218"/>
      <c r="AF69" s="218"/>
      <c r="AG69" s="217"/>
      <c r="AH69" s="217"/>
      <c r="AI69" s="217"/>
      <c r="AJ69" s="217"/>
      <c r="AK69" s="217"/>
      <c r="AL69" s="217"/>
      <c r="AM69" s="217"/>
      <c r="AN69" s="217"/>
      <c r="AO69" s="218"/>
      <c r="AP69" s="218"/>
      <c r="AQ69" s="218"/>
      <c r="AR69" s="218"/>
      <c r="AS69" s="217"/>
      <c r="AT69" s="217"/>
      <c r="AU69" s="217"/>
      <c r="AV69" s="217"/>
      <c r="AW69" s="218"/>
      <c r="AX69" s="218"/>
      <c r="AY69" s="217"/>
      <c r="AZ69" s="217"/>
      <c r="BA69" s="217"/>
      <c r="BB69" s="217"/>
      <c r="BD69" s="247"/>
      <c r="BE69" s="247"/>
      <c r="BF69" s="243"/>
      <c r="BG69" s="247"/>
      <c r="BH69" s="246"/>
    </row>
    <row r="70" spans="1:60" s="30" customFormat="1" ht="14.25" x14ac:dyDescent="0.2">
      <c r="A70" s="34"/>
      <c r="B70" s="540" t="s">
        <v>108</v>
      </c>
      <c r="C70" s="541"/>
      <c r="D70" s="35">
        <v>1311810.3700000001</v>
      </c>
      <c r="E70" s="35"/>
      <c r="F70" s="36">
        <v>14085.73</v>
      </c>
      <c r="G70" s="36">
        <v>284274.34999999998</v>
      </c>
      <c r="H70" s="36">
        <v>1610170.45</v>
      </c>
      <c r="I70" s="214"/>
      <c r="J70" s="214"/>
      <c r="K70" s="214"/>
      <c r="L70" s="214"/>
      <c r="M70" s="214"/>
      <c r="N70" s="215"/>
      <c r="O70" s="215"/>
      <c r="P70" s="215"/>
      <c r="Q70" s="215"/>
      <c r="R70" s="215"/>
      <c r="S70" s="215"/>
      <c r="T70" s="29"/>
      <c r="U70" s="29"/>
      <c r="V70" s="29"/>
      <c r="W70" s="29"/>
      <c r="X70" s="29"/>
      <c r="Y70" s="29"/>
      <c r="Z70" s="29"/>
      <c r="AA70" s="216"/>
      <c r="AB70" s="219"/>
      <c r="AC70" s="220" t="s">
        <v>108</v>
      </c>
      <c r="AD70" s="217"/>
      <c r="AE70" s="218"/>
      <c r="AF70" s="218"/>
      <c r="AG70" s="217"/>
      <c r="AH70" s="217"/>
      <c r="AI70" s="217"/>
      <c r="AJ70" s="217"/>
      <c r="AK70" s="217"/>
      <c r="AL70" s="217"/>
      <c r="AM70" s="217"/>
      <c r="AN70" s="217"/>
      <c r="AO70" s="218"/>
      <c r="AP70" s="218"/>
      <c r="AQ70" s="218"/>
      <c r="AR70" s="218"/>
      <c r="AS70" s="217"/>
      <c r="AT70" s="217"/>
      <c r="AU70" s="217"/>
      <c r="AV70" s="217"/>
      <c r="AW70" s="218"/>
      <c r="AX70" s="218"/>
      <c r="AY70" s="217"/>
      <c r="AZ70" s="217"/>
      <c r="BA70" s="217"/>
      <c r="BB70" s="217"/>
      <c r="BD70" s="247">
        <f>BD66+BD68</f>
        <v>1455739.65</v>
      </c>
      <c r="BE70" s="247">
        <f>BE66+BE68</f>
        <v>14085.73</v>
      </c>
      <c r="BF70" s="243"/>
      <c r="BG70" s="247">
        <f>BG66+BG68</f>
        <v>-5887.07</v>
      </c>
      <c r="BH70" s="246"/>
    </row>
    <row r="71" spans="1:60" s="30" customFormat="1" ht="14.25" x14ac:dyDescent="0.2">
      <c r="A71" s="535" t="s">
        <v>109</v>
      </c>
      <c r="B71" s="536"/>
      <c r="C71" s="536"/>
      <c r="D71" s="536"/>
      <c r="E71" s="536"/>
      <c r="F71" s="536"/>
      <c r="G71" s="536"/>
      <c r="H71" s="537"/>
      <c r="I71" s="214"/>
      <c r="J71" s="214"/>
      <c r="K71" s="214"/>
      <c r="L71" s="214"/>
      <c r="M71" s="214"/>
      <c r="N71" s="215"/>
      <c r="O71" s="215"/>
      <c r="P71" s="215"/>
      <c r="Q71" s="215"/>
      <c r="R71" s="215"/>
      <c r="S71" s="215"/>
      <c r="T71" s="29"/>
      <c r="U71" s="29"/>
      <c r="V71" s="29"/>
      <c r="W71" s="29"/>
      <c r="X71" s="29"/>
      <c r="Y71" s="29"/>
      <c r="Z71" s="29"/>
      <c r="AA71" s="216" t="s">
        <v>109</v>
      </c>
      <c r="AB71" s="219"/>
      <c r="AC71" s="220"/>
      <c r="AD71" s="217"/>
      <c r="AE71" s="218"/>
      <c r="AF71" s="218"/>
      <c r="AG71" s="217"/>
      <c r="AH71" s="217"/>
      <c r="AI71" s="217"/>
      <c r="AJ71" s="217"/>
      <c r="AK71" s="217"/>
      <c r="AL71" s="217"/>
      <c r="AM71" s="217"/>
      <c r="AN71" s="217"/>
      <c r="AO71" s="218"/>
      <c r="AP71" s="218"/>
      <c r="AQ71" s="218"/>
      <c r="AR71" s="218"/>
      <c r="AS71" s="217"/>
      <c r="AT71" s="217"/>
      <c r="AU71" s="217"/>
      <c r="AV71" s="217"/>
      <c r="AW71" s="218"/>
      <c r="AX71" s="218"/>
      <c r="AY71" s="217"/>
      <c r="AZ71" s="217"/>
      <c r="BA71" s="217"/>
      <c r="BB71" s="217"/>
      <c r="BD71" s="247"/>
      <c r="BE71" s="247"/>
      <c r="BF71" s="243"/>
      <c r="BG71" s="243"/>
      <c r="BH71" s="246"/>
    </row>
    <row r="72" spans="1:60" s="30" customFormat="1" ht="14.25" x14ac:dyDescent="0.2">
      <c r="A72" s="31" t="s">
        <v>103</v>
      </c>
      <c r="B72" s="32" t="s">
        <v>327</v>
      </c>
      <c r="C72" s="32" t="s">
        <v>328</v>
      </c>
      <c r="D72" s="33">
        <v>288598.28000000003</v>
      </c>
      <c r="E72" s="33"/>
      <c r="F72" s="33">
        <v>3098.86</v>
      </c>
      <c r="G72" s="33">
        <v>62540.36</v>
      </c>
      <c r="H72" s="33">
        <v>354237.5</v>
      </c>
      <c r="I72" s="214"/>
      <c r="J72" s="214"/>
      <c r="K72" s="214"/>
      <c r="L72" s="214"/>
      <c r="M72" s="214"/>
      <c r="N72" s="215"/>
      <c r="O72" s="215"/>
      <c r="P72" s="215"/>
      <c r="Q72" s="215"/>
      <c r="R72" s="215"/>
      <c r="S72" s="215"/>
      <c r="T72" s="29"/>
      <c r="U72" s="29"/>
      <c r="V72" s="29"/>
      <c r="W72" s="29"/>
      <c r="X72" s="29"/>
      <c r="Y72" s="29"/>
      <c r="Z72" s="29"/>
      <c r="AA72" s="216"/>
      <c r="AB72" s="219"/>
      <c r="AC72" s="220"/>
      <c r="AD72" s="217"/>
      <c r="AE72" s="218"/>
      <c r="AF72" s="218"/>
      <c r="AG72" s="217"/>
      <c r="AH72" s="217"/>
      <c r="AI72" s="217"/>
      <c r="AJ72" s="217"/>
      <c r="AK72" s="217"/>
      <c r="AL72" s="217"/>
      <c r="AM72" s="217"/>
      <c r="AN72" s="217"/>
      <c r="AO72" s="218"/>
      <c r="AP72" s="218"/>
      <c r="AQ72" s="218"/>
      <c r="AR72" s="218"/>
      <c r="AS72" s="217"/>
      <c r="AT72" s="217"/>
      <c r="AU72" s="217"/>
      <c r="AV72" s="217"/>
      <c r="AW72" s="218"/>
      <c r="AX72" s="218"/>
      <c r="AY72" s="217"/>
      <c r="AZ72" s="217"/>
      <c r="BA72" s="217"/>
      <c r="BB72" s="217"/>
      <c r="BD72" s="247">
        <f>(BD70-BD47-BD48-BD49)*22%</f>
        <v>320167.02</v>
      </c>
      <c r="BE72" s="247">
        <f>BE70*22%</f>
        <v>3098.86</v>
      </c>
      <c r="BF72" s="243"/>
      <c r="BG72" s="247">
        <f>BG70*22%</f>
        <v>-1295.1600000000001</v>
      </c>
      <c r="BH72" s="246"/>
    </row>
    <row r="73" spans="1:60" s="30" customFormat="1" ht="14.25" x14ac:dyDescent="0.2">
      <c r="A73" s="34"/>
      <c r="B73" s="538" t="s">
        <v>110</v>
      </c>
      <c r="C73" s="539"/>
      <c r="D73" s="35">
        <v>288598.28000000003</v>
      </c>
      <c r="E73" s="35"/>
      <c r="F73" s="36">
        <v>3098.86</v>
      </c>
      <c r="G73" s="36">
        <v>62540.36</v>
      </c>
      <c r="H73" s="36">
        <v>354237.5</v>
      </c>
      <c r="I73" s="214"/>
      <c r="J73" s="214"/>
      <c r="K73" s="214"/>
      <c r="L73" s="214"/>
      <c r="M73" s="214"/>
      <c r="N73" s="215"/>
      <c r="O73" s="215"/>
      <c r="P73" s="215"/>
      <c r="Q73" s="215"/>
      <c r="R73" s="215"/>
      <c r="S73" s="215"/>
      <c r="T73" s="29"/>
      <c r="U73" s="29"/>
      <c r="V73" s="29"/>
      <c r="W73" s="29"/>
      <c r="X73" s="29"/>
      <c r="Y73" s="29"/>
      <c r="Z73" s="29"/>
      <c r="AA73" s="216"/>
      <c r="AB73" s="219" t="s">
        <v>110</v>
      </c>
      <c r="AC73" s="220"/>
      <c r="AD73" s="217"/>
      <c r="AE73" s="218"/>
      <c r="AF73" s="218"/>
      <c r="AG73" s="217"/>
      <c r="AH73" s="217"/>
      <c r="AI73" s="217"/>
      <c r="AJ73" s="217"/>
      <c r="AK73" s="217"/>
      <c r="AL73" s="217"/>
      <c r="AM73" s="217"/>
      <c r="AN73" s="217"/>
      <c r="AO73" s="218"/>
      <c r="AP73" s="218"/>
      <c r="AQ73" s="218"/>
      <c r="AR73" s="218"/>
      <c r="AS73" s="217"/>
      <c r="AT73" s="217"/>
      <c r="AU73" s="217"/>
      <c r="AV73" s="217"/>
      <c r="AW73" s="218"/>
      <c r="AX73" s="218"/>
      <c r="AY73" s="217"/>
      <c r="AZ73" s="217"/>
      <c r="BA73" s="217"/>
      <c r="BB73" s="217"/>
      <c r="BD73" s="247"/>
      <c r="BE73" s="247"/>
      <c r="BF73" s="243"/>
      <c r="BG73" s="243"/>
      <c r="BH73" s="246"/>
    </row>
    <row r="74" spans="1:60" s="30" customFormat="1" ht="14.25" x14ac:dyDescent="0.2">
      <c r="A74" s="34"/>
      <c r="B74" s="540" t="s">
        <v>111</v>
      </c>
      <c r="C74" s="541"/>
      <c r="D74" s="35">
        <v>1600408.65</v>
      </c>
      <c r="E74" s="35"/>
      <c r="F74" s="36">
        <v>17184.59</v>
      </c>
      <c r="G74" s="36">
        <v>346814.71</v>
      </c>
      <c r="H74" s="36">
        <v>1964407.95</v>
      </c>
      <c r="I74" s="214"/>
      <c r="J74" s="214"/>
      <c r="K74" s="214"/>
      <c r="L74" s="214"/>
      <c r="M74" s="214"/>
      <c r="N74" s="215"/>
      <c r="O74" s="215"/>
      <c r="P74" s="215"/>
      <c r="Q74" s="215"/>
      <c r="R74" s="215"/>
      <c r="S74" s="215"/>
      <c r="T74" s="29"/>
      <c r="U74" s="29"/>
      <c r="V74" s="29"/>
      <c r="W74" s="29"/>
      <c r="X74" s="29"/>
      <c r="Y74" s="29"/>
      <c r="Z74" s="29"/>
      <c r="AA74" s="216"/>
      <c r="AB74" s="219"/>
      <c r="AC74" s="220"/>
      <c r="AD74" s="220" t="s">
        <v>111</v>
      </c>
      <c r="AE74" s="218"/>
      <c r="AF74" s="218"/>
      <c r="AG74" s="217"/>
      <c r="AH74" s="217"/>
      <c r="AI74" s="217"/>
      <c r="AJ74" s="217"/>
      <c r="AK74" s="217"/>
      <c r="AL74" s="217"/>
      <c r="AM74" s="217"/>
      <c r="AN74" s="217"/>
      <c r="AO74" s="218"/>
      <c r="AP74" s="218"/>
      <c r="AQ74" s="218"/>
      <c r="AR74" s="218"/>
      <c r="AS74" s="217"/>
      <c r="AT74" s="217"/>
      <c r="AU74" s="217"/>
      <c r="AV74" s="217"/>
      <c r="AW74" s="218"/>
      <c r="AX74" s="218"/>
      <c r="AY74" s="217"/>
      <c r="AZ74" s="217"/>
      <c r="BA74" s="217"/>
      <c r="BB74" s="217"/>
      <c r="BD74" s="247">
        <f>BD70+BD72</f>
        <v>1775906.67</v>
      </c>
      <c r="BE74" s="247">
        <f>BE70+BE72</f>
        <v>17184.59</v>
      </c>
      <c r="BF74" s="247">
        <f>BD74-BE74</f>
        <v>1758722.08</v>
      </c>
      <c r="BG74" s="247">
        <f>BG70+BG72</f>
        <v>-7182.23</v>
      </c>
      <c r="BH74" s="248">
        <f>BF74+BG74</f>
        <v>1751539.85</v>
      </c>
    </row>
    <row r="75" spans="1:60" s="30" customFormat="1" ht="11.25" customHeight="1" x14ac:dyDescent="0.2">
      <c r="A75" s="34"/>
      <c r="B75" s="542" t="s">
        <v>112</v>
      </c>
      <c r="C75" s="543"/>
      <c r="D75" s="37"/>
      <c r="E75" s="37"/>
      <c r="F75" s="37"/>
      <c r="G75" s="37"/>
      <c r="H75" s="37"/>
      <c r="I75" s="214"/>
      <c r="J75" s="214"/>
      <c r="K75" s="214"/>
      <c r="L75" s="214"/>
      <c r="M75" s="214"/>
      <c r="N75" s="215"/>
      <c r="O75" s="215"/>
      <c r="P75" s="215"/>
      <c r="Q75" s="215"/>
      <c r="R75" s="215"/>
      <c r="S75" s="215"/>
      <c r="T75" s="29"/>
      <c r="U75" s="29"/>
      <c r="V75" s="29"/>
      <c r="W75" s="29"/>
      <c r="X75" s="29"/>
      <c r="Y75" s="29"/>
      <c r="Z75" s="29"/>
      <c r="AA75" s="216"/>
      <c r="AB75" s="219"/>
      <c r="AC75" s="220"/>
      <c r="AD75" s="220"/>
      <c r="AE75" s="218"/>
      <c r="AF75" s="218"/>
      <c r="AG75" s="217"/>
      <c r="AH75" s="217"/>
      <c r="AI75" s="217"/>
      <c r="AJ75" s="217"/>
      <c r="AK75" s="217"/>
      <c r="AL75" s="217"/>
      <c r="AM75" s="217"/>
      <c r="AN75" s="217"/>
      <c r="AO75" s="218"/>
      <c r="AP75" s="218"/>
      <c r="AQ75" s="218"/>
      <c r="AR75" s="218"/>
      <c r="AS75" s="217"/>
      <c r="AT75" s="217"/>
      <c r="AU75" s="217"/>
      <c r="AV75" s="217"/>
      <c r="AW75" s="218"/>
      <c r="AX75" s="218"/>
      <c r="AY75" s="217"/>
      <c r="AZ75" s="217"/>
      <c r="BA75" s="217"/>
      <c r="BB75" s="217"/>
      <c r="BD75" s="238"/>
      <c r="BE75" s="238"/>
      <c r="BF75" s="238"/>
      <c r="BG75" s="238"/>
    </row>
    <row r="76" spans="1:60" s="30" customFormat="1" ht="14.25" x14ac:dyDescent="0.2">
      <c r="A76" s="34"/>
      <c r="B76" s="527" t="s">
        <v>113</v>
      </c>
      <c r="C76" s="528"/>
      <c r="D76" s="37"/>
      <c r="E76" s="37"/>
      <c r="F76" s="37"/>
      <c r="G76" s="37"/>
      <c r="H76" s="35">
        <v>139939.03</v>
      </c>
      <c r="I76" s="214"/>
      <c r="J76" s="214"/>
      <c r="K76" s="214"/>
      <c r="L76" s="214"/>
      <c r="M76" s="214"/>
      <c r="N76" s="215"/>
      <c r="O76" s="215"/>
      <c r="P76" s="215"/>
      <c r="Q76" s="215"/>
      <c r="R76" s="215"/>
      <c r="S76" s="215"/>
      <c r="T76" s="29"/>
      <c r="U76" s="29"/>
      <c r="V76" s="29"/>
      <c r="W76" s="29"/>
      <c r="X76" s="29"/>
      <c r="Y76" s="29"/>
      <c r="Z76" s="29"/>
      <c r="AA76" s="216"/>
      <c r="AB76" s="219"/>
      <c r="AC76" s="220"/>
      <c r="AD76" s="220"/>
      <c r="AE76" s="218"/>
      <c r="AF76" s="218"/>
      <c r="AG76" s="217"/>
      <c r="AH76" s="217"/>
      <c r="AI76" s="217"/>
      <c r="AJ76" s="217"/>
      <c r="AK76" s="217"/>
      <c r="AL76" s="217"/>
      <c r="AM76" s="217"/>
      <c r="AN76" s="217"/>
      <c r="AO76" s="218"/>
      <c r="AP76" s="218"/>
      <c r="AQ76" s="218"/>
      <c r="AR76" s="218"/>
      <c r="AS76" s="217"/>
      <c r="AT76" s="217"/>
      <c r="AU76" s="217"/>
      <c r="AV76" s="217"/>
      <c r="AW76" s="218"/>
      <c r="AX76" s="218"/>
      <c r="AY76" s="217"/>
      <c r="AZ76" s="217"/>
      <c r="BA76" s="217"/>
      <c r="BB76" s="217"/>
      <c r="BD76" s="238"/>
      <c r="BE76" s="238"/>
      <c r="BF76" s="238"/>
      <c r="BG76" s="238"/>
    </row>
    <row r="77" spans="1:60" s="30" customFormat="1" ht="14.25" x14ac:dyDescent="0.2">
      <c r="A77" s="34"/>
      <c r="B77" s="527" t="s">
        <v>114</v>
      </c>
      <c r="C77" s="528"/>
      <c r="D77" s="37"/>
      <c r="E77" s="37"/>
      <c r="F77" s="37"/>
      <c r="G77" s="37"/>
      <c r="H77" s="35">
        <v>230112.74</v>
      </c>
      <c r="I77" s="214"/>
      <c r="J77" s="214"/>
      <c r="K77" s="214"/>
      <c r="L77" s="214"/>
      <c r="M77" s="214"/>
      <c r="N77" s="215"/>
      <c r="O77" s="215"/>
      <c r="P77" s="215"/>
      <c r="Q77" s="215"/>
      <c r="R77" s="215"/>
      <c r="S77" s="215"/>
      <c r="T77" s="29"/>
      <c r="U77" s="29"/>
      <c r="V77" s="29"/>
      <c r="W77" s="29"/>
      <c r="X77" s="29"/>
      <c r="Y77" s="29"/>
      <c r="Z77" s="29"/>
      <c r="AA77" s="216"/>
      <c r="AB77" s="219"/>
      <c r="AC77" s="220"/>
      <c r="AD77" s="220"/>
      <c r="AE77" s="218"/>
      <c r="AF77" s="218"/>
      <c r="AG77" s="217"/>
      <c r="AH77" s="217"/>
      <c r="AI77" s="217"/>
      <c r="AJ77" s="217"/>
      <c r="AK77" s="217"/>
      <c r="AL77" s="217"/>
      <c r="AM77" s="217"/>
      <c r="AN77" s="217"/>
      <c r="AO77" s="218"/>
      <c r="AP77" s="218"/>
      <c r="AQ77" s="218"/>
      <c r="AR77" s="218"/>
      <c r="AS77" s="217"/>
      <c r="AT77" s="217"/>
      <c r="AU77" s="217"/>
      <c r="AV77" s="217"/>
      <c r="AW77" s="218"/>
      <c r="AX77" s="218"/>
      <c r="AY77" s="217"/>
      <c r="AZ77" s="217"/>
      <c r="BA77" s="217"/>
      <c r="BB77" s="217"/>
      <c r="BD77" s="238"/>
      <c r="BE77" s="238"/>
      <c r="BF77" s="238"/>
      <c r="BG77" s="238"/>
    </row>
    <row r="78" spans="1:60" s="30" customFormat="1" ht="14.25" x14ac:dyDescent="0.2">
      <c r="A78" s="34"/>
      <c r="B78" s="527" t="s">
        <v>115</v>
      </c>
      <c r="C78" s="528"/>
      <c r="D78" s="37"/>
      <c r="E78" s="37"/>
      <c r="F78" s="37"/>
      <c r="G78" s="37"/>
      <c r="H78" s="35">
        <v>84747.33</v>
      </c>
      <c r="I78" s="214"/>
      <c r="J78" s="214"/>
      <c r="K78" s="214"/>
      <c r="L78" s="214"/>
      <c r="M78" s="214"/>
      <c r="N78" s="215"/>
      <c r="O78" s="215"/>
      <c r="P78" s="215"/>
      <c r="Q78" s="215"/>
      <c r="R78" s="215"/>
      <c r="S78" s="215"/>
      <c r="T78" s="29"/>
      <c r="U78" s="29"/>
      <c r="V78" s="29"/>
      <c r="W78" s="29"/>
      <c r="X78" s="29"/>
      <c r="Y78" s="29"/>
      <c r="Z78" s="29"/>
      <c r="AA78" s="216"/>
      <c r="AB78" s="219"/>
      <c r="AC78" s="220"/>
      <c r="AD78" s="220"/>
      <c r="AE78" s="218"/>
      <c r="AF78" s="218"/>
      <c r="AG78" s="217"/>
      <c r="AH78" s="217"/>
      <c r="AI78" s="217"/>
      <c r="AJ78" s="217"/>
      <c r="AK78" s="217"/>
      <c r="AL78" s="217"/>
      <c r="AM78" s="217"/>
      <c r="AN78" s="217"/>
      <c r="AO78" s="218"/>
      <c r="AP78" s="218"/>
      <c r="AQ78" s="218"/>
      <c r="AR78" s="218"/>
      <c r="AS78" s="217"/>
      <c r="AT78" s="217"/>
      <c r="AU78" s="217"/>
      <c r="AV78" s="217"/>
      <c r="AW78" s="218"/>
      <c r="AX78" s="218"/>
      <c r="AY78" s="217"/>
      <c r="AZ78" s="217"/>
      <c r="BA78" s="217"/>
      <c r="BB78" s="217"/>
      <c r="BD78" s="238"/>
      <c r="BE78" s="238"/>
      <c r="BF78" s="238"/>
      <c r="BG78" s="238"/>
    </row>
    <row r="79" spans="1:60" s="30" customFormat="1" ht="14.25" x14ac:dyDescent="0.2">
      <c r="A79" s="34"/>
      <c r="B79" s="527" t="s">
        <v>116</v>
      </c>
      <c r="C79" s="528"/>
      <c r="D79" s="37"/>
      <c r="E79" s="37"/>
      <c r="F79" s="37"/>
      <c r="G79" s="37"/>
      <c r="H79" s="35">
        <v>367869.37</v>
      </c>
      <c r="I79" s="214"/>
      <c r="J79" s="214"/>
      <c r="K79" s="214"/>
      <c r="L79" s="214"/>
      <c r="M79" s="214"/>
      <c r="N79" s="215"/>
      <c r="O79" s="215"/>
      <c r="P79" s="215"/>
      <c r="Q79" s="215"/>
      <c r="R79" s="215"/>
      <c r="S79" s="215"/>
      <c r="T79" s="29"/>
      <c r="U79" s="29"/>
      <c r="V79" s="29"/>
      <c r="W79" s="29"/>
      <c r="X79" s="29"/>
      <c r="Y79" s="29"/>
      <c r="Z79" s="29"/>
      <c r="AA79" s="216"/>
      <c r="AB79" s="219"/>
      <c r="AC79" s="220"/>
      <c r="AD79" s="220"/>
      <c r="AE79" s="218"/>
      <c r="AF79" s="218"/>
      <c r="AG79" s="217"/>
      <c r="AH79" s="217"/>
      <c r="AI79" s="217"/>
      <c r="AJ79" s="217"/>
      <c r="AK79" s="217"/>
      <c r="AL79" s="217"/>
      <c r="AM79" s="217"/>
      <c r="AN79" s="217"/>
      <c r="AO79" s="218"/>
      <c r="AP79" s="218"/>
      <c r="AQ79" s="218"/>
      <c r="AR79" s="218"/>
      <c r="AS79" s="217"/>
      <c r="AT79" s="217"/>
      <c r="AU79" s="217"/>
      <c r="AV79" s="217"/>
      <c r="AW79" s="218"/>
      <c r="AX79" s="218"/>
      <c r="AY79" s="217"/>
      <c r="AZ79" s="217"/>
      <c r="BA79" s="217"/>
      <c r="BB79" s="217"/>
      <c r="BD79" s="238"/>
      <c r="BE79" s="238"/>
      <c r="BF79" s="238"/>
      <c r="BG79" s="238"/>
    </row>
    <row r="80" spans="1:60" s="30" customFormat="1" ht="14.25" x14ac:dyDescent="0.2">
      <c r="A80" s="34"/>
      <c r="B80" s="527" t="s">
        <v>117</v>
      </c>
      <c r="C80" s="528"/>
      <c r="D80" s="37"/>
      <c r="E80" s="37"/>
      <c r="F80" s="37"/>
      <c r="G80" s="37"/>
      <c r="H80" s="35">
        <v>79841.7</v>
      </c>
      <c r="I80" s="214"/>
      <c r="J80" s="214"/>
      <c r="K80" s="214"/>
      <c r="L80" s="214"/>
      <c r="M80" s="214"/>
      <c r="N80" s="215"/>
      <c r="O80" s="215"/>
      <c r="P80" s="215"/>
      <c r="Q80" s="215"/>
      <c r="R80" s="215"/>
      <c r="S80" s="215"/>
      <c r="T80" s="29"/>
      <c r="U80" s="29"/>
      <c r="V80" s="29"/>
      <c r="W80" s="29"/>
      <c r="X80" s="29"/>
      <c r="Y80" s="29"/>
      <c r="Z80" s="29"/>
      <c r="AA80" s="216"/>
      <c r="AB80" s="219"/>
      <c r="AC80" s="220"/>
      <c r="AD80" s="220"/>
      <c r="AE80" s="218"/>
      <c r="AF80" s="218"/>
      <c r="AG80" s="217"/>
      <c r="AH80" s="217"/>
      <c r="AI80" s="217"/>
      <c r="AJ80" s="217"/>
      <c r="AK80" s="217"/>
      <c r="AL80" s="217"/>
      <c r="AM80" s="217"/>
      <c r="AN80" s="217"/>
      <c r="AO80" s="218"/>
      <c r="AP80" s="218"/>
      <c r="AQ80" s="218"/>
      <c r="AR80" s="218"/>
      <c r="AS80" s="217"/>
      <c r="AT80" s="217"/>
      <c r="AU80" s="217"/>
      <c r="AV80" s="217"/>
      <c r="AW80" s="218"/>
      <c r="AX80" s="218"/>
      <c r="AY80" s="217"/>
      <c r="AZ80" s="217"/>
      <c r="BA80" s="217"/>
      <c r="BB80" s="217"/>
      <c r="BD80" s="238"/>
      <c r="BE80" s="238"/>
      <c r="BF80" s="238"/>
      <c r="BG80" s="238"/>
    </row>
    <row r="81" spans="1:59" s="30" customFormat="1" ht="14.25" x14ac:dyDescent="0.2">
      <c r="A81" s="34"/>
      <c r="B81" s="527" t="s">
        <v>118</v>
      </c>
      <c r="C81" s="528"/>
      <c r="D81" s="37"/>
      <c r="E81" s="37"/>
      <c r="F81" s="37"/>
      <c r="G81" s="37"/>
      <c r="H81" s="35">
        <v>224640.59</v>
      </c>
      <c r="I81" s="214"/>
      <c r="J81" s="214"/>
      <c r="K81" s="214"/>
      <c r="L81" s="214"/>
      <c r="M81" s="214"/>
      <c r="N81" s="215"/>
      <c r="O81" s="215"/>
      <c r="P81" s="215"/>
      <c r="Q81" s="215"/>
      <c r="R81" s="215"/>
      <c r="S81" s="215"/>
      <c r="T81" s="29"/>
      <c r="U81" s="29"/>
      <c r="V81" s="29"/>
      <c r="W81" s="29"/>
      <c r="X81" s="29"/>
      <c r="Y81" s="29"/>
      <c r="Z81" s="29"/>
      <c r="AA81" s="216"/>
      <c r="AB81" s="219"/>
      <c r="AC81" s="220"/>
      <c r="AD81" s="220"/>
      <c r="AE81" s="218"/>
      <c r="AF81" s="218"/>
      <c r="AG81" s="217"/>
      <c r="AH81" s="217"/>
      <c r="AI81" s="217"/>
      <c r="AJ81" s="217"/>
      <c r="AK81" s="217"/>
      <c r="AL81" s="217"/>
      <c r="AM81" s="217"/>
      <c r="AN81" s="217"/>
      <c r="AO81" s="218"/>
      <c r="AP81" s="218"/>
      <c r="AQ81" s="218"/>
      <c r="AR81" s="218"/>
      <c r="AS81" s="217"/>
      <c r="AT81" s="217"/>
      <c r="AU81" s="217"/>
      <c r="AV81" s="217"/>
      <c r="AW81" s="218"/>
      <c r="AX81" s="218"/>
      <c r="AY81" s="217"/>
      <c r="AZ81" s="217"/>
      <c r="BA81" s="217"/>
      <c r="BB81" s="217"/>
      <c r="BD81" s="238"/>
      <c r="BE81" s="238"/>
      <c r="BF81" s="238"/>
      <c r="BG81" s="238"/>
    </row>
    <row r="82" spans="1:59" s="30" customFormat="1" ht="14.25" x14ac:dyDescent="0.2">
      <c r="A82" s="34"/>
      <c r="B82" s="527" t="s">
        <v>119</v>
      </c>
      <c r="C82" s="528"/>
      <c r="D82" s="37"/>
      <c r="E82" s="37"/>
      <c r="F82" s="37"/>
      <c r="G82" s="37"/>
      <c r="H82" s="35">
        <v>102011.17</v>
      </c>
      <c r="I82" s="214"/>
      <c r="J82" s="214"/>
      <c r="K82" s="214"/>
      <c r="L82" s="214"/>
      <c r="M82" s="214"/>
      <c r="N82" s="215"/>
      <c r="O82" s="215"/>
      <c r="P82" s="215"/>
      <c r="Q82" s="215"/>
      <c r="R82" s="215"/>
      <c r="S82" s="215"/>
      <c r="T82" s="29"/>
      <c r="U82" s="29"/>
      <c r="V82" s="29"/>
      <c r="W82" s="29"/>
      <c r="X82" s="29"/>
      <c r="Y82" s="29"/>
      <c r="Z82" s="29"/>
      <c r="AA82" s="216"/>
      <c r="AB82" s="219"/>
      <c r="AC82" s="220"/>
      <c r="AD82" s="220"/>
      <c r="AE82" s="218"/>
      <c r="AF82" s="218"/>
      <c r="AG82" s="217"/>
      <c r="AH82" s="217"/>
      <c r="AI82" s="217"/>
      <c r="AJ82" s="217"/>
      <c r="AK82" s="217"/>
      <c r="AL82" s="217"/>
      <c r="AM82" s="217"/>
      <c r="AN82" s="217"/>
      <c r="AO82" s="218"/>
      <c r="AP82" s="218"/>
      <c r="AQ82" s="218"/>
      <c r="AR82" s="218"/>
      <c r="AS82" s="217"/>
      <c r="AT82" s="217"/>
      <c r="AU82" s="217"/>
      <c r="AV82" s="217"/>
      <c r="AW82" s="218"/>
      <c r="AX82" s="218"/>
      <c r="AY82" s="217"/>
      <c r="AZ82" s="217"/>
      <c r="BA82" s="217"/>
      <c r="BB82" s="217"/>
      <c r="BD82" s="238"/>
      <c r="BE82" s="238"/>
      <c r="BF82" s="238"/>
      <c r="BG82" s="238"/>
    </row>
    <row r="83" spans="1:59" s="30" customFormat="1" ht="14.25" x14ac:dyDescent="0.2">
      <c r="A83" s="34"/>
      <c r="B83" s="527" t="s">
        <v>120</v>
      </c>
      <c r="C83" s="528"/>
      <c r="D83" s="37"/>
      <c r="E83" s="37"/>
      <c r="F83" s="37"/>
      <c r="G83" s="37"/>
      <c r="H83" s="35">
        <v>17184.59</v>
      </c>
      <c r="I83" s="214"/>
      <c r="J83" s="214"/>
      <c r="K83" s="214"/>
      <c r="L83" s="214"/>
      <c r="M83" s="214"/>
      <c r="N83" s="215"/>
      <c r="O83" s="215"/>
      <c r="P83" s="215"/>
      <c r="Q83" s="215"/>
      <c r="R83" s="215"/>
      <c r="S83" s="215"/>
      <c r="T83" s="29"/>
      <c r="U83" s="29"/>
      <c r="V83" s="29"/>
      <c r="W83" s="29"/>
      <c r="X83" s="29"/>
      <c r="Y83" s="29"/>
      <c r="Z83" s="29"/>
      <c r="AA83" s="216"/>
      <c r="AB83" s="219"/>
      <c r="AC83" s="220"/>
      <c r="AD83" s="220"/>
      <c r="AE83" s="218"/>
      <c r="AF83" s="218"/>
      <c r="AG83" s="217"/>
      <c r="AH83" s="217"/>
      <c r="AI83" s="217"/>
      <c r="AJ83" s="217"/>
      <c r="AK83" s="217"/>
      <c r="AL83" s="217"/>
      <c r="AM83" s="217"/>
      <c r="AN83" s="217"/>
      <c r="AO83" s="218"/>
      <c r="AP83" s="218"/>
      <c r="AQ83" s="218"/>
      <c r="AR83" s="218"/>
      <c r="AS83" s="217"/>
      <c r="AT83" s="217"/>
      <c r="AU83" s="217"/>
      <c r="AV83" s="217"/>
      <c r="AW83" s="218"/>
      <c r="AX83" s="218"/>
      <c r="AY83" s="217"/>
      <c r="AZ83" s="217"/>
      <c r="BA83" s="217"/>
      <c r="BB83" s="217"/>
      <c r="BD83" s="238"/>
      <c r="BE83" s="238"/>
      <c r="BF83" s="238"/>
      <c r="BG83" s="238"/>
    </row>
    <row r="84" spans="1:59" s="30" customFormat="1" ht="14.25" x14ac:dyDescent="0.2">
      <c r="A84" s="38"/>
      <c r="B84" s="534" t="s">
        <v>121</v>
      </c>
      <c r="C84" s="534"/>
      <c r="D84" s="38"/>
      <c r="E84" s="38"/>
      <c r="F84" s="38"/>
      <c r="G84" s="38"/>
      <c r="H84" s="35">
        <v>346814.71</v>
      </c>
      <c r="I84" s="214"/>
      <c r="J84" s="214"/>
      <c r="K84" s="214"/>
      <c r="L84" s="214"/>
      <c r="M84" s="214"/>
      <c r="N84" s="215"/>
      <c r="O84" s="215"/>
      <c r="P84" s="215"/>
      <c r="Q84" s="215"/>
      <c r="R84" s="215"/>
      <c r="S84" s="215"/>
      <c r="T84" s="29"/>
      <c r="U84" s="29"/>
      <c r="V84" s="29"/>
      <c r="W84" s="29"/>
      <c r="X84" s="29"/>
      <c r="Y84" s="29"/>
      <c r="Z84" s="29"/>
      <c r="AA84" s="216"/>
      <c r="AB84" s="219"/>
      <c r="AC84" s="220"/>
      <c r="AD84" s="220"/>
      <c r="AE84" s="218"/>
      <c r="AF84" s="218"/>
      <c r="AG84" s="217"/>
      <c r="AH84" s="217"/>
      <c r="AI84" s="217"/>
      <c r="AJ84" s="217"/>
      <c r="AK84" s="217"/>
      <c r="AL84" s="217"/>
      <c r="AM84" s="217"/>
      <c r="AN84" s="217"/>
      <c r="AO84" s="218"/>
      <c r="AP84" s="218"/>
      <c r="AQ84" s="218"/>
      <c r="AR84" s="218"/>
      <c r="AS84" s="217"/>
      <c r="AT84" s="217"/>
      <c r="AU84" s="217"/>
      <c r="AV84" s="217"/>
      <c r="AW84" s="218"/>
      <c r="AX84" s="218"/>
      <c r="AY84" s="217"/>
      <c r="AZ84" s="217"/>
      <c r="BA84" s="217"/>
      <c r="BB84" s="217"/>
      <c r="BD84" s="238"/>
      <c r="BE84" s="238"/>
      <c r="BF84" s="238"/>
      <c r="BG84" s="238"/>
    </row>
    <row r="85" spans="1:59" ht="26.25" customHeight="1" x14ac:dyDescent="0.2">
      <c r="BD85" s="238"/>
      <c r="BE85" s="238"/>
      <c r="BF85" s="238"/>
      <c r="BG85" s="238"/>
    </row>
    <row r="86" spans="1:59" s="42" customFormat="1" x14ac:dyDescent="0.25">
      <c r="A86" s="39" t="s">
        <v>122</v>
      </c>
      <c r="B86" s="40"/>
      <c r="C86" s="533"/>
      <c r="D86" s="533"/>
      <c r="E86" s="531" t="s">
        <v>329</v>
      </c>
      <c r="F86" s="531"/>
      <c r="G86" s="531"/>
      <c r="H86" s="531"/>
      <c r="I86" s="211"/>
      <c r="J86" s="211"/>
      <c r="K86" s="211"/>
      <c r="L86" s="211"/>
      <c r="M86" s="211"/>
      <c r="N86" s="44"/>
      <c r="O86" s="44"/>
      <c r="P86" s="44"/>
      <c r="Q86" s="44"/>
      <c r="R86" s="44"/>
      <c r="S86" s="44"/>
      <c r="T86" s="41"/>
      <c r="U86" s="41"/>
      <c r="V86" s="41"/>
      <c r="W86" s="41"/>
      <c r="X86" s="41"/>
      <c r="Y86" s="41"/>
      <c r="Z86" s="41"/>
      <c r="AA86" s="209"/>
      <c r="AB86" s="210"/>
      <c r="AC86" s="210"/>
      <c r="AD86" s="210"/>
      <c r="AE86" s="211" t="s">
        <v>47</v>
      </c>
      <c r="AF86" s="211" t="s">
        <v>47</v>
      </c>
      <c r="AG86" s="221" t="s">
        <v>329</v>
      </c>
      <c r="AH86" s="221" t="s">
        <v>47</v>
      </c>
      <c r="AI86" s="221" t="s">
        <v>47</v>
      </c>
      <c r="AJ86" s="221" t="s">
        <v>47</v>
      </c>
      <c r="AK86" s="210"/>
      <c r="AL86" s="210"/>
      <c r="AM86" s="210"/>
      <c r="AN86" s="210"/>
      <c r="AO86" s="211"/>
      <c r="AP86" s="211"/>
      <c r="AQ86" s="211"/>
      <c r="AR86" s="211"/>
      <c r="AS86" s="210"/>
      <c r="AT86" s="210"/>
      <c r="AU86" s="210"/>
      <c r="AV86" s="210"/>
      <c r="AW86" s="211"/>
      <c r="AX86" s="211"/>
      <c r="AY86" s="210"/>
      <c r="AZ86" s="210"/>
      <c r="BA86" s="210"/>
      <c r="BB86" s="210"/>
      <c r="BD86" s="239"/>
      <c r="BE86" s="239"/>
      <c r="BF86" s="239"/>
      <c r="BG86" s="239"/>
    </row>
    <row r="87" spans="1:59" s="45" customFormat="1" ht="18.75" customHeight="1" x14ac:dyDescent="0.25">
      <c r="A87" s="43"/>
      <c r="B87" s="43"/>
      <c r="C87" s="529" t="s">
        <v>123</v>
      </c>
      <c r="D87" s="529"/>
      <c r="E87" s="529"/>
      <c r="F87" s="529"/>
      <c r="G87" s="529"/>
      <c r="H87" s="529"/>
      <c r="I87" s="211"/>
      <c r="J87" s="211"/>
      <c r="K87" s="211"/>
      <c r="L87" s="211"/>
      <c r="M87" s="211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209"/>
      <c r="AB87" s="210"/>
      <c r="AC87" s="210"/>
      <c r="AD87" s="210"/>
      <c r="AE87" s="211"/>
      <c r="AF87" s="211"/>
      <c r="AG87" s="210"/>
      <c r="AH87" s="210"/>
      <c r="AI87" s="210"/>
      <c r="AJ87" s="210"/>
      <c r="AK87" s="210"/>
      <c r="AL87" s="210"/>
      <c r="AM87" s="210"/>
      <c r="AN87" s="210"/>
      <c r="AO87" s="211"/>
      <c r="AP87" s="211"/>
      <c r="AQ87" s="211"/>
      <c r="AR87" s="211"/>
      <c r="AS87" s="210"/>
      <c r="AT87" s="210"/>
      <c r="AU87" s="210"/>
      <c r="AV87" s="210"/>
      <c r="AW87" s="211"/>
      <c r="AX87" s="211"/>
      <c r="AY87" s="210"/>
      <c r="AZ87" s="210"/>
      <c r="BA87" s="210"/>
      <c r="BB87" s="210"/>
      <c r="BD87" s="240"/>
      <c r="BE87" s="240"/>
      <c r="BF87" s="240"/>
      <c r="BG87" s="240"/>
    </row>
    <row r="88" spans="1:59" s="42" customFormat="1" ht="15" x14ac:dyDescent="0.25">
      <c r="A88" s="39" t="s">
        <v>124</v>
      </c>
      <c r="B88" s="40"/>
      <c r="C88" s="167"/>
      <c r="D88" s="46"/>
      <c r="E88" s="531" t="s">
        <v>330</v>
      </c>
      <c r="F88" s="531"/>
      <c r="G88" s="531"/>
      <c r="H88" s="531"/>
      <c r="I88" s="211"/>
      <c r="J88" s="211"/>
      <c r="K88" s="211"/>
      <c r="L88" s="211"/>
      <c r="M88" s="211"/>
      <c r="N88" s="44"/>
      <c r="O88" s="44"/>
      <c r="P88" s="44"/>
      <c r="Q88" s="44"/>
      <c r="R88" s="44"/>
      <c r="S88" s="44"/>
      <c r="T88" s="41"/>
      <c r="U88" s="41"/>
      <c r="V88" s="41"/>
      <c r="W88" s="41"/>
      <c r="X88" s="41"/>
      <c r="Y88" s="41"/>
      <c r="Z88" s="41"/>
      <c r="AA88" s="209"/>
      <c r="AB88" s="210"/>
      <c r="AC88" s="210"/>
      <c r="AD88" s="210"/>
      <c r="AE88" s="211"/>
      <c r="AF88" s="211"/>
      <c r="AG88" s="210"/>
      <c r="AH88" s="210"/>
      <c r="AI88" s="210"/>
      <c r="AJ88" s="210"/>
      <c r="AK88" s="221" t="s">
        <v>330</v>
      </c>
      <c r="AL88" s="221" t="s">
        <v>47</v>
      </c>
      <c r="AM88" s="221" t="s">
        <v>47</v>
      </c>
      <c r="AN88" s="221" t="s">
        <v>47</v>
      </c>
      <c r="AO88" s="211"/>
      <c r="AP88" s="211"/>
      <c r="AQ88" s="211"/>
      <c r="AR88" s="211"/>
      <c r="AS88" s="210"/>
      <c r="AT88" s="210"/>
      <c r="AU88" s="210"/>
      <c r="AV88" s="210"/>
      <c r="AW88" s="211"/>
      <c r="AX88" s="211"/>
      <c r="AY88" s="210"/>
      <c r="AZ88" s="210"/>
      <c r="BA88" s="210"/>
      <c r="BB88" s="210"/>
      <c r="BD88" s="239"/>
      <c r="BE88" s="239"/>
      <c r="BF88" s="239"/>
      <c r="BG88" s="239"/>
    </row>
    <row r="89" spans="1:59" s="45" customFormat="1" ht="18.75" customHeight="1" x14ac:dyDescent="0.25">
      <c r="A89" s="43"/>
      <c r="B89" s="43"/>
      <c r="C89" s="529" t="s">
        <v>123</v>
      </c>
      <c r="D89" s="529"/>
      <c r="E89" s="529"/>
      <c r="F89" s="529"/>
      <c r="G89" s="529"/>
      <c r="H89" s="529"/>
      <c r="I89" s="211"/>
      <c r="J89" s="211"/>
      <c r="K89" s="211"/>
      <c r="L89" s="211"/>
      <c r="M89" s="211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209"/>
      <c r="AB89" s="210"/>
      <c r="AC89" s="210"/>
      <c r="AD89" s="210"/>
      <c r="AE89" s="211"/>
      <c r="AF89" s="211"/>
      <c r="AG89" s="210"/>
      <c r="AH89" s="210"/>
      <c r="AI89" s="210"/>
      <c r="AJ89" s="210"/>
      <c r="AK89" s="210"/>
      <c r="AL89" s="210"/>
      <c r="AM89" s="210"/>
      <c r="AN89" s="210"/>
      <c r="AO89" s="211"/>
      <c r="AP89" s="211"/>
      <c r="AQ89" s="211"/>
      <c r="AR89" s="211"/>
      <c r="AS89" s="210"/>
      <c r="AT89" s="210"/>
      <c r="AU89" s="210"/>
      <c r="AV89" s="210"/>
      <c r="AW89" s="211"/>
      <c r="AX89" s="211"/>
      <c r="AY89" s="210"/>
      <c r="AZ89" s="210"/>
      <c r="BA89" s="210"/>
      <c r="BB89" s="210"/>
      <c r="BD89" s="240"/>
      <c r="BE89" s="240"/>
      <c r="BF89" s="240"/>
      <c r="BG89" s="240"/>
    </row>
    <row r="90" spans="1:59" s="42" customFormat="1" x14ac:dyDescent="0.25">
      <c r="A90" s="532" t="s">
        <v>331</v>
      </c>
      <c r="B90" s="532"/>
      <c r="C90" s="532"/>
      <c r="D90" s="532"/>
      <c r="E90" s="531" t="s">
        <v>332</v>
      </c>
      <c r="F90" s="531"/>
      <c r="G90" s="531"/>
      <c r="H90" s="531"/>
      <c r="I90" s="211"/>
      <c r="J90" s="211"/>
      <c r="K90" s="211"/>
      <c r="L90" s="211"/>
      <c r="M90" s="211"/>
      <c r="N90" s="44"/>
      <c r="O90" s="44"/>
      <c r="P90" s="44"/>
      <c r="Q90" s="44"/>
      <c r="R90" s="44"/>
      <c r="S90" s="44"/>
      <c r="T90" s="41"/>
      <c r="U90" s="41"/>
      <c r="V90" s="41"/>
      <c r="W90" s="41"/>
      <c r="X90" s="41"/>
      <c r="Y90" s="41"/>
      <c r="Z90" s="41"/>
      <c r="AA90" s="209"/>
      <c r="AB90" s="210"/>
      <c r="AC90" s="210"/>
      <c r="AD90" s="210"/>
      <c r="AE90" s="211"/>
      <c r="AF90" s="211"/>
      <c r="AG90" s="210"/>
      <c r="AH90" s="210"/>
      <c r="AI90" s="210"/>
      <c r="AJ90" s="210"/>
      <c r="AK90" s="210"/>
      <c r="AL90" s="210"/>
      <c r="AM90" s="210"/>
      <c r="AN90" s="210"/>
      <c r="AO90" s="222" t="s">
        <v>331</v>
      </c>
      <c r="AP90" s="222" t="s">
        <v>47</v>
      </c>
      <c r="AQ90" s="222" t="s">
        <v>47</v>
      </c>
      <c r="AR90" s="222" t="s">
        <v>47</v>
      </c>
      <c r="AS90" s="221" t="s">
        <v>332</v>
      </c>
      <c r="AT90" s="221" t="s">
        <v>47</v>
      </c>
      <c r="AU90" s="221" t="s">
        <v>47</v>
      </c>
      <c r="AV90" s="221" t="s">
        <v>47</v>
      </c>
      <c r="AW90" s="211"/>
      <c r="AX90" s="211"/>
      <c r="AY90" s="210"/>
      <c r="AZ90" s="210"/>
      <c r="BA90" s="210"/>
      <c r="BB90" s="210"/>
      <c r="BD90" s="239"/>
      <c r="BE90" s="239"/>
      <c r="BF90" s="239"/>
      <c r="BG90" s="239"/>
    </row>
    <row r="91" spans="1:59" s="45" customFormat="1" ht="18.75" customHeight="1" x14ac:dyDescent="0.25">
      <c r="A91" s="43"/>
      <c r="B91" s="43"/>
      <c r="C91" s="529" t="s">
        <v>123</v>
      </c>
      <c r="D91" s="529"/>
      <c r="E91" s="529"/>
      <c r="F91" s="529"/>
      <c r="G91" s="529"/>
      <c r="H91" s="529"/>
      <c r="I91" s="211"/>
      <c r="J91" s="211"/>
      <c r="K91" s="211"/>
      <c r="L91" s="211"/>
      <c r="M91" s="211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209"/>
      <c r="AB91" s="210"/>
      <c r="AC91" s="210"/>
      <c r="AD91" s="210"/>
      <c r="AE91" s="211"/>
      <c r="AF91" s="211"/>
      <c r="AG91" s="210"/>
      <c r="AH91" s="210"/>
      <c r="AI91" s="210"/>
      <c r="AJ91" s="210"/>
      <c r="AK91" s="210"/>
      <c r="AL91" s="210"/>
      <c r="AM91" s="210"/>
      <c r="AN91" s="210"/>
      <c r="AO91" s="211"/>
      <c r="AP91" s="211"/>
      <c r="AQ91" s="211"/>
      <c r="AR91" s="211"/>
      <c r="AS91" s="210"/>
      <c r="AT91" s="210"/>
      <c r="AU91" s="210"/>
      <c r="AV91" s="210"/>
      <c r="AW91" s="211"/>
      <c r="AX91" s="211"/>
      <c r="AY91" s="210"/>
      <c r="AZ91" s="210"/>
      <c r="BA91" s="210"/>
      <c r="BB91" s="210"/>
      <c r="BD91" s="240"/>
      <c r="BE91" s="240"/>
      <c r="BF91" s="240"/>
      <c r="BG91" s="240"/>
    </row>
    <row r="92" spans="1:59" s="42" customFormat="1" ht="22.5" x14ac:dyDescent="0.25">
      <c r="A92" s="39" t="s">
        <v>45</v>
      </c>
      <c r="B92" s="40"/>
      <c r="C92" s="530" t="s">
        <v>333</v>
      </c>
      <c r="D92" s="530"/>
      <c r="E92" s="531" t="s">
        <v>334</v>
      </c>
      <c r="F92" s="531"/>
      <c r="G92" s="531"/>
      <c r="H92" s="531"/>
      <c r="I92" s="211"/>
      <c r="J92" s="211"/>
      <c r="K92" s="211"/>
      <c r="L92" s="211"/>
      <c r="M92" s="211"/>
      <c r="N92" s="44"/>
      <c r="O92" s="44"/>
      <c r="P92" s="44"/>
      <c r="Q92" s="44"/>
      <c r="R92" s="44"/>
      <c r="S92" s="44"/>
      <c r="T92" s="41"/>
      <c r="U92" s="41"/>
      <c r="V92" s="41"/>
      <c r="W92" s="41"/>
      <c r="X92" s="41"/>
      <c r="Y92" s="41"/>
      <c r="Z92" s="41"/>
      <c r="AA92" s="209"/>
      <c r="AB92" s="210"/>
      <c r="AC92" s="210"/>
      <c r="AD92" s="210"/>
      <c r="AE92" s="211"/>
      <c r="AF92" s="211"/>
      <c r="AG92" s="210"/>
      <c r="AH92" s="210"/>
      <c r="AI92" s="210"/>
      <c r="AJ92" s="210"/>
      <c r="AK92" s="210"/>
      <c r="AL92" s="210"/>
      <c r="AM92" s="210"/>
      <c r="AN92" s="210"/>
      <c r="AO92" s="211"/>
      <c r="AP92" s="211"/>
      <c r="AQ92" s="211"/>
      <c r="AR92" s="211"/>
      <c r="AS92" s="210"/>
      <c r="AT92" s="210"/>
      <c r="AU92" s="210"/>
      <c r="AV92" s="210"/>
      <c r="AW92" s="222" t="s">
        <v>333</v>
      </c>
      <c r="AX92" s="222" t="s">
        <v>47</v>
      </c>
      <c r="AY92" s="221" t="s">
        <v>334</v>
      </c>
      <c r="AZ92" s="221" t="s">
        <v>47</v>
      </c>
      <c r="BA92" s="221" t="s">
        <v>47</v>
      </c>
      <c r="BB92" s="221" t="s">
        <v>47</v>
      </c>
      <c r="BD92" s="239"/>
      <c r="BE92" s="239"/>
      <c r="BF92" s="239"/>
      <c r="BG92" s="239"/>
    </row>
    <row r="93" spans="1:59" s="45" customFormat="1" ht="18.75" customHeight="1" x14ac:dyDescent="0.25">
      <c r="A93" s="43"/>
      <c r="B93" s="43"/>
      <c r="C93" s="529" t="s">
        <v>125</v>
      </c>
      <c r="D93" s="529"/>
      <c r="E93" s="529"/>
      <c r="F93" s="529"/>
      <c r="G93" s="529"/>
      <c r="H93" s="529"/>
      <c r="I93" s="211"/>
      <c r="J93" s="211"/>
      <c r="K93" s="211"/>
      <c r="L93" s="211"/>
      <c r="M93" s="211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209"/>
      <c r="AB93" s="210"/>
      <c r="AC93" s="210"/>
      <c r="AD93" s="210"/>
      <c r="AE93" s="211"/>
      <c r="AF93" s="211"/>
      <c r="AG93" s="210"/>
      <c r="AH93" s="210"/>
      <c r="AI93" s="210"/>
      <c r="AJ93" s="210"/>
      <c r="AK93" s="210"/>
      <c r="AL93" s="210"/>
      <c r="AM93" s="210"/>
      <c r="AN93" s="210"/>
      <c r="AO93" s="211"/>
      <c r="AP93" s="211"/>
      <c r="AQ93" s="211"/>
      <c r="AR93" s="211"/>
      <c r="AS93" s="210"/>
      <c r="AT93" s="210"/>
      <c r="AU93" s="210"/>
      <c r="AV93" s="210"/>
      <c r="AW93" s="211"/>
      <c r="AX93" s="211"/>
      <c r="AY93" s="210"/>
      <c r="AZ93" s="210"/>
      <c r="BA93" s="210"/>
      <c r="BB93" s="210"/>
    </row>
    <row r="94" spans="1:59" ht="11.25" customHeight="1" x14ac:dyDescent="0.2"/>
    <row r="95" spans="1:59" ht="11.25" customHeight="1" x14ac:dyDescent="0.2"/>
    <row r="96" spans="1:59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</sheetData>
  <mergeCells count="61">
    <mergeCell ref="B38:C38"/>
    <mergeCell ref="A39:H39"/>
    <mergeCell ref="B16:G16"/>
    <mergeCell ref="C4:G4"/>
    <mergeCell ref="C5:G5"/>
    <mergeCell ref="C9:G9"/>
    <mergeCell ref="C10:G10"/>
    <mergeCell ref="B12:G12"/>
    <mergeCell ref="A45:H45"/>
    <mergeCell ref="B56:C56"/>
    <mergeCell ref="B40:C40"/>
    <mergeCell ref="A41:H41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81:C81"/>
    <mergeCell ref="B82:C82"/>
    <mergeCell ref="B28:C28"/>
    <mergeCell ref="A29:H29"/>
    <mergeCell ref="B78:C78"/>
    <mergeCell ref="B52:C52"/>
    <mergeCell ref="B53:C53"/>
    <mergeCell ref="A54:H54"/>
    <mergeCell ref="B65:C65"/>
    <mergeCell ref="B69:C69"/>
    <mergeCell ref="B66:C66"/>
    <mergeCell ref="A67:H67"/>
    <mergeCell ref="B70:C70"/>
    <mergeCell ref="A71:H71"/>
    <mergeCell ref="B43:C43"/>
    <mergeCell ref="B44:C44"/>
    <mergeCell ref="A57:H57"/>
    <mergeCell ref="B73:C73"/>
    <mergeCell ref="B74:C74"/>
    <mergeCell ref="B75:C75"/>
    <mergeCell ref="B76:C76"/>
    <mergeCell ref="B77:C77"/>
    <mergeCell ref="C91:H91"/>
    <mergeCell ref="C92:D92"/>
    <mergeCell ref="E92:H92"/>
    <mergeCell ref="C93:H93"/>
    <mergeCell ref="E86:H86"/>
    <mergeCell ref="C87:H87"/>
    <mergeCell ref="E88:H88"/>
    <mergeCell ref="C89:H89"/>
    <mergeCell ref="A90:D90"/>
    <mergeCell ref="E90:H90"/>
    <mergeCell ref="C86:D86"/>
    <mergeCell ref="B79:C79"/>
    <mergeCell ref="B83:C83"/>
    <mergeCell ref="B84:C84"/>
    <mergeCell ref="B80:C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9"/>
  <sheetViews>
    <sheetView workbookViewId="0">
      <selection sqref="A1:C1"/>
    </sheetView>
  </sheetViews>
  <sheetFormatPr defaultColWidth="9.140625" defaultRowHeight="36" customHeight="1" x14ac:dyDescent="0.25"/>
  <cols>
    <col min="1" max="1" width="22" style="91" customWidth="1"/>
    <col min="2" max="2" width="51.5703125" style="91" customWidth="1"/>
    <col min="3" max="3" width="65" style="91" customWidth="1"/>
    <col min="4" max="16384" width="9.140625" style="91"/>
  </cols>
  <sheetData>
    <row r="1" spans="1:13" ht="21.75" customHeight="1" x14ac:dyDescent="0.25">
      <c r="A1" s="450" t="s">
        <v>201</v>
      </c>
      <c r="B1" s="450"/>
      <c r="C1" s="450"/>
    </row>
    <row r="2" spans="1:13" ht="23.25" customHeight="1" x14ac:dyDescent="0.25">
      <c r="A2" s="450" t="s">
        <v>202</v>
      </c>
      <c r="B2" s="450"/>
      <c r="C2" s="450"/>
    </row>
    <row r="3" spans="1:13" ht="21" customHeight="1" x14ac:dyDescent="0.25">
      <c r="A3" s="451" t="s">
        <v>148</v>
      </c>
      <c r="B3" s="451"/>
      <c r="C3" s="451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46.5" customHeight="1" x14ac:dyDescent="0.25">
      <c r="A4" s="452" t="str">
        <f>НМЦК!A2</f>
        <v>«Всесезонный туристско-рекреационный комплекс «Эльбрус», Кабардино-Балкарская Республика. Горнолыжные трассы EP16, EP18, EP19, EP20, EP21, EP22, EP24, EP25»</v>
      </c>
      <c r="B4" s="452"/>
      <c r="C4" s="452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23.75" customHeight="1" x14ac:dyDescent="0.25">
      <c r="A5" s="449" t="s">
        <v>203</v>
      </c>
      <c r="B5" s="449"/>
      <c r="C5" s="449"/>
    </row>
    <row r="6" spans="1:13" ht="24" customHeight="1" x14ac:dyDescent="0.25">
      <c r="A6" s="449" t="s">
        <v>204</v>
      </c>
      <c r="B6" s="449"/>
      <c r="C6" s="449"/>
    </row>
    <row r="7" spans="1:13" ht="78" customHeight="1" x14ac:dyDescent="0.25">
      <c r="A7" s="449" t="s">
        <v>388</v>
      </c>
      <c r="B7" s="449"/>
      <c r="C7" s="449"/>
    </row>
    <row r="8" spans="1:13" ht="36" customHeight="1" x14ac:dyDescent="0.25">
      <c r="A8" s="454" t="s">
        <v>205</v>
      </c>
      <c r="B8" s="454"/>
      <c r="C8" s="454"/>
    </row>
    <row r="9" spans="1:13" ht="47.25" customHeight="1" x14ac:dyDescent="0.25">
      <c r="A9" s="455" t="s">
        <v>392</v>
      </c>
      <c r="B9" s="455"/>
      <c r="C9" s="455"/>
    </row>
    <row r="10" spans="1:13" ht="79.5" customHeight="1" x14ac:dyDescent="0.25">
      <c r="A10" s="456" t="s">
        <v>389</v>
      </c>
      <c r="B10" s="456"/>
      <c r="C10" s="456"/>
    </row>
    <row r="11" spans="1:13" ht="32.25" customHeight="1" x14ac:dyDescent="0.25">
      <c r="A11" s="449" t="s">
        <v>390</v>
      </c>
      <c r="B11" s="449"/>
      <c r="C11" s="449"/>
    </row>
    <row r="12" spans="1:13" ht="80.25" customHeight="1" x14ac:dyDescent="0.25">
      <c r="A12" s="456" t="s">
        <v>208</v>
      </c>
      <c r="B12" s="456"/>
      <c r="C12" s="456"/>
    </row>
    <row r="13" spans="1:13" ht="66" customHeight="1" x14ac:dyDescent="0.25">
      <c r="A13" s="449" t="s">
        <v>209</v>
      </c>
      <c r="B13" s="449"/>
      <c r="C13" s="449"/>
    </row>
    <row r="14" spans="1:13" ht="36" customHeight="1" x14ac:dyDescent="0.25">
      <c r="A14" s="449" t="s">
        <v>391</v>
      </c>
      <c r="B14" s="449"/>
      <c r="C14" s="449"/>
    </row>
    <row r="15" spans="1:13" ht="36" customHeight="1" x14ac:dyDescent="0.25">
      <c r="A15" s="139" t="s">
        <v>206</v>
      </c>
      <c r="B15" s="140"/>
      <c r="C15" s="139"/>
    </row>
    <row r="16" spans="1:13" ht="36" customHeight="1" x14ac:dyDescent="0.25">
      <c r="A16" s="139"/>
      <c r="B16" s="140">
        <f>НМЦ!E17</f>
        <v>2000293707.48</v>
      </c>
      <c r="C16" s="139" t="s">
        <v>207</v>
      </c>
    </row>
    <row r="17" spans="1:10" ht="20.25" customHeight="1" x14ac:dyDescent="0.25">
      <c r="A17" s="95"/>
      <c r="B17" s="95"/>
      <c r="C17" s="95"/>
    </row>
    <row r="18" spans="1:10" ht="36" hidden="1" customHeight="1" x14ac:dyDescent="0.25">
      <c r="A18" s="453" t="s">
        <v>160</v>
      </c>
      <c r="B18" s="453"/>
      <c r="C18" s="142" t="s">
        <v>159</v>
      </c>
      <c r="D18" s="141"/>
      <c r="E18" s="141"/>
      <c r="F18" s="110"/>
      <c r="G18" s="110"/>
      <c r="H18" s="117"/>
      <c r="I18" s="130"/>
      <c r="J18" s="112"/>
    </row>
    <row r="19" spans="1:10" ht="36" customHeight="1" x14ac:dyDescent="0.25">
      <c r="A19" s="453" t="s">
        <v>477</v>
      </c>
      <c r="B19" s="453"/>
      <c r="C19" s="142" t="s">
        <v>478</v>
      </c>
    </row>
  </sheetData>
  <mergeCells count="16">
    <mergeCell ref="A19:B19"/>
    <mergeCell ref="A14:C14"/>
    <mergeCell ref="A18:B18"/>
    <mergeCell ref="A7:C7"/>
    <mergeCell ref="A8:C8"/>
    <mergeCell ref="A9:C9"/>
    <mergeCell ref="A10:C10"/>
    <mergeCell ref="A12:C12"/>
    <mergeCell ref="A13:C13"/>
    <mergeCell ref="A11:C11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scale="63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9"/>
  <sheetViews>
    <sheetView topLeftCell="A14" workbookViewId="0">
      <selection activeCell="A7" sqref="A7:M7"/>
    </sheetView>
  </sheetViews>
  <sheetFormatPr defaultColWidth="9.140625" defaultRowHeight="15" x14ac:dyDescent="0.25"/>
  <cols>
    <col min="1" max="1" width="4.140625" style="117" customWidth="1"/>
    <col min="2" max="6" width="9.140625" style="117"/>
    <col min="7" max="7" width="22.5703125" style="117" customWidth="1"/>
    <col min="8" max="20" width="9.140625" style="117"/>
    <col min="21" max="21" width="89.7109375" style="117" customWidth="1"/>
    <col min="22" max="16384" width="9.140625" style="117"/>
  </cols>
  <sheetData>
    <row r="1" spans="1:21" ht="15.75" x14ac:dyDescent="0.25">
      <c r="A1" s="458" t="s">
        <v>161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115"/>
      <c r="O1" s="115"/>
      <c r="P1" s="116"/>
    </row>
    <row r="2" spans="1:21" ht="15.75" x14ac:dyDescent="0.25">
      <c r="A2" s="458" t="s">
        <v>162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115"/>
      <c r="O2" s="115"/>
      <c r="P2" s="116"/>
    </row>
    <row r="3" spans="1:21" s="91" customFormat="1" ht="15.75" x14ac:dyDescent="0.25">
      <c r="A3" s="451" t="s">
        <v>148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</row>
    <row r="4" spans="1:21" s="91" customFormat="1" ht="36" customHeight="1" x14ac:dyDescent="0.25">
      <c r="A4" s="452" t="str">
        <f>НМЦ!A3</f>
        <v>«Всесезонный туристско-рекреационный комплекс «Эльбрус», Кабардино-Балкарская Республика. Горнолыжные трассы EP16, EP18, EP19, EP20, EP21, EP22, EP24, EP25»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1:21" ht="15.75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6"/>
    </row>
    <row r="6" spans="1:21" ht="15.75" x14ac:dyDescent="0.25">
      <c r="A6" s="459" t="s">
        <v>163</v>
      </c>
      <c r="B6" s="459"/>
      <c r="C6" s="459"/>
      <c r="D6" s="459"/>
      <c r="E6" s="459"/>
      <c r="F6" s="459"/>
      <c r="G6" s="119">
        <f>НМЦ!E17</f>
        <v>2000293707.48</v>
      </c>
      <c r="H6" s="115" t="s">
        <v>164</v>
      </c>
      <c r="I6" s="115"/>
      <c r="J6" s="115"/>
      <c r="K6" s="115"/>
      <c r="L6" s="120"/>
      <c r="M6" s="120"/>
      <c r="N6" s="120"/>
      <c r="O6" s="120"/>
      <c r="P6" s="116"/>
    </row>
    <row r="7" spans="1:21" ht="39.75" customHeight="1" x14ac:dyDescent="0.25">
      <c r="A7" s="457" t="e">
        <f ca="1">CONCATENATE("(",[3]!СуммаПрописью(G6),")")</f>
        <v>#NAME?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121"/>
      <c r="O7" s="121"/>
      <c r="P7" s="116"/>
    </row>
    <row r="8" spans="1:21" ht="15.75" x14ac:dyDescent="0.25">
      <c r="A8" s="118" t="s">
        <v>165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6"/>
    </row>
    <row r="9" spans="1:21" ht="15.75" x14ac:dyDescent="0.25">
      <c r="A9" s="122" t="s">
        <v>166</v>
      </c>
      <c r="B9" s="118" t="s">
        <v>167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6"/>
    </row>
    <row r="10" spans="1:21" ht="15.75" x14ac:dyDescent="0.25">
      <c r="A10" s="122" t="s">
        <v>168</v>
      </c>
      <c r="B10" s="118" t="s">
        <v>380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6"/>
    </row>
    <row r="11" spans="1:21" ht="15.75" x14ac:dyDescent="0.25">
      <c r="A11" s="122" t="s">
        <v>169</v>
      </c>
      <c r="B11" s="118" t="s">
        <v>170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6"/>
    </row>
    <row r="12" spans="1:21" ht="15.75" x14ac:dyDescent="0.25">
      <c r="A12" s="122" t="s">
        <v>171</v>
      </c>
      <c r="B12" s="118" t="s">
        <v>172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6"/>
    </row>
    <row r="13" spans="1:21" ht="15.75" x14ac:dyDescent="0.25">
      <c r="A13" s="122" t="s">
        <v>173</v>
      </c>
      <c r="B13" s="118" t="s">
        <v>174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6"/>
    </row>
    <row r="14" spans="1:21" ht="15.75" x14ac:dyDescent="0.25">
      <c r="A14" s="122" t="s">
        <v>175</v>
      </c>
      <c r="B14" s="118" t="s">
        <v>177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6"/>
    </row>
    <row r="15" spans="1:21" ht="15.75" x14ac:dyDescent="0.25">
      <c r="A15" s="122" t="s">
        <v>176</v>
      </c>
      <c r="B15" s="118" t="s">
        <v>179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6"/>
      <c r="U15" s="134"/>
    </row>
    <row r="16" spans="1:21" ht="15.75" x14ac:dyDescent="0.25">
      <c r="A16" s="123" t="s">
        <v>178</v>
      </c>
      <c r="B16" s="461" t="s">
        <v>181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118"/>
      <c r="O16" s="118"/>
      <c r="P16" s="116"/>
      <c r="U16" s="134"/>
    </row>
    <row r="17" spans="1:21" ht="15.75" x14ac:dyDescent="0.25">
      <c r="A17" s="123" t="s">
        <v>180</v>
      </c>
      <c r="B17" s="461" t="s">
        <v>183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118"/>
      <c r="O17" s="118"/>
      <c r="P17" s="116"/>
      <c r="U17" s="134"/>
    </row>
    <row r="18" spans="1:21" ht="15.75" x14ac:dyDescent="0.25">
      <c r="A18" s="123" t="s">
        <v>182</v>
      </c>
      <c r="B18" s="460" t="s">
        <v>188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118"/>
      <c r="O18" s="118"/>
      <c r="P18" s="116"/>
      <c r="U18" s="134"/>
    </row>
    <row r="19" spans="1:21" ht="15.75" x14ac:dyDescent="0.25">
      <c r="A19" s="122" t="s">
        <v>184</v>
      </c>
      <c r="B19" s="460" t="s">
        <v>186</v>
      </c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118"/>
      <c r="O19" s="118"/>
      <c r="P19" s="116"/>
      <c r="U19" s="135"/>
    </row>
    <row r="20" spans="1:21" ht="15.75" x14ac:dyDescent="0.25">
      <c r="A20" s="123" t="s">
        <v>185</v>
      </c>
      <c r="B20" s="460" t="s">
        <v>190</v>
      </c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118"/>
      <c r="O20" s="118"/>
      <c r="P20" s="116"/>
      <c r="U20" s="136"/>
    </row>
    <row r="21" spans="1:21" ht="32.25" customHeight="1" x14ac:dyDescent="0.25">
      <c r="A21" s="123" t="s">
        <v>187</v>
      </c>
      <c r="B21" s="460" t="s">
        <v>382</v>
      </c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118"/>
      <c r="O21" s="118"/>
      <c r="P21" s="116"/>
      <c r="U21" s="136"/>
    </row>
    <row r="22" spans="1:21" ht="15.75" x14ac:dyDescent="0.25">
      <c r="A22" s="123" t="s">
        <v>189</v>
      </c>
      <c r="B22" s="460" t="s">
        <v>383</v>
      </c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118"/>
      <c r="O22" s="118"/>
      <c r="P22" s="116"/>
      <c r="U22" s="136"/>
    </row>
    <row r="23" spans="1:21" ht="24.75" customHeight="1" x14ac:dyDescent="0.25">
      <c r="A23" s="123" t="s">
        <v>191</v>
      </c>
      <c r="B23" s="460" t="s">
        <v>384</v>
      </c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118"/>
      <c r="O23" s="118"/>
      <c r="P23" s="116"/>
      <c r="U23" s="134"/>
    </row>
    <row r="24" spans="1:21" ht="25.5" customHeight="1" x14ac:dyDescent="0.25">
      <c r="A24" s="123" t="s">
        <v>193</v>
      </c>
      <c r="B24" s="460" t="s">
        <v>385</v>
      </c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118"/>
      <c r="O24" s="118"/>
      <c r="P24" s="116"/>
      <c r="U24" s="134"/>
    </row>
    <row r="25" spans="1:21" ht="15.75" x14ac:dyDescent="0.25">
      <c r="A25" s="122" t="s">
        <v>199</v>
      </c>
      <c r="B25" s="118" t="s">
        <v>192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6"/>
      <c r="U25" s="125"/>
    </row>
    <row r="26" spans="1:21" ht="39" customHeight="1" x14ac:dyDescent="0.25">
      <c r="A26" s="123" t="s">
        <v>200</v>
      </c>
      <c r="B26" s="461" t="s">
        <v>386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126"/>
      <c r="O26" s="118"/>
      <c r="P26" s="116"/>
      <c r="U26" s="127"/>
    </row>
    <row r="27" spans="1:21" ht="36" customHeight="1" x14ac:dyDescent="0.25">
      <c r="A27" s="123" t="s">
        <v>194</v>
      </c>
      <c r="B27" s="461" t="s">
        <v>195</v>
      </c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118"/>
      <c r="O27" s="118"/>
      <c r="P27" s="116"/>
      <c r="U27" s="128"/>
    </row>
    <row r="28" spans="1:21" ht="15.75" x14ac:dyDescent="0.25">
      <c r="A28" s="122" t="s">
        <v>196</v>
      </c>
      <c r="B28" s="118" t="s">
        <v>387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18"/>
      <c r="O28" s="118"/>
      <c r="P28" s="116"/>
      <c r="U28" s="128"/>
    </row>
    <row r="29" spans="1:21" ht="15.75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6"/>
      <c r="U29" s="128"/>
    </row>
    <row r="30" spans="1:21" ht="15.75" x14ac:dyDescent="0.25">
      <c r="A30" s="129" t="s">
        <v>197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18"/>
      <c r="M30" s="118"/>
      <c r="N30" s="118"/>
      <c r="O30" s="118"/>
      <c r="P30" s="116"/>
      <c r="U30" s="128"/>
    </row>
    <row r="31" spans="1:21" ht="15.75" x14ac:dyDescent="0.25">
      <c r="A31" s="129" t="s">
        <v>198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18"/>
      <c r="M31" s="118"/>
      <c r="N31" s="118"/>
      <c r="O31" s="118"/>
      <c r="P31" s="116"/>
      <c r="U31" s="128"/>
    </row>
    <row r="32" spans="1:21" ht="15.75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18"/>
      <c r="M32" s="118"/>
      <c r="N32" s="118"/>
      <c r="O32" s="118"/>
      <c r="P32" s="116"/>
      <c r="U32" s="128"/>
    </row>
    <row r="33" spans="1:21" ht="54" customHeight="1" x14ac:dyDescent="0.25">
      <c r="A33" s="462" t="str">
        <f>ПЗ!A19</f>
        <v>Начальник отдела ценообразования Управления проектов Департамента развития инфраструктуры</v>
      </c>
      <c r="B33" s="462"/>
      <c r="C33" s="462"/>
      <c r="D33" s="462"/>
      <c r="E33" s="462"/>
      <c r="F33" s="462"/>
      <c r="G33" s="462"/>
      <c r="I33" s="130"/>
      <c r="J33" s="112"/>
      <c r="K33" s="463" t="str">
        <f>ПЗ!C19</f>
        <v>А.Ю. Татаринов</v>
      </c>
      <c r="L33" s="463"/>
      <c r="M33" s="463"/>
      <c r="N33" s="112"/>
      <c r="O33" s="112"/>
      <c r="P33" s="116"/>
      <c r="U33" s="131"/>
    </row>
    <row r="34" spans="1:21" ht="15.75" x14ac:dyDescent="0.25">
      <c r="A34" s="118"/>
      <c r="B34" s="118"/>
      <c r="C34" s="118"/>
      <c r="D34" s="118"/>
      <c r="E34" s="118"/>
      <c r="F34" s="112"/>
      <c r="G34" s="464"/>
      <c r="H34" s="464"/>
      <c r="I34" s="464"/>
      <c r="J34" s="464"/>
      <c r="K34" s="132"/>
      <c r="L34" s="118"/>
      <c r="M34" s="112"/>
      <c r="N34" s="112"/>
      <c r="O34" s="112"/>
      <c r="P34" s="116"/>
      <c r="U34" s="128"/>
    </row>
    <row r="35" spans="1:21" ht="15.75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L35" s="112"/>
      <c r="M35" s="112"/>
      <c r="N35" s="112"/>
      <c r="O35" s="112"/>
      <c r="U35" s="128"/>
    </row>
    <row r="36" spans="1:21" ht="15.75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U36" s="133"/>
    </row>
    <row r="37" spans="1:21" ht="15.75" x14ac:dyDescent="0.25">
      <c r="U37" s="133"/>
    </row>
    <row r="38" spans="1:21" ht="15.75" x14ac:dyDescent="0.25">
      <c r="U38" s="133"/>
    </row>
    <row r="39" spans="1:21" ht="15.75" x14ac:dyDescent="0.25">
      <c r="U39" s="133"/>
    </row>
  </sheetData>
  <mergeCells count="20">
    <mergeCell ref="B26:M26"/>
    <mergeCell ref="B27:M27"/>
    <mergeCell ref="A33:G33"/>
    <mergeCell ref="K33:M33"/>
    <mergeCell ref="G34:J34"/>
    <mergeCell ref="B23:M23"/>
    <mergeCell ref="B24:M24"/>
    <mergeCell ref="B16:M16"/>
    <mergeCell ref="B17:M17"/>
    <mergeCell ref="B19:M19"/>
    <mergeCell ref="B18:M18"/>
    <mergeCell ref="B20:M20"/>
    <mergeCell ref="B22:M22"/>
    <mergeCell ref="B21:M21"/>
    <mergeCell ref="A7:M7"/>
    <mergeCell ref="A1:M1"/>
    <mergeCell ref="A2:M2"/>
    <mergeCell ref="A3:M3"/>
    <mergeCell ref="A4:M4"/>
    <mergeCell ref="A6:F6"/>
  </mergeCells>
  <pageMargins left="0.7" right="0.7" top="0.75" bottom="0.75" header="0.3" footer="0.3"/>
  <pageSetup paperSize="9" scale="31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tabSelected="1" topLeftCell="A2" workbookViewId="0">
      <selection activeCell="G20" sqref="A20:G20"/>
    </sheetView>
  </sheetViews>
  <sheetFormatPr defaultColWidth="9.140625" defaultRowHeight="15" x14ac:dyDescent="0.25"/>
  <cols>
    <col min="1" max="1" width="6.28515625" style="91" customWidth="1"/>
    <col min="2" max="2" width="39.140625" style="91" customWidth="1"/>
    <col min="3" max="3" width="19.42578125" style="91" customWidth="1"/>
    <col min="4" max="4" width="17.42578125" style="91" customWidth="1"/>
    <col min="5" max="5" width="22.28515625" style="91" customWidth="1"/>
    <col min="6" max="6" width="9.140625" style="91"/>
    <col min="7" max="7" width="20" style="91" customWidth="1"/>
    <col min="8" max="16384" width="9.140625" style="91"/>
  </cols>
  <sheetData>
    <row r="1" spans="1:5" ht="15.75" x14ac:dyDescent="0.25">
      <c r="A1" s="465" t="s">
        <v>147</v>
      </c>
      <c r="B1" s="465"/>
      <c r="C1" s="465"/>
      <c r="D1" s="465"/>
      <c r="E1" s="465"/>
    </row>
    <row r="2" spans="1:5" ht="15.75" x14ac:dyDescent="0.25">
      <c r="A2" s="452" t="s">
        <v>148</v>
      </c>
      <c r="B2" s="452"/>
      <c r="C2" s="452"/>
      <c r="D2" s="452"/>
      <c r="E2" s="452"/>
    </row>
    <row r="3" spans="1:5" ht="45.75" customHeight="1" x14ac:dyDescent="0.25">
      <c r="A3" s="452" t="str">
        <f>НМЦК!A2</f>
        <v>«Всесезонный туристско-рекреационный комплекс «Эльбрус», Кабардино-Балкарская Республика. Горнолыжные трассы EP16, EP18, EP19, EP20, EP21, EP22, EP24, EP25»</v>
      </c>
      <c r="B3" s="452"/>
      <c r="C3" s="452"/>
      <c r="D3" s="452"/>
      <c r="E3" s="452"/>
    </row>
    <row r="4" spans="1:5" ht="15.75" x14ac:dyDescent="0.25">
      <c r="A4" s="92"/>
      <c r="B4" s="92"/>
      <c r="C4" s="92"/>
      <c r="D4" s="92"/>
      <c r="E4" s="92"/>
    </row>
    <row r="5" spans="1:5" ht="15.75" x14ac:dyDescent="0.25">
      <c r="A5" s="93" t="s">
        <v>149</v>
      </c>
      <c r="B5" s="93"/>
      <c r="C5" s="114">
        <f>ROUNDUP((C7-C6)/30.5,1)</f>
        <v>27</v>
      </c>
      <c r="D5" s="94"/>
      <c r="E5" s="95"/>
    </row>
    <row r="6" spans="1:5" ht="15.75" x14ac:dyDescent="0.25">
      <c r="A6" s="93" t="s">
        <v>150</v>
      </c>
      <c r="B6" s="93"/>
      <c r="C6" s="96">
        <f>'Прогнозный индекс'!$F$22</f>
        <v>46235</v>
      </c>
      <c r="D6" s="94"/>
      <c r="E6" s="95"/>
    </row>
    <row r="7" spans="1:5" ht="15.75" x14ac:dyDescent="0.25">
      <c r="A7" s="93" t="s">
        <v>151</v>
      </c>
      <c r="B7" s="93"/>
      <c r="C7" s="96">
        <f>'Прогнозный индекс'!$F$33</f>
        <v>47056</v>
      </c>
      <c r="D7" s="94"/>
      <c r="E7" s="95"/>
    </row>
    <row r="8" spans="1:5" ht="15.75" x14ac:dyDescent="0.25">
      <c r="A8" s="93"/>
      <c r="B8" s="97"/>
      <c r="C8" s="97"/>
      <c r="D8" s="95"/>
      <c r="E8" s="95"/>
    </row>
    <row r="9" spans="1:5" ht="15.75" x14ac:dyDescent="0.25">
      <c r="A9" s="466" t="s">
        <v>152</v>
      </c>
      <c r="B9" s="467" t="s">
        <v>153</v>
      </c>
      <c r="C9" s="466" t="s">
        <v>154</v>
      </c>
      <c r="D9" s="466"/>
      <c r="E9" s="466"/>
    </row>
    <row r="10" spans="1:5" ht="15.75" x14ac:dyDescent="0.25">
      <c r="A10" s="466"/>
      <c r="B10" s="468"/>
      <c r="C10" s="98" t="s">
        <v>155</v>
      </c>
      <c r="D10" s="98" t="s">
        <v>377</v>
      </c>
      <c r="E10" s="98" t="s">
        <v>156</v>
      </c>
    </row>
    <row r="11" spans="1:5" ht="15.75" x14ac:dyDescent="0.25">
      <c r="A11" s="98">
        <v>1</v>
      </c>
      <c r="B11" s="98">
        <v>2</v>
      </c>
      <c r="C11" s="98">
        <v>3</v>
      </c>
      <c r="D11" s="99">
        <v>4</v>
      </c>
      <c r="E11" s="99">
        <v>5</v>
      </c>
    </row>
    <row r="12" spans="1:5" s="104" customFormat="1" ht="31.5" customHeight="1" x14ac:dyDescent="0.25">
      <c r="A12" s="100" t="s">
        <v>54</v>
      </c>
      <c r="B12" s="101" t="s">
        <v>157</v>
      </c>
      <c r="C12" s="102">
        <f>'Смета договора'!G7</f>
        <v>68358652.769999996</v>
      </c>
      <c r="D12" s="103">
        <f>C12*22%</f>
        <v>15038903.609999999</v>
      </c>
      <c r="E12" s="103">
        <f>C12+D12</f>
        <v>83397556.379999995</v>
      </c>
    </row>
    <row r="13" spans="1:5" ht="44.25" customHeight="1" x14ac:dyDescent="0.25">
      <c r="A13" s="105" t="s">
        <v>58</v>
      </c>
      <c r="B13" s="106" t="s">
        <v>339</v>
      </c>
      <c r="C13" s="102">
        <f>'Смета договора'!G10</f>
        <v>1571316204.9100001</v>
      </c>
      <c r="D13" s="103">
        <f>D15+D16</f>
        <v>345579946.19</v>
      </c>
      <c r="E13" s="103">
        <f>C13+D13</f>
        <v>1916896151.0999999</v>
      </c>
    </row>
    <row r="14" spans="1:5" ht="20.25" customHeight="1" x14ac:dyDescent="0.25">
      <c r="A14" s="284"/>
      <c r="B14" s="287" t="s">
        <v>112</v>
      </c>
      <c r="C14" s="285"/>
      <c r="D14" s="286"/>
      <c r="E14" s="286"/>
    </row>
    <row r="15" spans="1:5" ht="16.5" customHeight="1" x14ac:dyDescent="0.25">
      <c r="A15" s="284"/>
      <c r="B15" s="288" t="s">
        <v>378</v>
      </c>
      <c r="C15" s="289">
        <f>C13-C16</f>
        <v>1570817937.24</v>
      </c>
      <c r="D15" s="290">
        <f>C15*22%</f>
        <v>345579946.19</v>
      </c>
      <c r="E15" s="290">
        <f>C15+D15</f>
        <v>1916397883.4300001</v>
      </c>
    </row>
    <row r="16" spans="1:5" ht="16.5" customHeight="1" x14ac:dyDescent="0.25">
      <c r="A16" s="284"/>
      <c r="B16" s="288" t="s">
        <v>379</v>
      </c>
      <c r="C16" s="289">
        <f>'Смета договора'!G44+'Смета договора'!G45+'Смета договора'!G46</f>
        <v>498267.67</v>
      </c>
      <c r="D16" s="290">
        <v>0</v>
      </c>
      <c r="E16" s="290">
        <f>C16+D16</f>
        <v>498267.67</v>
      </c>
    </row>
    <row r="17" spans="1:7" ht="36.75" customHeight="1" x14ac:dyDescent="0.25">
      <c r="A17" s="107"/>
      <c r="B17" s="107" t="s">
        <v>158</v>
      </c>
      <c r="C17" s="108">
        <f>C12+C13</f>
        <v>1639674857.6800001</v>
      </c>
      <c r="D17" s="108">
        <f>D12+D13</f>
        <v>360618849.80000001</v>
      </c>
      <c r="E17" s="108">
        <f>E12+E13</f>
        <v>2000293707.48</v>
      </c>
      <c r="G17" s="109"/>
    </row>
    <row r="20" spans="1:7" ht="64.5" customHeight="1" x14ac:dyDescent="0.25">
      <c r="A20" s="462" t="str">
        <f>ПЗ!A19</f>
        <v>Начальник отдела ценообразования Управления проектов Департамента развития инфраструктуры</v>
      </c>
      <c r="B20" s="462"/>
      <c r="C20" s="462"/>
      <c r="D20" s="110"/>
      <c r="E20" s="111" t="str">
        <f>ПЗ!C19</f>
        <v>А.Ю. Татаринов</v>
      </c>
    </row>
    <row r="23" spans="1:7" ht="15.75" x14ac:dyDescent="0.25">
      <c r="F23" s="112"/>
    </row>
    <row r="26" spans="1:7" x14ac:dyDescent="0.25">
      <c r="G26" s="113"/>
    </row>
    <row r="27" spans="1:7" x14ac:dyDescent="0.25">
      <c r="G27" s="109"/>
    </row>
    <row r="29" spans="1:7" x14ac:dyDescent="0.25">
      <c r="G29" s="109"/>
    </row>
    <row r="30" spans="1:7" x14ac:dyDescent="0.25">
      <c r="G30" s="109"/>
    </row>
    <row r="31" spans="1:7" x14ac:dyDescent="0.25">
      <c r="G31" s="109"/>
    </row>
    <row r="32" spans="1:7" x14ac:dyDescent="0.25">
      <c r="G32" s="109"/>
    </row>
    <row r="33" spans="7:7" x14ac:dyDescent="0.25">
      <c r="G33" s="109"/>
    </row>
    <row r="34" spans="7:7" x14ac:dyDescent="0.25">
      <c r="G34" s="109"/>
    </row>
    <row r="36" spans="7:7" x14ac:dyDescent="0.25">
      <c r="G36" s="109"/>
    </row>
  </sheetData>
  <mergeCells count="7">
    <mergeCell ref="A20:C20"/>
    <mergeCell ref="A1:E1"/>
    <mergeCell ref="A2:E2"/>
    <mergeCell ref="A3:E3"/>
    <mergeCell ref="A9:A10"/>
    <mergeCell ref="B9:B10"/>
    <mergeCell ref="C9:E9"/>
  </mergeCells>
  <pageMargins left="0.7" right="0.7" top="0.75" bottom="0.75" header="0.3" footer="0.3"/>
  <pageSetup paperSize="9" scale="64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8"/>
  <sheetViews>
    <sheetView view="pageBreakPreview" zoomScaleNormal="90" zoomScaleSheetLayoutView="100" workbookViewId="0">
      <pane ySplit="5" topLeftCell="A50" activePane="bottomLeft" state="frozen"/>
      <selection pane="bottomLeft" activeCell="C9" sqref="C9"/>
    </sheetView>
  </sheetViews>
  <sheetFormatPr defaultColWidth="9.140625" defaultRowHeight="15.75" outlineLevelCol="1" x14ac:dyDescent="0.25"/>
  <cols>
    <col min="1" max="1" width="8.42578125" style="4" customWidth="1"/>
    <col min="2" max="2" width="22.28515625" style="4" hidden="1" customWidth="1" outlineLevel="1"/>
    <col min="3" max="3" width="43.85546875" style="4" customWidth="1" collapsed="1"/>
    <col min="4" max="4" width="19.85546875" style="4" customWidth="1"/>
    <col min="5" max="5" width="12.5703125" style="4" customWidth="1"/>
    <col min="6" max="6" width="18.140625" style="4" customWidth="1"/>
    <col min="7" max="8" width="19.28515625" style="4" customWidth="1"/>
    <col min="9" max="9" width="20" style="4" customWidth="1"/>
    <col min="10" max="11" width="9.140625" style="4"/>
    <col min="12" max="12" width="16.5703125" style="4" bestFit="1" customWidth="1"/>
    <col min="13" max="16384" width="9.140625" style="4"/>
  </cols>
  <sheetData>
    <row r="1" spans="1:9" s="1" customFormat="1" ht="40.5" customHeight="1" x14ac:dyDescent="0.25">
      <c r="A1" s="470" t="s">
        <v>376</v>
      </c>
      <c r="B1" s="470"/>
      <c r="C1" s="470"/>
      <c r="D1" s="470"/>
      <c r="E1" s="470"/>
      <c r="F1" s="470"/>
      <c r="G1" s="470"/>
      <c r="H1" s="470"/>
      <c r="I1" s="470"/>
    </row>
    <row r="2" spans="1:9" s="1" customFormat="1" ht="45.75" customHeight="1" x14ac:dyDescent="0.25">
      <c r="A2" s="471" t="s">
        <v>229</v>
      </c>
      <c r="B2" s="471"/>
      <c r="C2" s="471"/>
      <c r="D2" s="471"/>
      <c r="E2" s="471"/>
      <c r="F2" s="471"/>
      <c r="G2" s="471"/>
      <c r="H2" s="471"/>
      <c r="I2" s="471"/>
    </row>
    <row r="3" spans="1:9" x14ac:dyDescent="0.25">
      <c r="A3" s="5"/>
      <c r="B3" s="5"/>
      <c r="C3" s="5"/>
      <c r="D3" s="2"/>
      <c r="E3" s="2"/>
    </row>
    <row r="4" spans="1:9" ht="38.25" customHeight="1" x14ac:dyDescent="0.25">
      <c r="A4" s="469" t="s">
        <v>2</v>
      </c>
      <c r="B4" s="469" t="s">
        <v>3</v>
      </c>
      <c r="C4" s="469" t="s">
        <v>4</v>
      </c>
      <c r="D4" s="469" t="s">
        <v>5</v>
      </c>
      <c r="E4" s="469" t="s">
        <v>6</v>
      </c>
      <c r="F4" s="469" t="s">
        <v>225</v>
      </c>
      <c r="G4" s="469"/>
      <c r="H4" s="469" t="s">
        <v>14</v>
      </c>
      <c r="I4" s="469"/>
    </row>
    <row r="5" spans="1:9" ht="38.25" customHeight="1" x14ac:dyDescent="0.25">
      <c r="A5" s="469"/>
      <c r="B5" s="469"/>
      <c r="C5" s="469"/>
      <c r="D5" s="469"/>
      <c r="E5" s="469"/>
      <c r="F5" s="250" t="s">
        <v>227</v>
      </c>
      <c r="G5" s="251" t="s">
        <v>226</v>
      </c>
      <c r="H5" s="250" t="s">
        <v>227</v>
      </c>
      <c r="I5" s="251" t="s">
        <v>226</v>
      </c>
    </row>
    <row r="6" spans="1:9" x14ac:dyDescent="0.25">
      <c r="A6" s="252">
        <v>1</v>
      </c>
      <c r="B6" s="252">
        <v>2</v>
      </c>
      <c r="C6" s="252">
        <v>3</v>
      </c>
      <c r="D6" s="253">
        <v>4</v>
      </c>
      <c r="E6" s="253">
        <v>5</v>
      </c>
      <c r="F6" s="254">
        <v>5</v>
      </c>
      <c r="G6" s="252">
        <v>6</v>
      </c>
      <c r="H6" s="254">
        <v>7</v>
      </c>
      <c r="I6" s="252">
        <v>8</v>
      </c>
    </row>
    <row r="7" spans="1:9" s="9" customFormat="1" ht="27" customHeight="1" x14ac:dyDescent="0.25">
      <c r="A7" s="255">
        <v>1</v>
      </c>
      <c r="B7" s="255"/>
      <c r="C7" s="256" t="s">
        <v>22</v>
      </c>
      <c r="D7" s="257" t="s">
        <v>23</v>
      </c>
      <c r="E7" s="258">
        <v>1</v>
      </c>
      <c r="F7" s="257"/>
      <c r="G7" s="257">
        <f>G8+G9</f>
        <v>68358652.769999996</v>
      </c>
      <c r="H7" s="279"/>
      <c r="I7" s="257">
        <f>I8+I9</f>
        <v>0</v>
      </c>
    </row>
    <row r="8" spans="1:9" ht="21.75" customHeight="1" x14ac:dyDescent="0.25">
      <c r="A8" s="259" t="s">
        <v>24</v>
      </c>
      <c r="B8" s="260" t="s">
        <v>98</v>
      </c>
      <c r="C8" s="261" t="s">
        <v>230</v>
      </c>
      <c r="D8" s="262" t="s">
        <v>23</v>
      </c>
      <c r="E8" s="263">
        <v>1</v>
      </c>
      <c r="F8" s="264">
        <f>НМЦК!U13</f>
        <v>66367624.049999997</v>
      </c>
      <c r="G8" s="264">
        <f>F8*E8</f>
        <v>66367624.049999997</v>
      </c>
      <c r="H8" s="281">
        <v>0</v>
      </c>
      <c r="I8" s="281">
        <f>H8</f>
        <v>0</v>
      </c>
    </row>
    <row r="9" spans="1:9" ht="41.25" customHeight="1" x14ac:dyDescent="0.25">
      <c r="A9" s="259" t="s">
        <v>25</v>
      </c>
      <c r="B9" s="261" t="s">
        <v>231</v>
      </c>
      <c r="C9" s="261" t="s">
        <v>233</v>
      </c>
      <c r="D9" s="262" t="s">
        <v>23</v>
      </c>
      <c r="E9" s="263">
        <v>1</v>
      </c>
      <c r="F9" s="264">
        <f>F8*3%</f>
        <v>1991028.72</v>
      </c>
      <c r="G9" s="264">
        <f>F9*E9</f>
        <v>1991028.72</v>
      </c>
      <c r="H9" s="281">
        <v>0</v>
      </c>
      <c r="I9" s="281">
        <f>H9</f>
        <v>0</v>
      </c>
    </row>
    <row r="10" spans="1:9" s="9" customFormat="1" ht="35.25" customHeight="1" x14ac:dyDescent="0.25">
      <c r="A10" s="255">
        <v>2</v>
      </c>
      <c r="B10" s="255"/>
      <c r="C10" s="256" t="s">
        <v>339</v>
      </c>
      <c r="D10" s="257" t="s">
        <v>23</v>
      </c>
      <c r="E10" s="258">
        <v>1</v>
      </c>
      <c r="F10" s="257"/>
      <c r="G10" s="257">
        <f>G11+G12+G16+G19+G24+G28+G32+G36+G40+G44+G45+G46+G47+G52</f>
        <v>1571316204.9100001</v>
      </c>
      <c r="H10" s="280"/>
      <c r="I10" s="257">
        <f>I11+I12+I16+I19+I24+I28+I32+I36+I40+I44+I45+I46+I47+I52</f>
        <v>0</v>
      </c>
    </row>
    <row r="11" spans="1:9" ht="31.5" x14ac:dyDescent="0.25">
      <c r="A11" s="259" t="s">
        <v>26</v>
      </c>
      <c r="B11" s="265" t="s">
        <v>55</v>
      </c>
      <c r="C11" s="266" t="s">
        <v>234</v>
      </c>
      <c r="D11" s="262" t="s">
        <v>23</v>
      </c>
      <c r="E11" s="263">
        <v>1</v>
      </c>
      <c r="F11" s="264">
        <f>НМЦК!U16</f>
        <v>634919.4</v>
      </c>
      <c r="G11" s="264">
        <f>F11*E11</f>
        <v>634919.4</v>
      </c>
      <c r="H11" s="281">
        <v>0</v>
      </c>
      <c r="I11" s="281">
        <f>H11</f>
        <v>0</v>
      </c>
    </row>
    <row r="12" spans="1:9" x14ac:dyDescent="0.25">
      <c r="A12" s="259" t="s">
        <v>27</v>
      </c>
      <c r="B12" s="265" t="s">
        <v>235</v>
      </c>
      <c r="C12" s="266" t="s">
        <v>236</v>
      </c>
      <c r="D12" s="262" t="s">
        <v>23</v>
      </c>
      <c r="E12" s="263">
        <v>1</v>
      </c>
      <c r="F12" s="267">
        <f>F13+F14+F15</f>
        <v>41944999.560000002</v>
      </c>
      <c r="G12" s="267">
        <f>G13+G14+G15</f>
        <v>41944999.560000002</v>
      </c>
      <c r="H12" s="267">
        <f>H13+H14+H15</f>
        <v>0</v>
      </c>
      <c r="I12" s="267">
        <f>I13+I14+I15</f>
        <v>0</v>
      </c>
    </row>
    <row r="13" spans="1:9" x14ac:dyDescent="0.25">
      <c r="A13" s="231" t="s">
        <v>28</v>
      </c>
      <c r="B13" s="268" t="s">
        <v>251</v>
      </c>
      <c r="C13" s="269" t="s">
        <v>252</v>
      </c>
      <c r="D13" s="233" t="s">
        <v>23</v>
      </c>
      <c r="E13" s="234">
        <v>1</v>
      </c>
      <c r="F13" s="236">
        <f>НМЦК!U18</f>
        <v>36229726.369999997</v>
      </c>
      <c r="G13" s="236">
        <f>F13*E13</f>
        <v>36229726.369999997</v>
      </c>
      <c r="H13" s="282">
        <v>0</v>
      </c>
      <c r="I13" s="282">
        <f>H13</f>
        <v>0</v>
      </c>
    </row>
    <row r="14" spans="1:9" x14ac:dyDescent="0.25">
      <c r="A14" s="231" t="s">
        <v>29</v>
      </c>
      <c r="B14" s="233" t="s">
        <v>255</v>
      </c>
      <c r="C14" s="269" t="s">
        <v>256</v>
      </c>
      <c r="D14" s="233" t="s">
        <v>23</v>
      </c>
      <c r="E14" s="234">
        <v>1</v>
      </c>
      <c r="F14" s="235">
        <f>НМЦК!U20</f>
        <v>1388892.56</v>
      </c>
      <c r="G14" s="236">
        <f t="shared" ref="G14:G15" si="0">F14*E14</f>
        <v>1388892.56</v>
      </c>
      <c r="H14" s="282">
        <v>0</v>
      </c>
      <c r="I14" s="282">
        <f t="shared" ref="I14:I15" si="1">H14</f>
        <v>0</v>
      </c>
    </row>
    <row r="15" spans="1:9" ht="31.5" x14ac:dyDescent="0.25">
      <c r="A15" s="231" t="s">
        <v>30</v>
      </c>
      <c r="B15" s="233" t="s">
        <v>257</v>
      </c>
      <c r="C15" s="269" t="s">
        <v>258</v>
      </c>
      <c r="D15" s="233" t="s">
        <v>23</v>
      </c>
      <c r="E15" s="234">
        <v>1</v>
      </c>
      <c r="F15" s="235">
        <f>НМЦК!U21</f>
        <v>4326380.63</v>
      </c>
      <c r="G15" s="236">
        <f t="shared" si="0"/>
        <v>4326380.63</v>
      </c>
      <c r="H15" s="282">
        <v>0</v>
      </c>
      <c r="I15" s="282">
        <f t="shared" si="1"/>
        <v>0</v>
      </c>
    </row>
    <row r="16" spans="1:9" x14ac:dyDescent="0.25">
      <c r="A16" s="259" t="s">
        <v>31</v>
      </c>
      <c r="B16" s="265" t="s">
        <v>237</v>
      </c>
      <c r="C16" s="266" t="s">
        <v>238</v>
      </c>
      <c r="D16" s="262" t="s">
        <v>23</v>
      </c>
      <c r="E16" s="263">
        <v>1</v>
      </c>
      <c r="F16" s="267">
        <f>F17+F18</f>
        <v>24895976.93</v>
      </c>
      <c r="G16" s="267">
        <f t="shared" ref="G16:I16" si="2">G17+G18</f>
        <v>24895976.93</v>
      </c>
      <c r="H16" s="267">
        <f t="shared" si="2"/>
        <v>0</v>
      </c>
      <c r="I16" s="267">
        <f t="shared" si="2"/>
        <v>0</v>
      </c>
    </row>
    <row r="17" spans="1:9" x14ac:dyDescent="0.25">
      <c r="A17" s="231" t="s">
        <v>262</v>
      </c>
      <c r="B17" s="268" t="s">
        <v>259</v>
      </c>
      <c r="C17" s="269" t="s">
        <v>252</v>
      </c>
      <c r="D17" s="233" t="s">
        <v>23</v>
      </c>
      <c r="E17" s="234">
        <v>1</v>
      </c>
      <c r="F17" s="235">
        <f>НМЦК!U23</f>
        <v>22336272.84</v>
      </c>
      <c r="G17" s="236">
        <f t="shared" ref="G17:G18" si="3">F17*E17</f>
        <v>22336272.84</v>
      </c>
      <c r="H17" s="282">
        <v>0</v>
      </c>
      <c r="I17" s="282">
        <f t="shared" ref="I17:I18" si="4">H17</f>
        <v>0</v>
      </c>
    </row>
    <row r="18" spans="1:9" x14ac:dyDescent="0.25">
      <c r="A18" s="231" t="s">
        <v>263</v>
      </c>
      <c r="B18" s="268" t="s">
        <v>261</v>
      </c>
      <c r="C18" s="269" t="s">
        <v>256</v>
      </c>
      <c r="D18" s="233" t="s">
        <v>23</v>
      </c>
      <c r="E18" s="234">
        <v>1</v>
      </c>
      <c r="F18" s="235">
        <f>НМЦК!U25</f>
        <v>2559704.09</v>
      </c>
      <c r="G18" s="236">
        <f t="shared" si="3"/>
        <v>2559704.09</v>
      </c>
      <c r="H18" s="282">
        <v>0</v>
      </c>
      <c r="I18" s="282">
        <f t="shared" si="4"/>
        <v>0</v>
      </c>
    </row>
    <row r="19" spans="1:9" x14ac:dyDescent="0.25">
      <c r="A19" s="259" t="s">
        <v>32</v>
      </c>
      <c r="B19" s="265" t="s">
        <v>239</v>
      </c>
      <c r="C19" s="266" t="s">
        <v>240</v>
      </c>
      <c r="D19" s="262" t="s">
        <v>23</v>
      </c>
      <c r="E19" s="263">
        <v>1</v>
      </c>
      <c r="F19" s="267">
        <f>F20+F21+F22+F23</f>
        <v>1015906450.76</v>
      </c>
      <c r="G19" s="267">
        <f t="shared" ref="G19:I19" si="5">G20+G21+G22+G23</f>
        <v>1015906450.76</v>
      </c>
      <c r="H19" s="267">
        <f t="shared" si="5"/>
        <v>0</v>
      </c>
      <c r="I19" s="267">
        <f t="shared" si="5"/>
        <v>0</v>
      </c>
    </row>
    <row r="20" spans="1:9" x14ac:dyDescent="0.25">
      <c r="A20" s="231" t="s">
        <v>270</v>
      </c>
      <c r="B20" s="268" t="s">
        <v>264</v>
      </c>
      <c r="C20" s="269" t="s">
        <v>252</v>
      </c>
      <c r="D20" s="233" t="s">
        <v>23</v>
      </c>
      <c r="E20" s="234">
        <v>1</v>
      </c>
      <c r="F20" s="235">
        <f>НМЦК!U27</f>
        <v>152680700.36000001</v>
      </c>
      <c r="G20" s="236">
        <f t="shared" ref="G20:G23" si="6">F20*E20</f>
        <v>152680700.36000001</v>
      </c>
      <c r="H20" s="282">
        <v>0</v>
      </c>
      <c r="I20" s="282">
        <f t="shared" ref="I20:I23" si="7">H20</f>
        <v>0</v>
      </c>
    </row>
    <row r="21" spans="1:9" x14ac:dyDescent="0.25">
      <c r="A21" s="231" t="s">
        <v>272</v>
      </c>
      <c r="B21" s="268" t="s">
        <v>266</v>
      </c>
      <c r="C21" s="269" t="s">
        <v>256</v>
      </c>
      <c r="D21" s="233" t="s">
        <v>23</v>
      </c>
      <c r="E21" s="234">
        <v>1</v>
      </c>
      <c r="F21" s="235">
        <f>НМЦК!U29</f>
        <v>9016357.5500000007</v>
      </c>
      <c r="G21" s="236">
        <f t="shared" si="6"/>
        <v>9016357.5500000007</v>
      </c>
      <c r="H21" s="282">
        <v>0</v>
      </c>
      <c r="I21" s="282">
        <f t="shared" si="7"/>
        <v>0</v>
      </c>
    </row>
    <row r="22" spans="1:9" ht="31.5" x14ac:dyDescent="0.25">
      <c r="A22" s="231" t="s">
        <v>273</v>
      </c>
      <c r="B22" s="268" t="s">
        <v>267</v>
      </c>
      <c r="C22" s="269" t="s">
        <v>258</v>
      </c>
      <c r="D22" s="233" t="s">
        <v>23</v>
      </c>
      <c r="E22" s="234">
        <v>1</v>
      </c>
      <c r="F22" s="235">
        <f>НМЦК!U30</f>
        <v>46173616.600000001</v>
      </c>
      <c r="G22" s="236">
        <f t="shared" si="6"/>
        <v>46173616.600000001</v>
      </c>
      <c r="H22" s="282">
        <v>0</v>
      </c>
      <c r="I22" s="282">
        <f t="shared" si="7"/>
        <v>0</v>
      </c>
    </row>
    <row r="23" spans="1:9" x14ac:dyDescent="0.25">
      <c r="A23" s="231" t="s">
        <v>271</v>
      </c>
      <c r="B23" s="268" t="s">
        <v>268</v>
      </c>
      <c r="C23" s="269" t="s">
        <v>269</v>
      </c>
      <c r="D23" s="233" t="s">
        <v>23</v>
      </c>
      <c r="E23" s="234">
        <v>1</v>
      </c>
      <c r="F23" s="235">
        <f>НМЦК!U31</f>
        <v>808035776.25</v>
      </c>
      <c r="G23" s="236">
        <f t="shared" si="6"/>
        <v>808035776.25</v>
      </c>
      <c r="H23" s="282">
        <v>0</v>
      </c>
      <c r="I23" s="282">
        <f t="shared" si="7"/>
        <v>0</v>
      </c>
    </row>
    <row r="24" spans="1:9" x14ac:dyDescent="0.25">
      <c r="A24" s="259" t="s">
        <v>33</v>
      </c>
      <c r="B24" s="265" t="s">
        <v>241</v>
      </c>
      <c r="C24" s="266" t="s">
        <v>242</v>
      </c>
      <c r="D24" s="262" t="s">
        <v>23</v>
      </c>
      <c r="E24" s="263">
        <v>1</v>
      </c>
      <c r="F24" s="267">
        <f>F25+F26+F27</f>
        <v>159071792.53</v>
      </c>
      <c r="G24" s="267">
        <f t="shared" ref="G24:I24" si="8">G25+G26+G27</f>
        <v>159071792.53</v>
      </c>
      <c r="H24" s="267">
        <f t="shared" si="8"/>
        <v>0</v>
      </c>
      <c r="I24" s="267">
        <f t="shared" si="8"/>
        <v>0</v>
      </c>
    </row>
    <row r="25" spans="1:9" x14ac:dyDescent="0.25">
      <c r="A25" s="231" t="s">
        <v>278</v>
      </c>
      <c r="B25" s="268" t="s">
        <v>274</v>
      </c>
      <c r="C25" s="269" t="s">
        <v>252</v>
      </c>
      <c r="D25" s="233" t="s">
        <v>23</v>
      </c>
      <c r="E25" s="234">
        <v>1</v>
      </c>
      <c r="F25" s="235">
        <f>НМЦК!U33</f>
        <v>113910909</v>
      </c>
      <c r="G25" s="236">
        <f t="shared" ref="G25:G27" si="9">F25*E25</f>
        <v>113910909</v>
      </c>
      <c r="H25" s="282">
        <v>0</v>
      </c>
      <c r="I25" s="282">
        <f t="shared" ref="I25:I27" si="10">H25</f>
        <v>0</v>
      </c>
    </row>
    <row r="26" spans="1:9" x14ac:dyDescent="0.25">
      <c r="A26" s="231" t="s">
        <v>279</v>
      </c>
      <c r="B26" s="268" t="s">
        <v>276</v>
      </c>
      <c r="C26" s="269" t="s">
        <v>256</v>
      </c>
      <c r="D26" s="233" t="s">
        <v>23</v>
      </c>
      <c r="E26" s="234">
        <v>1</v>
      </c>
      <c r="F26" s="235">
        <f>НМЦК!U35</f>
        <v>5026243.83</v>
      </c>
      <c r="G26" s="236">
        <f t="shared" si="9"/>
        <v>5026243.83</v>
      </c>
      <c r="H26" s="282">
        <v>0</v>
      </c>
      <c r="I26" s="282">
        <f t="shared" si="10"/>
        <v>0</v>
      </c>
    </row>
    <row r="27" spans="1:9" ht="31.5" x14ac:dyDescent="0.25">
      <c r="A27" s="231" t="s">
        <v>280</v>
      </c>
      <c r="B27" s="233" t="s">
        <v>277</v>
      </c>
      <c r="C27" s="269" t="s">
        <v>258</v>
      </c>
      <c r="D27" s="233" t="s">
        <v>23</v>
      </c>
      <c r="E27" s="234">
        <v>1</v>
      </c>
      <c r="F27" s="235">
        <f>НМЦК!U36</f>
        <v>40134639.700000003</v>
      </c>
      <c r="G27" s="236">
        <f t="shared" si="9"/>
        <v>40134639.700000003</v>
      </c>
      <c r="H27" s="282">
        <v>0</v>
      </c>
      <c r="I27" s="282">
        <f t="shared" si="10"/>
        <v>0</v>
      </c>
    </row>
    <row r="28" spans="1:9" x14ac:dyDescent="0.25">
      <c r="A28" s="259" t="s">
        <v>34</v>
      </c>
      <c r="B28" s="265" t="s">
        <v>243</v>
      </c>
      <c r="C28" s="266" t="s">
        <v>244</v>
      </c>
      <c r="D28" s="262" t="s">
        <v>23</v>
      </c>
      <c r="E28" s="263">
        <v>1</v>
      </c>
      <c r="F28" s="267">
        <f>F29+F30+F31</f>
        <v>138267117.09</v>
      </c>
      <c r="G28" s="267">
        <f t="shared" ref="G28:I28" si="11">G29+G30+G31</f>
        <v>138267117.09</v>
      </c>
      <c r="H28" s="267">
        <f t="shared" si="11"/>
        <v>0</v>
      </c>
      <c r="I28" s="267">
        <f t="shared" si="11"/>
        <v>0</v>
      </c>
    </row>
    <row r="29" spans="1:9" x14ac:dyDescent="0.25">
      <c r="A29" s="231" t="s">
        <v>128</v>
      </c>
      <c r="B29" s="268" t="s">
        <v>281</v>
      </c>
      <c r="C29" s="269" t="s">
        <v>252</v>
      </c>
      <c r="D29" s="233" t="s">
        <v>23</v>
      </c>
      <c r="E29" s="234">
        <v>1</v>
      </c>
      <c r="F29" s="235">
        <f>НМЦК!U38</f>
        <v>88420586.090000004</v>
      </c>
      <c r="G29" s="236">
        <f t="shared" ref="G29:G31" si="12">F29*E29</f>
        <v>88420586.090000004</v>
      </c>
      <c r="H29" s="282">
        <v>0</v>
      </c>
      <c r="I29" s="282">
        <f t="shared" ref="I29:I31" si="13">H29</f>
        <v>0</v>
      </c>
    </row>
    <row r="30" spans="1:9" x14ac:dyDescent="0.25">
      <c r="A30" s="231" t="s">
        <v>129</v>
      </c>
      <c r="B30" s="268" t="s">
        <v>283</v>
      </c>
      <c r="C30" s="269" t="s">
        <v>256</v>
      </c>
      <c r="D30" s="233" t="s">
        <v>23</v>
      </c>
      <c r="E30" s="234">
        <v>1</v>
      </c>
      <c r="F30" s="235">
        <f>НМЦК!U40</f>
        <v>6067371.7599999998</v>
      </c>
      <c r="G30" s="236">
        <f t="shared" si="12"/>
        <v>6067371.7599999998</v>
      </c>
      <c r="H30" s="282">
        <v>0</v>
      </c>
      <c r="I30" s="282">
        <f t="shared" si="13"/>
        <v>0</v>
      </c>
    </row>
    <row r="31" spans="1:9" ht="31.5" x14ac:dyDescent="0.25">
      <c r="A31" s="231" t="s">
        <v>130</v>
      </c>
      <c r="B31" s="233" t="s">
        <v>284</v>
      </c>
      <c r="C31" s="269" t="s">
        <v>258</v>
      </c>
      <c r="D31" s="233" t="s">
        <v>23</v>
      </c>
      <c r="E31" s="234">
        <v>1</v>
      </c>
      <c r="F31" s="235">
        <f>НМЦК!U41</f>
        <v>43779159.240000002</v>
      </c>
      <c r="G31" s="236">
        <f t="shared" si="12"/>
        <v>43779159.240000002</v>
      </c>
      <c r="H31" s="282">
        <v>0</v>
      </c>
      <c r="I31" s="282">
        <f t="shared" si="13"/>
        <v>0</v>
      </c>
    </row>
    <row r="32" spans="1:9" x14ac:dyDescent="0.25">
      <c r="A32" s="270" t="s">
        <v>35</v>
      </c>
      <c r="B32" s="265" t="s">
        <v>245</v>
      </c>
      <c r="C32" s="266" t="s">
        <v>246</v>
      </c>
      <c r="D32" s="262" t="s">
        <v>23</v>
      </c>
      <c r="E32" s="263">
        <v>1</v>
      </c>
      <c r="F32" s="267">
        <f>F33+F34+F35</f>
        <v>26978185</v>
      </c>
      <c r="G32" s="267">
        <f t="shared" ref="G32:I32" si="14">G33+G34+G35</f>
        <v>26978185</v>
      </c>
      <c r="H32" s="267">
        <f t="shared" si="14"/>
        <v>0</v>
      </c>
      <c r="I32" s="267">
        <f t="shared" si="14"/>
        <v>0</v>
      </c>
    </row>
    <row r="33" spans="1:9" x14ac:dyDescent="0.25">
      <c r="A33" s="230" t="s">
        <v>131</v>
      </c>
      <c r="B33" s="268" t="s">
        <v>285</v>
      </c>
      <c r="C33" s="269" t="s">
        <v>252</v>
      </c>
      <c r="D33" s="233" t="s">
        <v>23</v>
      </c>
      <c r="E33" s="234">
        <v>1</v>
      </c>
      <c r="F33" s="235">
        <f>НМЦК!U43</f>
        <v>24879019.969999999</v>
      </c>
      <c r="G33" s="236">
        <f t="shared" ref="G33:G35" si="15">F33*E33</f>
        <v>24879019.969999999</v>
      </c>
      <c r="H33" s="282">
        <v>0</v>
      </c>
      <c r="I33" s="282">
        <f t="shared" ref="I33:I35" si="16">H33</f>
        <v>0</v>
      </c>
    </row>
    <row r="34" spans="1:9" x14ac:dyDescent="0.25">
      <c r="A34" s="230" t="s">
        <v>132</v>
      </c>
      <c r="B34" s="268" t="s">
        <v>287</v>
      </c>
      <c r="C34" s="269" t="s">
        <v>256</v>
      </c>
      <c r="D34" s="233" t="s">
        <v>23</v>
      </c>
      <c r="E34" s="234">
        <v>1</v>
      </c>
      <c r="F34" s="235">
        <f>НМЦК!U45</f>
        <v>1227544.47</v>
      </c>
      <c r="G34" s="236">
        <f t="shared" si="15"/>
        <v>1227544.47</v>
      </c>
      <c r="H34" s="282">
        <v>0</v>
      </c>
      <c r="I34" s="282">
        <f t="shared" si="16"/>
        <v>0</v>
      </c>
    </row>
    <row r="35" spans="1:9" ht="31.5" x14ac:dyDescent="0.25">
      <c r="A35" s="230" t="s">
        <v>133</v>
      </c>
      <c r="B35" s="268" t="s">
        <v>288</v>
      </c>
      <c r="C35" s="269" t="s">
        <v>258</v>
      </c>
      <c r="D35" s="233" t="s">
        <v>23</v>
      </c>
      <c r="E35" s="234">
        <v>1</v>
      </c>
      <c r="F35" s="235">
        <f>НМЦК!U46</f>
        <v>871620.56</v>
      </c>
      <c r="G35" s="236">
        <f t="shared" si="15"/>
        <v>871620.56</v>
      </c>
      <c r="H35" s="282">
        <v>0</v>
      </c>
      <c r="I35" s="282">
        <f t="shared" si="16"/>
        <v>0</v>
      </c>
    </row>
    <row r="36" spans="1:9" x14ac:dyDescent="0.25">
      <c r="A36" s="270" t="s">
        <v>36</v>
      </c>
      <c r="B36" s="265" t="s">
        <v>247</v>
      </c>
      <c r="C36" s="266" t="s">
        <v>248</v>
      </c>
      <c r="D36" s="262" t="s">
        <v>23</v>
      </c>
      <c r="E36" s="263">
        <v>1</v>
      </c>
      <c r="F36" s="267">
        <f>F37+F38+F39</f>
        <v>25979151.27</v>
      </c>
      <c r="G36" s="267">
        <f t="shared" ref="G36:I36" si="17">G37+G38+G39</f>
        <v>25979151.27</v>
      </c>
      <c r="H36" s="267">
        <f t="shared" si="17"/>
        <v>0</v>
      </c>
      <c r="I36" s="267">
        <f t="shared" si="17"/>
        <v>0</v>
      </c>
    </row>
    <row r="37" spans="1:9" x14ac:dyDescent="0.25">
      <c r="A37" s="230" t="s">
        <v>134</v>
      </c>
      <c r="B37" s="268" t="s">
        <v>289</v>
      </c>
      <c r="C37" s="269" t="s">
        <v>252</v>
      </c>
      <c r="D37" s="233" t="s">
        <v>23</v>
      </c>
      <c r="E37" s="234">
        <v>1</v>
      </c>
      <c r="F37" s="235">
        <f>НМЦК!U48</f>
        <v>16116376.390000001</v>
      </c>
      <c r="G37" s="236">
        <f t="shared" ref="G37:G39" si="18">F37*E37</f>
        <v>16116376.390000001</v>
      </c>
      <c r="H37" s="282">
        <v>0</v>
      </c>
      <c r="I37" s="282">
        <f t="shared" ref="I37:I39" si="19">H37</f>
        <v>0</v>
      </c>
    </row>
    <row r="38" spans="1:9" x14ac:dyDescent="0.25">
      <c r="A38" s="230" t="s">
        <v>135</v>
      </c>
      <c r="B38" s="268" t="s">
        <v>291</v>
      </c>
      <c r="C38" s="269" t="s">
        <v>256</v>
      </c>
      <c r="D38" s="233" t="s">
        <v>23</v>
      </c>
      <c r="E38" s="234">
        <v>1</v>
      </c>
      <c r="F38" s="235">
        <f>НМЦК!U50</f>
        <v>2991294.59</v>
      </c>
      <c r="G38" s="236">
        <f t="shared" si="18"/>
        <v>2991294.59</v>
      </c>
      <c r="H38" s="282">
        <v>0</v>
      </c>
      <c r="I38" s="282">
        <f t="shared" si="19"/>
        <v>0</v>
      </c>
    </row>
    <row r="39" spans="1:9" ht="31.5" x14ac:dyDescent="0.25">
      <c r="A39" s="230" t="s">
        <v>293</v>
      </c>
      <c r="B39" s="268" t="s">
        <v>292</v>
      </c>
      <c r="C39" s="269" t="s">
        <v>258</v>
      </c>
      <c r="D39" s="233" t="s">
        <v>23</v>
      </c>
      <c r="E39" s="234">
        <v>1</v>
      </c>
      <c r="F39" s="235">
        <f>НМЦК!U51</f>
        <v>6871480.29</v>
      </c>
      <c r="G39" s="236">
        <f t="shared" si="18"/>
        <v>6871480.29</v>
      </c>
      <c r="H39" s="282">
        <v>0</v>
      </c>
      <c r="I39" s="282">
        <f t="shared" si="19"/>
        <v>0</v>
      </c>
    </row>
    <row r="40" spans="1:9" x14ac:dyDescent="0.25">
      <c r="A40" s="270" t="s">
        <v>37</v>
      </c>
      <c r="B40" s="265" t="s">
        <v>249</v>
      </c>
      <c r="C40" s="266" t="s">
        <v>250</v>
      </c>
      <c r="D40" s="262" t="s">
        <v>23</v>
      </c>
      <c r="E40" s="263">
        <v>1</v>
      </c>
      <c r="F40" s="267">
        <f>F41+F42+F43</f>
        <v>19239394.600000001</v>
      </c>
      <c r="G40" s="267">
        <f t="shared" ref="G40:I40" si="20">G41+G42+G43</f>
        <v>19239394.600000001</v>
      </c>
      <c r="H40" s="267">
        <f t="shared" si="20"/>
        <v>0</v>
      </c>
      <c r="I40" s="267">
        <f t="shared" si="20"/>
        <v>0</v>
      </c>
    </row>
    <row r="41" spans="1:9" x14ac:dyDescent="0.25">
      <c r="A41" s="230" t="s">
        <v>298</v>
      </c>
      <c r="B41" s="271" t="s">
        <v>294</v>
      </c>
      <c r="C41" s="232" t="s">
        <v>252</v>
      </c>
      <c r="D41" s="233" t="s">
        <v>23</v>
      </c>
      <c r="E41" s="234">
        <v>1</v>
      </c>
      <c r="F41" s="235">
        <f>НМЦК!U53</f>
        <v>12214097.91</v>
      </c>
      <c r="G41" s="236">
        <f t="shared" ref="G41:G46" si="21">F41*E41</f>
        <v>12214097.91</v>
      </c>
      <c r="H41" s="282">
        <v>0</v>
      </c>
      <c r="I41" s="282">
        <f t="shared" ref="I41:I51" si="22">H41</f>
        <v>0</v>
      </c>
    </row>
    <row r="42" spans="1:9" x14ac:dyDescent="0.25">
      <c r="A42" s="230" t="s">
        <v>299</v>
      </c>
      <c r="B42" s="272" t="s">
        <v>296</v>
      </c>
      <c r="C42" s="232" t="s">
        <v>256</v>
      </c>
      <c r="D42" s="233" t="s">
        <v>23</v>
      </c>
      <c r="E42" s="234">
        <v>1</v>
      </c>
      <c r="F42" s="235">
        <f>НМЦК!U55</f>
        <v>2007861.11</v>
      </c>
      <c r="G42" s="236">
        <f t="shared" si="21"/>
        <v>2007861.11</v>
      </c>
      <c r="H42" s="282">
        <v>0</v>
      </c>
      <c r="I42" s="282">
        <f t="shared" si="22"/>
        <v>0</v>
      </c>
    </row>
    <row r="43" spans="1:9" ht="31.5" x14ac:dyDescent="0.25">
      <c r="A43" s="230" t="s">
        <v>300</v>
      </c>
      <c r="B43" s="271" t="s">
        <v>297</v>
      </c>
      <c r="C43" s="232" t="s">
        <v>258</v>
      </c>
      <c r="D43" s="233" t="s">
        <v>23</v>
      </c>
      <c r="E43" s="234">
        <v>1</v>
      </c>
      <c r="F43" s="235">
        <f>НМЦК!U56</f>
        <v>5017435.58</v>
      </c>
      <c r="G43" s="236">
        <f t="shared" si="21"/>
        <v>5017435.58</v>
      </c>
      <c r="H43" s="282">
        <v>0</v>
      </c>
      <c r="I43" s="282">
        <f t="shared" si="22"/>
        <v>0</v>
      </c>
    </row>
    <row r="44" spans="1:9" x14ac:dyDescent="0.25">
      <c r="A44" s="270" t="s">
        <v>38</v>
      </c>
      <c r="B44" s="259" t="s">
        <v>83</v>
      </c>
      <c r="C44" s="273" t="s">
        <v>301</v>
      </c>
      <c r="D44" s="262" t="s">
        <v>23</v>
      </c>
      <c r="E44" s="263">
        <v>1</v>
      </c>
      <c r="F44" s="267">
        <f>НМЦК!U57</f>
        <v>364691.88</v>
      </c>
      <c r="G44" s="264">
        <f t="shared" si="21"/>
        <v>364691.88</v>
      </c>
      <c r="H44" s="283">
        <v>0</v>
      </c>
      <c r="I44" s="283">
        <f t="shared" si="22"/>
        <v>0</v>
      </c>
    </row>
    <row r="45" spans="1:9" x14ac:dyDescent="0.25">
      <c r="A45" s="270" t="s">
        <v>39</v>
      </c>
      <c r="B45" s="259" t="s">
        <v>85</v>
      </c>
      <c r="C45" s="273" t="s">
        <v>81</v>
      </c>
      <c r="D45" s="262" t="s">
        <v>23</v>
      </c>
      <c r="E45" s="263">
        <v>1</v>
      </c>
      <c r="F45" s="267">
        <f>НМЦК!U58</f>
        <v>580.71</v>
      </c>
      <c r="G45" s="264">
        <f t="shared" si="21"/>
        <v>580.71</v>
      </c>
      <c r="H45" s="283">
        <v>0</v>
      </c>
      <c r="I45" s="283">
        <f t="shared" si="22"/>
        <v>0</v>
      </c>
    </row>
    <row r="46" spans="1:9" ht="31.5" x14ac:dyDescent="0.25">
      <c r="A46" s="270" t="s">
        <v>136</v>
      </c>
      <c r="B46" s="259" t="s">
        <v>87</v>
      </c>
      <c r="C46" s="273" t="s">
        <v>302</v>
      </c>
      <c r="D46" s="262" t="s">
        <v>23</v>
      </c>
      <c r="E46" s="263">
        <v>1</v>
      </c>
      <c r="F46" s="267">
        <f>НМЦК!U59</f>
        <v>132995.07999999999</v>
      </c>
      <c r="G46" s="264">
        <f t="shared" si="21"/>
        <v>132995.07999999999</v>
      </c>
      <c r="H46" s="283">
        <v>0</v>
      </c>
      <c r="I46" s="283">
        <f t="shared" si="22"/>
        <v>0</v>
      </c>
    </row>
    <row r="47" spans="1:9" ht="31.5" x14ac:dyDescent="0.25">
      <c r="A47" s="270" t="s">
        <v>40</v>
      </c>
      <c r="B47" s="259" t="s">
        <v>303</v>
      </c>
      <c r="C47" s="273" t="s">
        <v>381</v>
      </c>
      <c r="D47" s="262" t="s">
        <v>23</v>
      </c>
      <c r="E47" s="263">
        <v>1</v>
      </c>
      <c r="F47" s="267">
        <f>F48+F49+F50+F51</f>
        <v>72133458.700000003</v>
      </c>
      <c r="G47" s="267">
        <f>G48+G49+G50+G51</f>
        <v>72133458.700000003</v>
      </c>
      <c r="H47" s="267">
        <f>H48+H49+H50+H51</f>
        <v>0</v>
      </c>
      <c r="I47" s="267">
        <f>I48+I49+I50+I51</f>
        <v>0</v>
      </c>
    </row>
    <row r="48" spans="1:9" ht="47.25" x14ac:dyDescent="0.25">
      <c r="A48" s="230" t="s">
        <v>137</v>
      </c>
      <c r="B48" s="231"/>
      <c r="C48" s="232" t="s">
        <v>337</v>
      </c>
      <c r="D48" s="233" t="s">
        <v>23</v>
      </c>
      <c r="E48" s="234">
        <v>1</v>
      </c>
      <c r="F48" s="235">
        <f>НМЦК!U61</f>
        <v>1031460.49</v>
      </c>
      <c r="G48" s="236">
        <f t="shared" ref="G48:G51" si="23">F48*E48</f>
        <v>1031460.49</v>
      </c>
      <c r="H48" s="282">
        <v>0</v>
      </c>
      <c r="I48" s="282">
        <f t="shared" si="22"/>
        <v>0</v>
      </c>
    </row>
    <row r="49" spans="1:12" ht="47.25" x14ac:dyDescent="0.25">
      <c r="A49" s="230" t="s">
        <v>138</v>
      </c>
      <c r="B49" s="231"/>
      <c r="C49" s="232" t="s">
        <v>338</v>
      </c>
      <c r="D49" s="233" t="s">
        <v>23</v>
      </c>
      <c r="E49" s="234">
        <v>1</v>
      </c>
      <c r="F49" s="235">
        <f>НМЦК!U62</f>
        <v>10196594.57</v>
      </c>
      <c r="G49" s="236">
        <f t="shared" si="23"/>
        <v>10196594.57</v>
      </c>
      <c r="H49" s="282">
        <v>0</v>
      </c>
      <c r="I49" s="282">
        <f t="shared" si="22"/>
        <v>0</v>
      </c>
    </row>
    <row r="50" spans="1:12" ht="57.75" customHeight="1" x14ac:dyDescent="0.25">
      <c r="A50" s="230" t="s">
        <v>336</v>
      </c>
      <c r="B50" s="231"/>
      <c r="C50" s="232" t="s">
        <v>366</v>
      </c>
      <c r="D50" s="233" t="s">
        <v>23</v>
      </c>
      <c r="E50" s="234">
        <v>1</v>
      </c>
      <c r="F50" s="235">
        <f>НМЦК!U63</f>
        <v>51732603.640000001</v>
      </c>
      <c r="G50" s="236">
        <f t="shared" si="23"/>
        <v>51732603.640000001</v>
      </c>
      <c r="H50" s="282">
        <v>0</v>
      </c>
      <c r="I50" s="282">
        <f t="shared" si="22"/>
        <v>0</v>
      </c>
    </row>
    <row r="51" spans="1:12" ht="55.5" customHeight="1" x14ac:dyDescent="0.25">
      <c r="A51" s="230" t="s">
        <v>365</v>
      </c>
      <c r="B51" s="231"/>
      <c r="C51" s="232" t="s">
        <v>367</v>
      </c>
      <c r="D51" s="233" t="s">
        <v>23</v>
      </c>
      <c r="E51" s="234">
        <v>1</v>
      </c>
      <c r="F51" s="235">
        <f>НМЦК!U64</f>
        <v>9172800</v>
      </c>
      <c r="G51" s="236">
        <f t="shared" si="23"/>
        <v>9172800</v>
      </c>
      <c r="H51" s="282">
        <v>0</v>
      </c>
      <c r="I51" s="282">
        <f t="shared" si="22"/>
        <v>0</v>
      </c>
    </row>
    <row r="52" spans="1:12" ht="47.25" x14ac:dyDescent="0.25">
      <c r="A52" s="270" t="s">
        <v>139</v>
      </c>
      <c r="B52" s="261" t="s">
        <v>231</v>
      </c>
      <c r="C52" s="261" t="s">
        <v>305</v>
      </c>
      <c r="D52" s="262" t="s">
        <v>23</v>
      </c>
      <c r="E52" s="263">
        <v>1</v>
      </c>
      <c r="F52" s="267">
        <f>(F11+F12+F16+F19+F24+F28+F32+F36+F40+F44+F45+F46+F47)*3%-0.01</f>
        <v>45766491.399999999</v>
      </c>
      <c r="G52" s="267">
        <f>(G11+G12+G16+G19+G24+G28+G32+G36+G40+G44+G45+G46+G47)*3%-0.01</f>
        <v>45766491.399999999</v>
      </c>
      <c r="H52" s="267">
        <f t="shared" ref="H52:I52" si="24">(H11+H12+H16+H19+H24+H28+H32+H36+H40+H44+H45+H46+H47)*3%</f>
        <v>0</v>
      </c>
      <c r="I52" s="267">
        <f t="shared" si="24"/>
        <v>0</v>
      </c>
      <c r="J52" s="4" t="s">
        <v>479</v>
      </c>
      <c r="L52" s="419"/>
    </row>
    <row r="53" spans="1:12" x14ac:dyDescent="0.25">
      <c r="A53" s="274"/>
      <c r="B53" s="275"/>
      <c r="C53" s="275" t="s">
        <v>41</v>
      </c>
      <c r="D53" s="275"/>
      <c r="E53" s="275"/>
      <c r="F53" s="276"/>
      <c r="G53" s="276">
        <f>G7+G10</f>
        <v>1639674857.6800001</v>
      </c>
      <c r="H53" s="277"/>
      <c r="I53" s="276">
        <f>I7+I10</f>
        <v>0</v>
      </c>
    </row>
    <row r="54" spans="1:12" x14ac:dyDescent="0.25">
      <c r="A54" s="274"/>
      <c r="B54" s="275"/>
      <c r="C54" s="275" t="s">
        <v>335</v>
      </c>
      <c r="D54" s="275"/>
      <c r="E54" s="275"/>
      <c r="F54" s="276"/>
      <c r="G54" s="276">
        <f>(G53-G44-G45-G46)*22%</f>
        <v>360618849.80000001</v>
      </c>
      <c r="H54" s="278"/>
      <c r="I54" s="276">
        <f>(I53-I44-I45-I46)*22%</f>
        <v>0</v>
      </c>
    </row>
    <row r="55" spans="1:12" x14ac:dyDescent="0.25">
      <c r="A55" s="274"/>
      <c r="B55" s="275"/>
      <c r="C55" s="275" t="s">
        <v>42</v>
      </c>
      <c r="D55" s="275"/>
      <c r="E55" s="275"/>
      <c r="F55" s="276"/>
      <c r="G55" s="276">
        <f>G53+G54</f>
        <v>2000293707.48</v>
      </c>
      <c r="H55" s="278"/>
      <c r="I55" s="276">
        <f>I53+I54</f>
        <v>0</v>
      </c>
    </row>
    <row r="58" spans="1:12" ht="46.5" customHeight="1" x14ac:dyDescent="0.25">
      <c r="A58" s="462" t="str">
        <f>ПЗ!A19</f>
        <v>Начальник отдела ценообразования Управления проектов Департамента развития инфраструктуры</v>
      </c>
      <c r="B58" s="462"/>
      <c r="C58" s="462"/>
      <c r="D58" s="462"/>
      <c r="E58" s="462"/>
      <c r="F58" s="1"/>
      <c r="H58" s="171" t="str">
        <f>ПЗ!C19</f>
        <v>А.Ю. Татаринов</v>
      </c>
    </row>
  </sheetData>
  <mergeCells count="10">
    <mergeCell ref="F4:G4"/>
    <mergeCell ref="H4:I4"/>
    <mergeCell ref="A1:I1"/>
    <mergeCell ref="A2:I2"/>
    <mergeCell ref="A58:E58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81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74"/>
  <sheetViews>
    <sheetView view="pageBreakPreview" zoomScaleNormal="90" zoomScaleSheetLayoutView="100" workbookViewId="0">
      <pane ySplit="10" topLeftCell="A13" activePane="bottomLeft" state="frozen"/>
      <selection pane="bottomLeft" activeCell="A7" sqref="A7:T7"/>
    </sheetView>
  </sheetViews>
  <sheetFormatPr defaultColWidth="9.140625" defaultRowHeight="15.75" outlineLevelRow="1" outlineLevelCol="2" x14ac:dyDescent="0.25"/>
  <cols>
    <col min="1" max="1" width="8.42578125" style="4" customWidth="1"/>
    <col min="2" max="2" width="22.28515625" style="4" customWidth="1"/>
    <col min="3" max="3" width="43.85546875" style="4" customWidth="1"/>
    <col min="4" max="5" width="19.85546875" style="4" customWidth="1"/>
    <col min="6" max="8" width="19.85546875" style="4" customWidth="1" outlineLevel="1"/>
    <col min="9" max="10" width="19.5703125" style="1" customWidth="1" outlineLevel="1"/>
    <col min="11" max="11" width="15.28515625" style="1" hidden="1" customWidth="1" outlineLevel="2"/>
    <col min="12" max="12" width="7.42578125" style="1" customWidth="1" outlineLevel="1" collapsed="1"/>
    <col min="13" max="13" width="15.42578125" style="1" customWidth="1" outlineLevel="1"/>
    <col min="14" max="14" width="8.7109375" style="1" customWidth="1" outlineLevel="1"/>
    <col min="15" max="15" width="14.5703125" style="1" customWidth="1" outlineLevel="1"/>
    <col min="16" max="16" width="22.5703125" style="1" customWidth="1" outlineLevel="1"/>
    <col min="17" max="17" width="25.85546875" style="1" customWidth="1"/>
    <col min="18" max="18" width="14.42578125" style="3" customWidth="1"/>
    <col min="19" max="19" width="23.28515625" style="1" customWidth="1"/>
    <col min="20" max="20" width="20.85546875" style="1" customWidth="1"/>
    <col min="21" max="21" width="19.140625" style="4" customWidth="1"/>
    <col min="22" max="22" width="19.28515625" style="4" customWidth="1"/>
    <col min="23" max="23" width="17.28515625" style="4" bestFit="1" customWidth="1"/>
    <col min="24" max="16384" width="9.140625" style="4"/>
  </cols>
  <sheetData>
    <row r="1" spans="1:23" s="1" customFormat="1" x14ac:dyDescent="0.25">
      <c r="A1" s="485" t="s">
        <v>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</row>
    <row r="2" spans="1:23" s="1" customFormat="1" ht="39" customHeight="1" x14ac:dyDescent="0.25">
      <c r="A2" s="471" t="s">
        <v>229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</row>
    <row r="3" spans="1:23" s="1" customFormat="1" x14ac:dyDescent="0.25">
      <c r="A3" s="486"/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</row>
    <row r="4" spans="1:23" x14ac:dyDescent="0.25">
      <c r="A4" s="5" t="s">
        <v>1</v>
      </c>
      <c r="B4" s="5"/>
      <c r="C4" s="5"/>
      <c r="D4" s="6"/>
      <c r="E4" s="6"/>
      <c r="F4" s="6"/>
      <c r="G4" s="7"/>
      <c r="H4" s="7"/>
    </row>
    <row r="5" spans="1:23" x14ac:dyDescent="0.25">
      <c r="A5" s="421" t="s">
        <v>481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3" x14ac:dyDescent="0.25">
      <c r="A6" s="487" t="s">
        <v>482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</row>
    <row r="7" spans="1:23" x14ac:dyDescent="0.25">
      <c r="A7" s="488" t="s">
        <v>228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</row>
    <row r="8" spans="1:23" x14ac:dyDescent="0.25">
      <c r="A8" s="5"/>
      <c r="B8" s="5"/>
      <c r="C8" s="5"/>
      <c r="D8" s="2"/>
      <c r="E8" s="2"/>
      <c r="F8" s="2"/>
      <c r="G8" s="2"/>
      <c r="H8" s="2"/>
    </row>
    <row r="9" spans="1:23" ht="43.5" customHeight="1" x14ac:dyDescent="0.25">
      <c r="A9" s="472" t="s">
        <v>2</v>
      </c>
      <c r="B9" s="472" t="s">
        <v>3</v>
      </c>
      <c r="C9" s="472" t="s">
        <v>4</v>
      </c>
      <c r="D9" s="482" t="s">
        <v>5</v>
      </c>
      <c r="E9" s="482" t="s">
        <v>6</v>
      </c>
      <c r="F9" s="478" t="s">
        <v>7</v>
      </c>
      <c r="G9" s="479"/>
      <c r="H9" s="479"/>
      <c r="I9" s="479"/>
      <c r="J9" s="480"/>
      <c r="K9" s="474" t="s">
        <v>8</v>
      </c>
      <c r="L9" s="476" t="s">
        <v>126</v>
      </c>
      <c r="M9" s="477"/>
      <c r="N9" s="476" t="s">
        <v>127</v>
      </c>
      <c r="O9" s="477"/>
      <c r="P9" s="472" t="s">
        <v>9</v>
      </c>
      <c r="Q9" s="472" t="s">
        <v>360</v>
      </c>
      <c r="R9" s="472" t="s">
        <v>10</v>
      </c>
      <c r="S9" s="472" t="s">
        <v>11</v>
      </c>
      <c r="T9" s="483" t="s">
        <v>12</v>
      </c>
      <c r="U9" s="472" t="s">
        <v>13</v>
      </c>
      <c r="V9" s="472" t="s">
        <v>14</v>
      </c>
    </row>
    <row r="10" spans="1:23" ht="94.5" x14ac:dyDescent="0.25">
      <c r="A10" s="481"/>
      <c r="B10" s="481"/>
      <c r="C10" s="481"/>
      <c r="D10" s="482"/>
      <c r="E10" s="482"/>
      <c r="F10" s="165" t="s">
        <v>15</v>
      </c>
      <c r="G10" s="165" t="s">
        <v>16</v>
      </c>
      <c r="H10" s="165" t="s">
        <v>17</v>
      </c>
      <c r="I10" s="165" t="s">
        <v>18</v>
      </c>
      <c r="J10" s="165" t="s">
        <v>19</v>
      </c>
      <c r="K10" s="475"/>
      <c r="L10" s="166" t="s">
        <v>20</v>
      </c>
      <c r="M10" s="166" t="s">
        <v>21</v>
      </c>
      <c r="N10" s="166" t="s">
        <v>20</v>
      </c>
      <c r="O10" s="166" t="s">
        <v>21</v>
      </c>
      <c r="P10" s="473"/>
      <c r="Q10" s="473"/>
      <c r="R10" s="473"/>
      <c r="S10" s="473"/>
      <c r="T10" s="484"/>
      <c r="U10" s="473"/>
      <c r="V10" s="473"/>
    </row>
    <row r="11" spans="1:23" x14ac:dyDescent="0.25">
      <c r="A11" s="71">
        <v>1</v>
      </c>
      <c r="B11" s="71">
        <v>2</v>
      </c>
      <c r="C11" s="71">
        <v>3</v>
      </c>
      <c r="D11" s="75">
        <v>4</v>
      </c>
      <c r="E11" s="75">
        <v>5</v>
      </c>
      <c r="F11" s="72">
        <v>4</v>
      </c>
      <c r="G11" s="72">
        <v>5</v>
      </c>
      <c r="H11" s="72">
        <v>6</v>
      </c>
      <c r="I11" s="72">
        <v>7</v>
      </c>
      <c r="J11" s="72">
        <v>8</v>
      </c>
      <c r="K11" s="73"/>
      <c r="L11" s="72"/>
      <c r="M11" s="72">
        <v>9</v>
      </c>
      <c r="N11" s="72"/>
      <c r="O11" s="72">
        <v>10</v>
      </c>
      <c r="P11" s="72">
        <v>11</v>
      </c>
      <c r="Q11" s="72">
        <v>6</v>
      </c>
      <c r="R11" s="72">
        <v>7</v>
      </c>
      <c r="S11" s="72">
        <v>8</v>
      </c>
      <c r="T11" s="74">
        <v>9</v>
      </c>
      <c r="U11" s="72">
        <v>10</v>
      </c>
      <c r="V11" s="72">
        <v>11</v>
      </c>
    </row>
    <row r="12" spans="1:23" s="9" customFormat="1" ht="27" customHeight="1" x14ac:dyDescent="0.25">
      <c r="A12" s="57">
        <v>1</v>
      </c>
      <c r="B12" s="57"/>
      <c r="C12" s="58" t="s">
        <v>22</v>
      </c>
      <c r="D12" s="47" t="s">
        <v>23</v>
      </c>
      <c r="E12" s="48">
        <v>1</v>
      </c>
      <c r="F12" s="47">
        <f t="shared" ref="F12:H12" si="0">F13+F14</f>
        <v>0</v>
      </c>
      <c r="G12" s="47">
        <f t="shared" si="0"/>
        <v>0</v>
      </c>
      <c r="H12" s="47">
        <f t="shared" si="0"/>
        <v>0</v>
      </c>
      <c r="I12" s="47">
        <f>I13+I14</f>
        <v>62720574.859999999</v>
      </c>
      <c r="J12" s="47">
        <f>J13+J14</f>
        <v>62720574.859999999</v>
      </c>
      <c r="K12" s="47">
        <f>K13+K14</f>
        <v>62720.58</v>
      </c>
      <c r="L12" s="47"/>
      <c r="M12" s="47"/>
      <c r="N12" s="49"/>
      <c r="O12" s="47"/>
      <c r="P12" s="47"/>
      <c r="Q12" s="47">
        <f>Q13+Q14</f>
        <v>62720574.859999999</v>
      </c>
      <c r="R12" s="47"/>
      <c r="S12" s="47">
        <f>S13+S14</f>
        <v>66483809.350000001</v>
      </c>
      <c r="T12" s="47"/>
      <c r="U12" s="47">
        <f>U13+U14</f>
        <v>68358652.769999996</v>
      </c>
      <c r="V12" s="47">
        <f>V13+V14</f>
        <v>0</v>
      </c>
    </row>
    <row r="13" spans="1:23" ht="21.75" customHeight="1" x14ac:dyDescent="0.25">
      <c r="A13" s="59" t="s">
        <v>24</v>
      </c>
      <c r="B13" s="173" t="s">
        <v>98</v>
      </c>
      <c r="C13" s="172" t="s">
        <v>230</v>
      </c>
      <c r="D13" s="50" t="s">
        <v>23</v>
      </c>
      <c r="E13" s="51">
        <v>1</v>
      </c>
      <c r="F13" s="10">
        <v>0</v>
      </c>
      <c r="G13" s="10">
        <v>0</v>
      </c>
      <c r="H13" s="10">
        <v>0</v>
      </c>
      <c r="I13" s="10">
        <f>59064705+1829057</f>
        <v>60893762</v>
      </c>
      <c r="J13" s="10">
        <f>I13+H13+G13+F13</f>
        <v>60893762</v>
      </c>
      <c r="K13" s="52">
        <v>60893.77</v>
      </c>
      <c r="L13" s="53"/>
      <c r="M13" s="10"/>
      <c r="N13" s="53"/>
      <c r="O13" s="10"/>
      <c r="P13" s="10"/>
      <c r="Q13" s="10">
        <f>J13</f>
        <v>60893762</v>
      </c>
      <c r="R13" s="68">
        <f>'Фактический индекс'!$H$19</f>
        <v>1.06</v>
      </c>
      <c r="S13" s="10">
        <f>Q13*R13</f>
        <v>64547387.719999999</v>
      </c>
      <c r="T13" s="68">
        <f>'Прогнозный индекс'!F17</f>
        <v>1.0282</v>
      </c>
      <c r="U13" s="10">
        <f>S13*T13</f>
        <v>66367624.049999997</v>
      </c>
      <c r="V13" s="10"/>
    </row>
    <row r="14" spans="1:23" ht="41.25" customHeight="1" x14ac:dyDescent="0.25">
      <c r="A14" s="59" t="s">
        <v>25</v>
      </c>
      <c r="B14" s="172" t="s">
        <v>231</v>
      </c>
      <c r="C14" s="172" t="s">
        <v>233</v>
      </c>
      <c r="D14" s="50" t="s">
        <v>23</v>
      </c>
      <c r="E14" s="51">
        <v>1</v>
      </c>
      <c r="F14" s="10">
        <v>0</v>
      </c>
      <c r="G14" s="10">
        <v>0</v>
      </c>
      <c r="H14" s="10">
        <v>0</v>
      </c>
      <c r="I14" s="10">
        <f>I13*3%</f>
        <v>1826812.86</v>
      </c>
      <c r="J14" s="10">
        <f>I14+H14+G14+F14</f>
        <v>1826812.86</v>
      </c>
      <c r="K14" s="52">
        <f>K13*3%</f>
        <v>1826.81</v>
      </c>
      <c r="L14" s="53"/>
      <c r="M14" s="10"/>
      <c r="N14" s="53"/>
      <c r="O14" s="10"/>
      <c r="P14" s="10"/>
      <c r="Q14" s="10">
        <f>Q13*3%</f>
        <v>1826812.86</v>
      </c>
      <c r="R14" s="68"/>
      <c r="S14" s="10">
        <f>S13*3%</f>
        <v>1936421.63</v>
      </c>
      <c r="T14" s="10"/>
      <c r="U14" s="10">
        <f>U13*3%</f>
        <v>1991028.72</v>
      </c>
      <c r="V14" s="10"/>
    </row>
    <row r="15" spans="1:23" s="9" customFormat="1" ht="48" customHeight="1" x14ac:dyDescent="0.25">
      <c r="A15" s="57">
        <v>2</v>
      </c>
      <c r="B15" s="57"/>
      <c r="C15" s="58" t="s">
        <v>339</v>
      </c>
      <c r="D15" s="47" t="s">
        <v>23</v>
      </c>
      <c r="E15" s="48">
        <v>1</v>
      </c>
      <c r="F15" s="47">
        <f>F16+F17+F22+F26+F32+F37+F42+F47+F52+F57+F58+F59+F60+F65</f>
        <v>1266036809.23</v>
      </c>
      <c r="G15" s="47">
        <f t="shared" ref="G15:V15" si="1">G16+G17+G22+G26+G32+G37+G42+G47+G52+G57+G58+G59+G60+G65</f>
        <v>0</v>
      </c>
      <c r="H15" s="47">
        <f t="shared" si="1"/>
        <v>0</v>
      </c>
      <c r="I15" s="47">
        <f t="shared" si="1"/>
        <v>67122963.769999996</v>
      </c>
      <c r="J15" s="47">
        <f t="shared" si="1"/>
        <v>1333159773</v>
      </c>
      <c r="K15" s="47">
        <f t="shared" si="1"/>
        <v>1333159.78</v>
      </c>
      <c r="L15" s="49"/>
      <c r="M15" s="47">
        <f t="shared" si="1"/>
        <v>39247141.060000002</v>
      </c>
      <c r="N15" s="49"/>
      <c r="O15" s="47">
        <f t="shared" si="1"/>
        <v>6526419.7599999998</v>
      </c>
      <c r="P15" s="47">
        <f t="shared" si="1"/>
        <v>-5887071.1699999999</v>
      </c>
      <c r="Q15" s="47">
        <f t="shared" si="1"/>
        <v>1373046262.6500001</v>
      </c>
      <c r="R15" s="47"/>
      <c r="S15" s="47">
        <f t="shared" si="1"/>
        <v>1454862159.3699999</v>
      </c>
      <c r="T15" s="47"/>
      <c r="U15" s="47">
        <f t="shared" si="1"/>
        <v>1571316204.9100001</v>
      </c>
      <c r="V15" s="47">
        <f t="shared" si="1"/>
        <v>0</v>
      </c>
      <c r="W15" s="89"/>
    </row>
    <row r="16" spans="1:23" ht="31.5" x14ac:dyDescent="0.25">
      <c r="A16" s="59" t="s">
        <v>26</v>
      </c>
      <c r="B16" s="181" t="s">
        <v>55</v>
      </c>
      <c r="C16" s="182" t="s">
        <v>234</v>
      </c>
      <c r="D16" s="50" t="s">
        <v>23</v>
      </c>
      <c r="E16" s="51">
        <v>1</v>
      </c>
      <c r="F16" s="54">
        <v>0</v>
      </c>
      <c r="G16" s="54">
        <v>0</v>
      </c>
      <c r="H16" s="54">
        <v>0</v>
      </c>
      <c r="I16" s="10">
        <v>593579</v>
      </c>
      <c r="J16" s="10">
        <f>I16+H16+G16+F16</f>
        <v>593579</v>
      </c>
      <c r="K16" s="52">
        <v>593.58000000000004</v>
      </c>
      <c r="L16" s="53"/>
      <c r="M16" s="10"/>
      <c r="N16" s="53"/>
      <c r="O16" s="10"/>
      <c r="P16" s="10"/>
      <c r="Q16" s="10">
        <f>J16</f>
        <v>593579</v>
      </c>
      <c r="R16" s="68">
        <f>'Фактический индекс'!$H$19</f>
        <v>1.06</v>
      </c>
      <c r="S16" s="10">
        <f>Q16*R16</f>
        <v>629193.74</v>
      </c>
      <c r="T16" s="68">
        <f>'Прогнозный индекс'!F27</f>
        <v>1.0091000000000001</v>
      </c>
      <c r="U16" s="10">
        <f>S16*T16</f>
        <v>634919.4</v>
      </c>
      <c r="V16" s="54"/>
    </row>
    <row r="17" spans="1:22" x14ac:dyDescent="0.25">
      <c r="A17" s="59" t="s">
        <v>27</v>
      </c>
      <c r="B17" s="181" t="s">
        <v>235</v>
      </c>
      <c r="C17" s="182" t="s">
        <v>236</v>
      </c>
      <c r="D17" s="50" t="s">
        <v>23</v>
      </c>
      <c r="E17" s="51">
        <v>1</v>
      </c>
      <c r="F17" s="54">
        <f>F18+F19+F20+F21</f>
        <v>35500790.869999997</v>
      </c>
      <c r="G17" s="54">
        <f>G18+G19+G20+G21</f>
        <v>0</v>
      </c>
      <c r="H17" s="54">
        <f t="shared" ref="H17:I17" si="2">H18+H19+H20+H21</f>
        <v>0</v>
      </c>
      <c r="I17" s="54">
        <f t="shared" si="2"/>
        <v>0</v>
      </c>
      <c r="J17" s="54">
        <f>J18+J19+J20+J21</f>
        <v>35500790.869999997</v>
      </c>
      <c r="K17" s="55">
        <f>K18+K19+K20+K21</f>
        <v>35500.79</v>
      </c>
      <c r="L17" s="53"/>
      <c r="M17" s="54">
        <f>M18+M19+M20+M21</f>
        <v>1100524.52</v>
      </c>
      <c r="N17" s="53"/>
      <c r="O17" s="54">
        <f>O18+O19+O20+O21</f>
        <v>183006.58</v>
      </c>
      <c r="P17" s="54">
        <f>P18+P19+P20+P21</f>
        <v>-165078.68</v>
      </c>
      <c r="Q17" s="54">
        <f>Q18+Q19+Q20+Q21</f>
        <v>36619243.289999999</v>
      </c>
      <c r="R17" s="10"/>
      <c r="S17" s="54">
        <f>S18+S19+S20+S21</f>
        <v>38816397.890000001</v>
      </c>
      <c r="T17" s="10"/>
      <c r="U17" s="54">
        <f>U18+U19+U20+U21</f>
        <v>41944999.560000002</v>
      </c>
      <c r="V17" s="54"/>
    </row>
    <row r="18" spans="1:22" x14ac:dyDescent="0.25">
      <c r="A18" s="174" t="s">
        <v>28</v>
      </c>
      <c r="B18" s="185" t="s">
        <v>251</v>
      </c>
      <c r="C18" s="186" t="s">
        <v>252</v>
      </c>
      <c r="D18" s="11" t="s">
        <v>23</v>
      </c>
      <c r="E18" s="12">
        <v>1</v>
      </c>
      <c r="F18" s="175">
        <v>30663582.129999999</v>
      </c>
      <c r="G18" s="175"/>
      <c r="H18" s="175"/>
      <c r="I18" s="175"/>
      <c r="J18" s="14">
        <f>I18+H18+G18+F18</f>
        <v>30663582.129999999</v>
      </c>
      <c r="K18" s="188">
        <v>30663.58</v>
      </c>
      <c r="L18" s="223">
        <v>3.1E-2</v>
      </c>
      <c r="M18" s="175">
        <f>(F18+G18)*L18</f>
        <v>950571.05</v>
      </c>
      <c r="N18" s="223">
        <v>5.0000000000000001E-3</v>
      </c>
      <c r="O18" s="175">
        <f>(F18+G18+M18)*N18</f>
        <v>158070.76999999999</v>
      </c>
      <c r="P18" s="175">
        <f>-M18*15%</f>
        <v>-142585.66</v>
      </c>
      <c r="Q18" s="175">
        <f>J18+M18+O18+P18</f>
        <v>31629638.289999999</v>
      </c>
      <c r="R18" s="69">
        <f>'Фактический индекс'!$H$19</f>
        <v>1.06</v>
      </c>
      <c r="S18" s="175">
        <f>Q18*R18</f>
        <v>33527416.59</v>
      </c>
      <c r="T18" s="178">
        <f>'Прогнозный индекс'!$F$45</f>
        <v>1.0806</v>
      </c>
      <c r="U18" s="175">
        <f>S18*T18</f>
        <v>36229726.369999997</v>
      </c>
      <c r="V18" s="175"/>
    </row>
    <row r="19" spans="1:22" outlineLevel="1" x14ac:dyDescent="0.25">
      <c r="A19" s="174"/>
      <c r="B19" s="183" t="s">
        <v>253</v>
      </c>
      <c r="C19" s="184" t="s">
        <v>254</v>
      </c>
      <c r="D19" s="193" t="s">
        <v>23</v>
      </c>
      <c r="E19" s="194">
        <v>1</v>
      </c>
      <c r="F19" s="189"/>
      <c r="G19" s="189"/>
      <c r="H19" s="189"/>
      <c r="I19" s="189"/>
      <c r="J19" s="195">
        <f t="shared" ref="J19:J63" si="3">I19+H19+G19+F19</f>
        <v>0</v>
      </c>
      <c r="K19" s="190">
        <v>0</v>
      </c>
      <c r="L19" s="191"/>
      <c r="M19" s="189"/>
      <c r="N19" s="191"/>
      <c r="O19" s="189"/>
      <c r="P19" s="189"/>
      <c r="Q19" s="189"/>
      <c r="R19" s="69"/>
      <c r="S19" s="175"/>
      <c r="T19" s="176"/>
      <c r="U19" s="175"/>
      <c r="V19" s="175"/>
    </row>
    <row r="20" spans="1:22" x14ac:dyDescent="0.25">
      <c r="A20" s="174" t="s">
        <v>29</v>
      </c>
      <c r="B20" s="187" t="s">
        <v>255</v>
      </c>
      <c r="C20" s="186" t="s">
        <v>256</v>
      </c>
      <c r="D20" s="11" t="s">
        <v>23</v>
      </c>
      <c r="E20" s="12">
        <v>1</v>
      </c>
      <c r="F20" s="175">
        <v>1175510.43</v>
      </c>
      <c r="G20" s="175"/>
      <c r="H20" s="175"/>
      <c r="I20" s="175"/>
      <c r="J20" s="14">
        <f t="shared" si="3"/>
        <v>1175510.43</v>
      </c>
      <c r="K20" s="188">
        <v>1175.51</v>
      </c>
      <c r="L20" s="223">
        <v>3.1E-2</v>
      </c>
      <c r="M20" s="175">
        <f>(F20+G20)*L20</f>
        <v>36440.82</v>
      </c>
      <c r="N20" s="223">
        <v>5.0000000000000001E-3</v>
      </c>
      <c r="O20" s="175">
        <f>(F20+G20+M20)*N20</f>
        <v>6059.76</v>
      </c>
      <c r="P20" s="175">
        <f>-M20*15%</f>
        <v>-5466.12</v>
      </c>
      <c r="Q20" s="175">
        <f>J20+M20+O20+P20</f>
        <v>1212544.8899999999</v>
      </c>
      <c r="R20" s="69">
        <f>'Фактический индекс'!$H$19</f>
        <v>1.06</v>
      </c>
      <c r="S20" s="175">
        <f t="shared" ref="S20:S21" si="4">Q20*R20</f>
        <v>1285297.58</v>
      </c>
      <c r="T20" s="178">
        <f>'Прогнозный индекс'!$F$45</f>
        <v>1.0806</v>
      </c>
      <c r="U20" s="175">
        <f t="shared" ref="U20:U21" si="5">S20*T20</f>
        <v>1388892.56</v>
      </c>
      <c r="V20" s="175"/>
    </row>
    <row r="21" spans="1:22" ht="31.5" x14ac:dyDescent="0.25">
      <c r="A21" s="174" t="s">
        <v>30</v>
      </c>
      <c r="B21" s="187" t="s">
        <v>257</v>
      </c>
      <c r="C21" s="186" t="s">
        <v>258</v>
      </c>
      <c r="D21" s="11" t="s">
        <v>23</v>
      </c>
      <c r="E21" s="12">
        <v>1</v>
      </c>
      <c r="F21" s="175">
        <v>3661698.31</v>
      </c>
      <c r="G21" s="175"/>
      <c r="H21" s="175"/>
      <c r="I21" s="175"/>
      <c r="J21" s="14">
        <f t="shared" si="3"/>
        <v>3661698.31</v>
      </c>
      <c r="K21" s="188">
        <v>3661.7</v>
      </c>
      <c r="L21" s="223">
        <v>3.1E-2</v>
      </c>
      <c r="M21" s="175">
        <f>(F21+G21)*L21</f>
        <v>113512.65</v>
      </c>
      <c r="N21" s="223">
        <v>5.0000000000000001E-3</v>
      </c>
      <c r="O21" s="175">
        <f>(F21+G21+M21)*N21</f>
        <v>18876.05</v>
      </c>
      <c r="P21" s="175">
        <f>-M21*15%</f>
        <v>-17026.900000000001</v>
      </c>
      <c r="Q21" s="175">
        <f>J21+M21+O21+P21</f>
        <v>3777060.11</v>
      </c>
      <c r="R21" s="69">
        <f>'Фактический индекс'!$H$19</f>
        <v>1.06</v>
      </c>
      <c r="S21" s="175">
        <f t="shared" si="4"/>
        <v>4003683.72</v>
      </c>
      <c r="T21" s="178">
        <f>'Прогнозный индекс'!$F$45</f>
        <v>1.0806</v>
      </c>
      <c r="U21" s="175">
        <f t="shared" si="5"/>
        <v>4326380.63</v>
      </c>
      <c r="V21" s="175"/>
    </row>
    <row r="22" spans="1:22" x14ac:dyDescent="0.25">
      <c r="A22" s="59" t="s">
        <v>31</v>
      </c>
      <c r="B22" s="181" t="s">
        <v>237</v>
      </c>
      <c r="C22" s="182" t="s">
        <v>238</v>
      </c>
      <c r="D22" s="50" t="s">
        <v>23</v>
      </c>
      <c r="E22" s="51">
        <v>1</v>
      </c>
      <c r="F22" s="54">
        <f>F23+F24+F25</f>
        <v>21071090.239999998</v>
      </c>
      <c r="G22" s="54">
        <f t="shared" ref="G22:J22" si="6">G23+G24+G25</f>
        <v>0</v>
      </c>
      <c r="H22" s="54">
        <f t="shared" si="6"/>
        <v>0</v>
      </c>
      <c r="I22" s="54">
        <f t="shared" si="6"/>
        <v>0</v>
      </c>
      <c r="J22" s="54">
        <f t="shared" si="6"/>
        <v>21071090.239999998</v>
      </c>
      <c r="K22" s="52">
        <f>K23+K24+K25</f>
        <v>21071.09</v>
      </c>
      <c r="L22" s="53"/>
      <c r="M22" s="54">
        <f t="shared" ref="M22" si="7">M23+M24+M25</f>
        <v>653203.79</v>
      </c>
      <c r="N22" s="53"/>
      <c r="O22" s="54">
        <f t="shared" ref="O22" si="8">O23+O24+O25</f>
        <v>108621.47</v>
      </c>
      <c r="P22" s="54">
        <f t="shared" ref="P22" si="9">P23+P24+P25</f>
        <v>-97980.57</v>
      </c>
      <c r="Q22" s="54">
        <f t="shared" ref="Q22:U22" si="10">Q23+Q24+Q25</f>
        <v>21734934.93</v>
      </c>
      <c r="R22" s="68"/>
      <c r="S22" s="54">
        <f t="shared" si="10"/>
        <v>23039031.030000001</v>
      </c>
      <c r="T22" s="68"/>
      <c r="U22" s="54">
        <f t="shared" si="10"/>
        <v>24895976.93</v>
      </c>
      <c r="V22" s="54"/>
    </row>
    <row r="23" spans="1:22" x14ac:dyDescent="0.25">
      <c r="A23" s="174" t="s">
        <v>262</v>
      </c>
      <c r="B23" s="185" t="s">
        <v>259</v>
      </c>
      <c r="C23" s="186" t="s">
        <v>252</v>
      </c>
      <c r="D23" s="11" t="s">
        <v>23</v>
      </c>
      <c r="E23" s="12">
        <v>1</v>
      </c>
      <c r="F23" s="175">
        <v>18904645.59</v>
      </c>
      <c r="G23" s="175"/>
      <c r="H23" s="175"/>
      <c r="I23" s="176"/>
      <c r="J23" s="14">
        <f t="shared" si="3"/>
        <v>18904645.59</v>
      </c>
      <c r="K23" s="177">
        <v>18904.650000000001</v>
      </c>
      <c r="L23" s="223">
        <v>3.1E-2</v>
      </c>
      <c r="M23" s="175">
        <f>(F23+G23)*L23</f>
        <v>586044.01</v>
      </c>
      <c r="N23" s="223">
        <v>5.0000000000000001E-3</v>
      </c>
      <c r="O23" s="175">
        <f>(F23+G23+M23)*N23</f>
        <v>97453.45</v>
      </c>
      <c r="P23" s="175">
        <f>-M23*15%</f>
        <v>-87906.6</v>
      </c>
      <c r="Q23" s="175">
        <f>J23+M23+O23+P23</f>
        <v>19500236.449999999</v>
      </c>
      <c r="R23" s="69">
        <f>'Фактический индекс'!$H$19</f>
        <v>1.06</v>
      </c>
      <c r="S23" s="175">
        <f>Q23*R23</f>
        <v>20670250.640000001</v>
      </c>
      <c r="T23" s="178">
        <f>'Прогнозный индекс'!$F$45</f>
        <v>1.0806</v>
      </c>
      <c r="U23" s="175">
        <f>S23*T23</f>
        <v>22336272.84</v>
      </c>
      <c r="V23" s="175"/>
    </row>
    <row r="24" spans="1:22" outlineLevel="1" x14ac:dyDescent="0.25">
      <c r="A24" s="196"/>
      <c r="B24" s="183" t="s">
        <v>260</v>
      </c>
      <c r="C24" s="184" t="s">
        <v>254</v>
      </c>
      <c r="D24" s="193" t="s">
        <v>23</v>
      </c>
      <c r="E24" s="194">
        <v>1</v>
      </c>
      <c r="F24" s="189"/>
      <c r="G24" s="189"/>
      <c r="H24" s="189"/>
      <c r="I24" s="192"/>
      <c r="J24" s="195">
        <f t="shared" si="3"/>
        <v>0</v>
      </c>
      <c r="K24" s="197">
        <v>0</v>
      </c>
      <c r="L24" s="191"/>
      <c r="M24" s="192"/>
      <c r="N24" s="191"/>
      <c r="O24" s="192"/>
      <c r="P24" s="192"/>
      <c r="Q24" s="192"/>
      <c r="R24" s="69"/>
      <c r="S24" s="192"/>
      <c r="T24" s="180"/>
      <c r="U24" s="192"/>
      <c r="V24" s="189"/>
    </row>
    <row r="25" spans="1:22" x14ac:dyDescent="0.25">
      <c r="A25" s="174" t="s">
        <v>263</v>
      </c>
      <c r="B25" s="185" t="s">
        <v>261</v>
      </c>
      <c r="C25" s="186" t="s">
        <v>256</v>
      </c>
      <c r="D25" s="11" t="s">
        <v>23</v>
      </c>
      <c r="E25" s="12">
        <v>1</v>
      </c>
      <c r="F25" s="175">
        <v>2166444.65</v>
      </c>
      <c r="G25" s="175"/>
      <c r="H25" s="175"/>
      <c r="I25" s="176"/>
      <c r="J25" s="14">
        <f t="shared" si="3"/>
        <v>2166444.65</v>
      </c>
      <c r="K25" s="177">
        <v>2166.44</v>
      </c>
      <c r="L25" s="223">
        <v>3.1E-2</v>
      </c>
      <c r="M25" s="175">
        <f>(F25+G25)*L25</f>
        <v>67159.78</v>
      </c>
      <c r="N25" s="223">
        <v>5.0000000000000001E-3</v>
      </c>
      <c r="O25" s="175">
        <f>(F25+G25+M25)*N25</f>
        <v>11168.02</v>
      </c>
      <c r="P25" s="175">
        <f>-M25*15%</f>
        <v>-10073.969999999999</v>
      </c>
      <c r="Q25" s="175">
        <f>J25+M25+O25+P25</f>
        <v>2234698.48</v>
      </c>
      <c r="R25" s="69">
        <f>'Фактический индекс'!$H$19</f>
        <v>1.06</v>
      </c>
      <c r="S25" s="175">
        <f>Q25*R25</f>
        <v>2368780.39</v>
      </c>
      <c r="T25" s="178">
        <f>'Прогнозный индекс'!$F$45</f>
        <v>1.0806</v>
      </c>
      <c r="U25" s="175">
        <f>S25*T25</f>
        <v>2559704.09</v>
      </c>
      <c r="V25" s="175"/>
    </row>
    <row r="26" spans="1:22" x14ac:dyDescent="0.25">
      <c r="A26" s="59" t="s">
        <v>32</v>
      </c>
      <c r="B26" s="181" t="s">
        <v>239</v>
      </c>
      <c r="C26" s="182" t="s">
        <v>240</v>
      </c>
      <c r="D26" s="50" t="s">
        <v>23</v>
      </c>
      <c r="E26" s="51">
        <v>1</v>
      </c>
      <c r="F26" s="54">
        <f>F27+F28+F29+F30+F31</f>
        <v>859827937.45000005</v>
      </c>
      <c r="G26" s="54">
        <f t="shared" ref="G26:J26" si="11">G27+G28+G29+G30+G31</f>
        <v>0</v>
      </c>
      <c r="H26" s="54">
        <f t="shared" si="11"/>
        <v>0</v>
      </c>
      <c r="I26" s="54">
        <f t="shared" si="11"/>
        <v>0</v>
      </c>
      <c r="J26" s="54">
        <f t="shared" si="11"/>
        <v>859827937.45000005</v>
      </c>
      <c r="K26" s="52">
        <f>K27+K28+K29+K30+K31</f>
        <v>859827.94</v>
      </c>
      <c r="L26" s="53"/>
      <c r="M26" s="54">
        <f t="shared" ref="M26" si="12">M27+M28+M29+M30+M31</f>
        <v>26654666.059999999</v>
      </c>
      <c r="N26" s="53"/>
      <c r="O26" s="54">
        <f t="shared" ref="O26" si="13">O27+O28+O29+O30+O31</f>
        <v>4432413.0199999996</v>
      </c>
      <c r="P26" s="54">
        <f t="shared" ref="P26" si="14">P27+P28+P29+P30+P31</f>
        <v>-3998199.91</v>
      </c>
      <c r="Q26" s="54">
        <f t="shared" ref="Q26:U26" si="15">Q27+Q28+Q29+Q30+Q31</f>
        <v>886916816.62</v>
      </c>
      <c r="R26" s="69"/>
      <c r="S26" s="54">
        <f t="shared" si="15"/>
        <v>940131825.61000001</v>
      </c>
      <c r="T26" s="68"/>
      <c r="U26" s="54">
        <f t="shared" si="15"/>
        <v>1015906450.76</v>
      </c>
      <c r="V26" s="54"/>
    </row>
    <row r="27" spans="1:22" x14ac:dyDescent="0.25">
      <c r="A27" s="174" t="s">
        <v>270</v>
      </c>
      <c r="B27" s="185" t="s">
        <v>264</v>
      </c>
      <c r="C27" s="186" t="s">
        <v>252</v>
      </c>
      <c r="D27" s="11" t="s">
        <v>23</v>
      </c>
      <c r="E27" s="12">
        <v>1</v>
      </c>
      <c r="F27" s="175">
        <v>129223642.18000001</v>
      </c>
      <c r="G27" s="175"/>
      <c r="H27" s="175"/>
      <c r="I27" s="176"/>
      <c r="J27" s="14">
        <f t="shared" si="3"/>
        <v>129223642.18000001</v>
      </c>
      <c r="K27" s="177">
        <v>129223.64</v>
      </c>
      <c r="L27" s="223">
        <v>3.1E-2</v>
      </c>
      <c r="M27" s="175">
        <f>(F27+G27)*L27</f>
        <v>4005932.91</v>
      </c>
      <c r="N27" s="223">
        <v>5.0000000000000001E-3</v>
      </c>
      <c r="O27" s="175">
        <f>(F27+G27+M27)*N27</f>
        <v>666147.88</v>
      </c>
      <c r="P27" s="175">
        <f>-M27*15%</f>
        <v>-600889.93999999994</v>
      </c>
      <c r="Q27" s="175">
        <f>J27+M27+O27+P27</f>
        <v>133294833.03</v>
      </c>
      <c r="R27" s="69">
        <f>'Фактический индекс'!$H$19</f>
        <v>1.06</v>
      </c>
      <c r="S27" s="175">
        <f>Q27*R27</f>
        <v>141292523.00999999</v>
      </c>
      <c r="T27" s="178">
        <f>'Прогнозный индекс'!$F$45</f>
        <v>1.0806</v>
      </c>
      <c r="U27" s="175">
        <f>S27*T27</f>
        <v>152680700.36000001</v>
      </c>
      <c r="V27" s="175"/>
    </row>
    <row r="28" spans="1:22" outlineLevel="1" x14ac:dyDescent="0.25">
      <c r="A28" s="196"/>
      <c r="B28" s="183" t="s">
        <v>265</v>
      </c>
      <c r="C28" s="184" t="s">
        <v>254</v>
      </c>
      <c r="D28" s="193" t="s">
        <v>23</v>
      </c>
      <c r="E28" s="194">
        <v>1</v>
      </c>
      <c r="F28" s="189"/>
      <c r="G28" s="189"/>
      <c r="H28" s="189"/>
      <c r="I28" s="192"/>
      <c r="J28" s="195">
        <f t="shared" si="3"/>
        <v>0</v>
      </c>
      <c r="K28" s="197">
        <v>0</v>
      </c>
      <c r="L28" s="191"/>
      <c r="M28" s="192"/>
      <c r="N28" s="191"/>
      <c r="O28" s="192"/>
      <c r="P28" s="192"/>
      <c r="Q28" s="192"/>
      <c r="R28" s="69"/>
      <c r="S28" s="192"/>
      <c r="T28" s="180"/>
      <c r="U28" s="192"/>
      <c r="V28" s="189"/>
    </row>
    <row r="29" spans="1:22" x14ac:dyDescent="0.25">
      <c r="A29" s="174" t="s">
        <v>272</v>
      </c>
      <c r="B29" s="185" t="s">
        <v>266</v>
      </c>
      <c r="C29" s="186" t="s">
        <v>256</v>
      </c>
      <c r="D29" s="11" t="s">
        <v>23</v>
      </c>
      <c r="E29" s="12">
        <v>1</v>
      </c>
      <c r="F29" s="175">
        <v>7631131.8899999997</v>
      </c>
      <c r="G29" s="175"/>
      <c r="H29" s="175"/>
      <c r="I29" s="176"/>
      <c r="J29" s="14">
        <f t="shared" si="3"/>
        <v>7631131.8899999997</v>
      </c>
      <c r="K29" s="177">
        <v>7631.13</v>
      </c>
      <c r="L29" s="223">
        <v>3.1E-2</v>
      </c>
      <c r="M29" s="175">
        <f t="shared" ref="M29:M31" si="16">(F29+G29)*L29</f>
        <v>236565.09</v>
      </c>
      <c r="N29" s="223">
        <v>5.0000000000000001E-3</v>
      </c>
      <c r="O29" s="175">
        <f t="shared" ref="O29:O31" si="17">(F29+G29+M29)*N29</f>
        <v>39338.480000000003</v>
      </c>
      <c r="P29" s="175">
        <f t="shared" ref="P29:P31" si="18">-M29*15%</f>
        <v>-35484.76</v>
      </c>
      <c r="Q29" s="175">
        <f t="shared" ref="Q29:Q31" si="19">J29+M29+O29+P29</f>
        <v>7871550.7000000002</v>
      </c>
      <c r="R29" s="69">
        <f>'Фактический индекс'!$H$19</f>
        <v>1.06</v>
      </c>
      <c r="S29" s="175">
        <f t="shared" ref="S29:S31" si="20">Q29*R29</f>
        <v>8343843.7400000002</v>
      </c>
      <c r="T29" s="178">
        <f>'Прогнозный индекс'!$F$45</f>
        <v>1.0806</v>
      </c>
      <c r="U29" s="175">
        <f t="shared" ref="U29:U31" si="21">S29*T29</f>
        <v>9016357.5500000007</v>
      </c>
      <c r="V29" s="175"/>
    </row>
    <row r="30" spans="1:22" ht="31.5" x14ac:dyDescent="0.25">
      <c r="A30" s="174" t="s">
        <v>273</v>
      </c>
      <c r="B30" s="185" t="s">
        <v>267</v>
      </c>
      <c r="C30" s="186" t="s">
        <v>258</v>
      </c>
      <c r="D30" s="11" t="s">
        <v>23</v>
      </c>
      <c r="E30" s="12">
        <v>1</v>
      </c>
      <c r="F30" s="175">
        <v>39079745.479999997</v>
      </c>
      <c r="G30" s="175"/>
      <c r="H30" s="175"/>
      <c r="I30" s="176"/>
      <c r="J30" s="14">
        <f t="shared" si="3"/>
        <v>39079745.479999997</v>
      </c>
      <c r="K30" s="177">
        <v>39079.75</v>
      </c>
      <c r="L30" s="223">
        <v>3.1E-2</v>
      </c>
      <c r="M30" s="175">
        <f t="shared" si="16"/>
        <v>1211472.1100000001</v>
      </c>
      <c r="N30" s="223">
        <v>5.0000000000000001E-3</v>
      </c>
      <c r="O30" s="175">
        <f t="shared" si="17"/>
        <v>201456.09</v>
      </c>
      <c r="P30" s="175">
        <f t="shared" si="18"/>
        <v>-181720.82</v>
      </c>
      <c r="Q30" s="175">
        <f t="shared" si="19"/>
        <v>40310952.859999999</v>
      </c>
      <c r="R30" s="69">
        <f>'Фактический индекс'!$H$19</f>
        <v>1.06</v>
      </c>
      <c r="S30" s="175">
        <f t="shared" si="20"/>
        <v>42729610.030000001</v>
      </c>
      <c r="T30" s="178">
        <f>'Прогнозный индекс'!$F$45</f>
        <v>1.0806</v>
      </c>
      <c r="U30" s="175">
        <f t="shared" si="21"/>
        <v>46173616.600000001</v>
      </c>
      <c r="V30" s="175"/>
    </row>
    <row r="31" spans="1:22" x14ac:dyDescent="0.25">
      <c r="A31" s="174" t="s">
        <v>271</v>
      </c>
      <c r="B31" s="185" t="s">
        <v>268</v>
      </c>
      <c r="C31" s="186" t="s">
        <v>269</v>
      </c>
      <c r="D31" s="11" t="s">
        <v>23</v>
      </c>
      <c r="E31" s="12">
        <v>1</v>
      </c>
      <c r="F31" s="175">
        <v>683893417.89999998</v>
      </c>
      <c r="G31" s="175"/>
      <c r="H31" s="175"/>
      <c r="I31" s="176"/>
      <c r="J31" s="14">
        <f t="shared" si="3"/>
        <v>683893417.89999998</v>
      </c>
      <c r="K31" s="177">
        <v>683893.42</v>
      </c>
      <c r="L31" s="223">
        <v>3.1E-2</v>
      </c>
      <c r="M31" s="175">
        <f t="shared" si="16"/>
        <v>21200695.949999999</v>
      </c>
      <c r="N31" s="223">
        <v>5.0000000000000001E-3</v>
      </c>
      <c r="O31" s="175">
        <f t="shared" si="17"/>
        <v>3525470.57</v>
      </c>
      <c r="P31" s="175">
        <f t="shared" si="18"/>
        <v>-3180104.39</v>
      </c>
      <c r="Q31" s="175">
        <f t="shared" si="19"/>
        <v>705439480.02999997</v>
      </c>
      <c r="R31" s="69">
        <f>'Фактический индекс'!$H$19</f>
        <v>1.06</v>
      </c>
      <c r="S31" s="175">
        <f t="shared" si="20"/>
        <v>747765848.83000004</v>
      </c>
      <c r="T31" s="178">
        <f>'Прогнозный индекс'!$F$45</f>
        <v>1.0806</v>
      </c>
      <c r="U31" s="175">
        <f t="shared" si="21"/>
        <v>808035776.25</v>
      </c>
      <c r="V31" s="175"/>
    </row>
    <row r="32" spans="1:22" x14ac:dyDescent="0.25">
      <c r="A32" s="59" t="s">
        <v>33</v>
      </c>
      <c r="B32" s="181" t="s">
        <v>241</v>
      </c>
      <c r="C32" s="182" t="s">
        <v>242</v>
      </c>
      <c r="D32" s="50" t="s">
        <v>23</v>
      </c>
      <c r="E32" s="51">
        <v>1</v>
      </c>
      <c r="F32" s="54">
        <f>F33+F34+F35+F36</f>
        <v>134632840.63999999</v>
      </c>
      <c r="G32" s="54">
        <f t="shared" ref="G32:J32" si="22">G33+G34+G35+G36</f>
        <v>0</v>
      </c>
      <c r="H32" s="54">
        <f t="shared" si="22"/>
        <v>0</v>
      </c>
      <c r="I32" s="54">
        <f t="shared" si="22"/>
        <v>0</v>
      </c>
      <c r="J32" s="54">
        <f t="shared" si="22"/>
        <v>134632840.63999999</v>
      </c>
      <c r="K32" s="52">
        <f>K33+K34+K35+K36</f>
        <v>134632.85</v>
      </c>
      <c r="L32" s="53"/>
      <c r="M32" s="54">
        <f t="shared" ref="M32" si="23">M33+M34+M35+M36</f>
        <v>4173618.05</v>
      </c>
      <c r="N32" s="53"/>
      <c r="O32" s="54">
        <f t="shared" ref="O32" si="24">O33+O34+O35+O36</f>
        <v>694032.29</v>
      </c>
      <c r="P32" s="54">
        <f t="shared" ref="P32" si="25">P33+P34+P35+P36</f>
        <v>-626042.71</v>
      </c>
      <c r="Q32" s="54">
        <f t="shared" ref="Q32:U32" si="26">Q33+Q34+Q35+Q36</f>
        <v>138874448.27000001</v>
      </c>
      <c r="R32" s="68"/>
      <c r="S32" s="54">
        <f t="shared" si="26"/>
        <v>147206915.16999999</v>
      </c>
      <c r="T32" s="68"/>
      <c r="U32" s="54">
        <f t="shared" si="26"/>
        <v>159071792.53</v>
      </c>
      <c r="V32" s="54"/>
    </row>
    <row r="33" spans="1:22" x14ac:dyDescent="0.25">
      <c r="A33" s="174" t="s">
        <v>278</v>
      </c>
      <c r="B33" s="185" t="s">
        <v>274</v>
      </c>
      <c r="C33" s="186" t="s">
        <v>252</v>
      </c>
      <c r="D33" s="11" t="s">
        <v>23</v>
      </c>
      <c r="E33" s="12">
        <v>1</v>
      </c>
      <c r="F33" s="175">
        <v>96410237.25</v>
      </c>
      <c r="G33" s="175"/>
      <c r="H33" s="175"/>
      <c r="I33" s="176"/>
      <c r="J33" s="14">
        <f t="shared" si="3"/>
        <v>96410237.25</v>
      </c>
      <c r="K33" s="177">
        <v>96410.240000000005</v>
      </c>
      <c r="L33" s="223">
        <v>3.1E-2</v>
      </c>
      <c r="M33" s="175">
        <f>(F33+G33)*L33</f>
        <v>2988717.35</v>
      </c>
      <c r="N33" s="223">
        <v>5.0000000000000001E-3</v>
      </c>
      <c r="O33" s="175">
        <f>(F33+G33+M33)*N33</f>
        <v>496994.77</v>
      </c>
      <c r="P33" s="175">
        <f>-M33*15%</f>
        <v>-448307.6</v>
      </c>
      <c r="Q33" s="175">
        <f>J33+M33+O33+P33</f>
        <v>99447641.769999996</v>
      </c>
      <c r="R33" s="69">
        <f>'Фактический индекс'!$H$19</f>
        <v>1.06</v>
      </c>
      <c r="S33" s="175">
        <f>Q33*R33</f>
        <v>105414500.28</v>
      </c>
      <c r="T33" s="178">
        <f>'Прогнозный индекс'!$F$45</f>
        <v>1.0806</v>
      </c>
      <c r="U33" s="175">
        <f>S33*T33</f>
        <v>113910909</v>
      </c>
      <c r="V33" s="175"/>
    </row>
    <row r="34" spans="1:22" outlineLevel="1" x14ac:dyDescent="0.25">
      <c r="A34" s="196"/>
      <c r="B34" s="183" t="s">
        <v>275</v>
      </c>
      <c r="C34" s="184" t="s">
        <v>254</v>
      </c>
      <c r="D34" s="193" t="s">
        <v>23</v>
      </c>
      <c r="E34" s="194">
        <v>1</v>
      </c>
      <c r="F34" s="189"/>
      <c r="G34" s="189"/>
      <c r="H34" s="189"/>
      <c r="I34" s="192"/>
      <c r="J34" s="195">
        <f t="shared" si="3"/>
        <v>0</v>
      </c>
      <c r="K34" s="197">
        <v>0</v>
      </c>
      <c r="L34" s="191"/>
      <c r="M34" s="192"/>
      <c r="N34" s="191"/>
      <c r="O34" s="192"/>
      <c r="P34" s="192"/>
      <c r="Q34" s="192"/>
      <c r="R34" s="69"/>
      <c r="S34" s="192"/>
      <c r="T34" s="180"/>
      <c r="U34" s="192"/>
      <c r="V34" s="189"/>
    </row>
    <row r="35" spans="1:22" x14ac:dyDescent="0.25">
      <c r="A35" s="174" t="s">
        <v>279</v>
      </c>
      <c r="B35" s="185" t="s">
        <v>276</v>
      </c>
      <c r="C35" s="186" t="s">
        <v>256</v>
      </c>
      <c r="D35" s="11" t="s">
        <v>23</v>
      </c>
      <c r="E35" s="12">
        <v>1</v>
      </c>
      <c r="F35" s="175">
        <v>4254038.22</v>
      </c>
      <c r="G35" s="175"/>
      <c r="H35" s="175"/>
      <c r="I35" s="176"/>
      <c r="J35" s="14">
        <f t="shared" si="3"/>
        <v>4254038.22</v>
      </c>
      <c r="K35" s="177">
        <v>4254.04</v>
      </c>
      <c r="L35" s="223">
        <v>3.1E-2</v>
      </c>
      <c r="M35" s="175">
        <f t="shared" ref="M35:M36" si="27">(F35+G35)*L35</f>
        <v>131875.18</v>
      </c>
      <c r="N35" s="223">
        <v>5.0000000000000001E-3</v>
      </c>
      <c r="O35" s="175">
        <f t="shared" ref="O35:O36" si="28">(F35+G35+M35)*N35</f>
        <v>21929.57</v>
      </c>
      <c r="P35" s="175">
        <f t="shared" ref="P35:P36" si="29">-M35*15%</f>
        <v>-19781.28</v>
      </c>
      <c r="Q35" s="175">
        <f t="shared" ref="Q35:Q36" si="30">J35+M35+O35+P35</f>
        <v>4388061.6900000004</v>
      </c>
      <c r="R35" s="69">
        <f>'Фактический индекс'!$H$19</f>
        <v>1.06</v>
      </c>
      <c r="S35" s="175">
        <f t="shared" ref="S35:S36" si="31">Q35*R35</f>
        <v>4651345.3899999997</v>
      </c>
      <c r="T35" s="178">
        <f>'Прогнозный индекс'!$F$45</f>
        <v>1.0806</v>
      </c>
      <c r="U35" s="175">
        <f t="shared" ref="U35:U36" si="32">S35*T35</f>
        <v>5026243.83</v>
      </c>
      <c r="V35" s="175"/>
    </row>
    <row r="36" spans="1:22" ht="31.5" x14ac:dyDescent="0.25">
      <c r="A36" s="174" t="s">
        <v>280</v>
      </c>
      <c r="B36" s="187" t="s">
        <v>277</v>
      </c>
      <c r="C36" s="186" t="s">
        <v>258</v>
      </c>
      <c r="D36" s="11" t="s">
        <v>23</v>
      </c>
      <c r="E36" s="12">
        <v>1</v>
      </c>
      <c r="F36" s="175">
        <v>33968565.170000002</v>
      </c>
      <c r="G36" s="175"/>
      <c r="H36" s="175"/>
      <c r="I36" s="176"/>
      <c r="J36" s="14">
        <f t="shared" si="3"/>
        <v>33968565.170000002</v>
      </c>
      <c r="K36" s="177">
        <v>33968.57</v>
      </c>
      <c r="L36" s="223">
        <v>3.1E-2</v>
      </c>
      <c r="M36" s="175">
        <f t="shared" si="27"/>
        <v>1053025.52</v>
      </c>
      <c r="N36" s="223">
        <v>5.0000000000000001E-3</v>
      </c>
      <c r="O36" s="175">
        <f t="shared" si="28"/>
        <v>175107.95</v>
      </c>
      <c r="P36" s="175">
        <f t="shared" si="29"/>
        <v>-157953.82999999999</v>
      </c>
      <c r="Q36" s="175">
        <f t="shared" si="30"/>
        <v>35038744.810000002</v>
      </c>
      <c r="R36" s="69">
        <f>'Фактический индекс'!$H$19</f>
        <v>1.06</v>
      </c>
      <c r="S36" s="175">
        <f t="shared" si="31"/>
        <v>37141069.5</v>
      </c>
      <c r="T36" s="178">
        <f>'Прогнозный индекс'!$F$45</f>
        <v>1.0806</v>
      </c>
      <c r="U36" s="175">
        <f t="shared" si="32"/>
        <v>40134639.700000003</v>
      </c>
      <c r="V36" s="175"/>
    </row>
    <row r="37" spans="1:22" x14ac:dyDescent="0.25">
      <c r="A37" s="59" t="s">
        <v>34</v>
      </c>
      <c r="B37" s="181" t="s">
        <v>243</v>
      </c>
      <c r="C37" s="182" t="s">
        <v>244</v>
      </c>
      <c r="D37" s="50" t="s">
        <v>23</v>
      </c>
      <c r="E37" s="51">
        <v>1</v>
      </c>
      <c r="F37" s="54">
        <f>F38+F39+F40+F41</f>
        <v>117024485.89</v>
      </c>
      <c r="G37" s="54">
        <f t="shared" ref="G37:J37" si="33">G38+G39+G40+G41</f>
        <v>0</v>
      </c>
      <c r="H37" s="54">
        <f t="shared" si="33"/>
        <v>0</v>
      </c>
      <c r="I37" s="54">
        <f t="shared" si="33"/>
        <v>0</v>
      </c>
      <c r="J37" s="54">
        <f t="shared" si="33"/>
        <v>117024485.89</v>
      </c>
      <c r="K37" s="52">
        <f>K38+K39+K40+K41</f>
        <v>117024.48</v>
      </c>
      <c r="L37" s="53"/>
      <c r="M37" s="54">
        <f t="shared" ref="M37" si="34">M38+M39+M40+M41</f>
        <v>3627759.06</v>
      </c>
      <c r="N37" s="53"/>
      <c r="O37" s="54">
        <f t="shared" ref="O37" si="35">O38+O39+O40+O41</f>
        <v>603261.22</v>
      </c>
      <c r="P37" s="54">
        <f t="shared" ref="P37" si="36">P38+P39+P40+P41</f>
        <v>-544163.86</v>
      </c>
      <c r="Q37" s="54">
        <f t="shared" ref="Q37:U37" si="37">Q38+Q39+Q40+Q41</f>
        <v>120711342.31</v>
      </c>
      <c r="R37" s="68"/>
      <c r="S37" s="54">
        <f t="shared" si="37"/>
        <v>127954022.84999999</v>
      </c>
      <c r="T37" s="68"/>
      <c r="U37" s="54">
        <f t="shared" si="37"/>
        <v>138267117.09</v>
      </c>
      <c r="V37" s="54"/>
    </row>
    <row r="38" spans="1:22" x14ac:dyDescent="0.25">
      <c r="A38" s="174" t="s">
        <v>128</v>
      </c>
      <c r="B38" s="185" t="s">
        <v>281</v>
      </c>
      <c r="C38" s="186" t="s">
        <v>252</v>
      </c>
      <c r="D38" s="11" t="s">
        <v>23</v>
      </c>
      <c r="E38" s="12">
        <v>1</v>
      </c>
      <c r="F38" s="175">
        <v>74836113.219999999</v>
      </c>
      <c r="G38" s="175"/>
      <c r="H38" s="175"/>
      <c r="I38" s="176"/>
      <c r="J38" s="14">
        <f t="shared" si="3"/>
        <v>74836113.219999999</v>
      </c>
      <c r="K38" s="177">
        <v>74836.11</v>
      </c>
      <c r="L38" s="223">
        <v>3.1E-2</v>
      </c>
      <c r="M38" s="175">
        <f>(F38+G38)*L38</f>
        <v>2319919.5099999998</v>
      </c>
      <c r="N38" s="223">
        <v>5.0000000000000001E-3</v>
      </c>
      <c r="O38" s="175">
        <f>(F38+G38+M38)*N38</f>
        <v>385780.16</v>
      </c>
      <c r="P38" s="175">
        <f>-M38*15%</f>
        <v>-347987.93</v>
      </c>
      <c r="Q38" s="175">
        <f>J38+M38+O38+P38</f>
        <v>77193824.959999993</v>
      </c>
      <c r="R38" s="69">
        <f>'Фактический индекс'!$H$19</f>
        <v>1.06</v>
      </c>
      <c r="S38" s="175">
        <f>Q38*R38</f>
        <v>81825454.459999993</v>
      </c>
      <c r="T38" s="178">
        <f>'Прогнозный индекс'!$F$45</f>
        <v>1.0806</v>
      </c>
      <c r="U38" s="175">
        <f>S38*T38</f>
        <v>88420586.090000004</v>
      </c>
      <c r="V38" s="175"/>
    </row>
    <row r="39" spans="1:22" outlineLevel="1" x14ac:dyDescent="0.25">
      <c r="A39" s="196"/>
      <c r="B39" s="183" t="s">
        <v>282</v>
      </c>
      <c r="C39" s="184" t="s">
        <v>254</v>
      </c>
      <c r="D39" s="193" t="s">
        <v>23</v>
      </c>
      <c r="E39" s="194">
        <v>1</v>
      </c>
      <c r="F39" s="189"/>
      <c r="G39" s="189"/>
      <c r="H39" s="189"/>
      <c r="I39" s="192"/>
      <c r="J39" s="195">
        <f t="shared" si="3"/>
        <v>0</v>
      </c>
      <c r="K39" s="197">
        <v>0</v>
      </c>
      <c r="L39" s="191"/>
      <c r="M39" s="192"/>
      <c r="N39" s="191"/>
      <c r="O39" s="192"/>
      <c r="P39" s="192"/>
      <c r="Q39" s="192"/>
      <c r="R39" s="69"/>
      <c r="S39" s="192"/>
      <c r="T39" s="180"/>
      <c r="U39" s="192"/>
      <c r="V39" s="189"/>
    </row>
    <row r="40" spans="1:22" x14ac:dyDescent="0.25">
      <c r="A40" s="174" t="s">
        <v>129</v>
      </c>
      <c r="B40" s="185" t="s">
        <v>283</v>
      </c>
      <c r="C40" s="186" t="s">
        <v>256</v>
      </c>
      <c r="D40" s="11" t="s">
        <v>23</v>
      </c>
      <c r="E40" s="12">
        <v>1</v>
      </c>
      <c r="F40" s="175">
        <v>5135212.74</v>
      </c>
      <c r="G40" s="175"/>
      <c r="H40" s="175"/>
      <c r="I40" s="176"/>
      <c r="J40" s="14">
        <f t="shared" si="3"/>
        <v>5135212.74</v>
      </c>
      <c r="K40" s="177">
        <v>5135.21</v>
      </c>
      <c r="L40" s="223">
        <v>3.1E-2</v>
      </c>
      <c r="M40" s="175">
        <f t="shared" ref="M40:M41" si="38">(F40+G40)*L40</f>
        <v>159191.59</v>
      </c>
      <c r="N40" s="223">
        <v>5.0000000000000001E-3</v>
      </c>
      <c r="O40" s="175">
        <f t="shared" ref="O40:O41" si="39">(F40+G40+M40)*N40</f>
        <v>26472.02</v>
      </c>
      <c r="P40" s="175">
        <f t="shared" ref="P40:P41" si="40">-M40*15%</f>
        <v>-23878.74</v>
      </c>
      <c r="Q40" s="175">
        <f t="shared" ref="Q40:Q41" si="41">J40+M40+O40+P40</f>
        <v>5296997.6100000003</v>
      </c>
      <c r="R40" s="69">
        <f>'Фактический индекс'!$H$19</f>
        <v>1.06</v>
      </c>
      <c r="S40" s="175">
        <f t="shared" ref="S40:S41" si="42">Q40*R40</f>
        <v>5614817.4699999997</v>
      </c>
      <c r="T40" s="178">
        <f>'Прогнозный индекс'!$F$45</f>
        <v>1.0806</v>
      </c>
      <c r="U40" s="175">
        <f t="shared" ref="U40:U41" si="43">S40*T40</f>
        <v>6067371.7599999998</v>
      </c>
      <c r="V40" s="175"/>
    </row>
    <row r="41" spans="1:22" ht="31.5" x14ac:dyDescent="0.25">
      <c r="A41" s="174" t="s">
        <v>130</v>
      </c>
      <c r="B41" s="187" t="s">
        <v>284</v>
      </c>
      <c r="C41" s="186" t="s">
        <v>258</v>
      </c>
      <c r="D41" s="11" t="s">
        <v>23</v>
      </c>
      <c r="E41" s="12">
        <v>1</v>
      </c>
      <c r="F41" s="175">
        <v>37053159.93</v>
      </c>
      <c r="G41" s="175"/>
      <c r="H41" s="175"/>
      <c r="I41" s="176"/>
      <c r="J41" s="14">
        <f t="shared" si="3"/>
        <v>37053159.93</v>
      </c>
      <c r="K41" s="177">
        <v>37053.160000000003</v>
      </c>
      <c r="L41" s="223">
        <v>3.1E-2</v>
      </c>
      <c r="M41" s="175">
        <f t="shared" si="38"/>
        <v>1148647.96</v>
      </c>
      <c r="N41" s="223">
        <v>5.0000000000000001E-3</v>
      </c>
      <c r="O41" s="175">
        <f t="shared" si="39"/>
        <v>191009.04</v>
      </c>
      <c r="P41" s="175">
        <f t="shared" si="40"/>
        <v>-172297.19</v>
      </c>
      <c r="Q41" s="175">
        <f t="shared" si="41"/>
        <v>38220519.740000002</v>
      </c>
      <c r="R41" s="69">
        <f>'Фактический индекс'!$H$19</f>
        <v>1.06</v>
      </c>
      <c r="S41" s="175">
        <f t="shared" si="42"/>
        <v>40513750.920000002</v>
      </c>
      <c r="T41" s="178">
        <f>'Прогнозный индекс'!$F$45</f>
        <v>1.0806</v>
      </c>
      <c r="U41" s="175">
        <f t="shared" si="43"/>
        <v>43779159.240000002</v>
      </c>
      <c r="V41" s="175"/>
    </row>
    <row r="42" spans="1:22" x14ac:dyDescent="0.25">
      <c r="A42" s="61" t="s">
        <v>35</v>
      </c>
      <c r="B42" s="181" t="s">
        <v>245</v>
      </c>
      <c r="C42" s="182" t="s">
        <v>246</v>
      </c>
      <c r="D42" s="50" t="s">
        <v>23</v>
      </c>
      <c r="E42" s="51">
        <v>1</v>
      </c>
      <c r="F42" s="54">
        <f>F43+F44+F45+F46</f>
        <v>22833398.84</v>
      </c>
      <c r="G42" s="54">
        <f t="shared" ref="G42:J42" si="44">G43+G44+G45+G46</f>
        <v>0</v>
      </c>
      <c r="H42" s="54">
        <f t="shared" si="44"/>
        <v>0</v>
      </c>
      <c r="I42" s="54">
        <f t="shared" si="44"/>
        <v>0</v>
      </c>
      <c r="J42" s="54">
        <f t="shared" si="44"/>
        <v>22833398.84</v>
      </c>
      <c r="K42" s="52">
        <f>K43+K44+K45+K46</f>
        <v>22833.4</v>
      </c>
      <c r="L42" s="53"/>
      <c r="M42" s="54">
        <f t="shared" ref="M42" si="45">M43+M44+M45+M46</f>
        <v>707835.36</v>
      </c>
      <c r="N42" s="53"/>
      <c r="O42" s="54">
        <f t="shared" ref="O42" si="46">O43+O44+O45+O46</f>
        <v>117706.17</v>
      </c>
      <c r="P42" s="54">
        <f t="shared" ref="P42" si="47">P43+P44+P45+P46</f>
        <v>-106175.3</v>
      </c>
      <c r="Q42" s="54">
        <f t="shared" ref="Q42:U42" si="48">Q43+Q44+Q45+Q46</f>
        <v>23552765.07</v>
      </c>
      <c r="R42" s="68"/>
      <c r="S42" s="54">
        <f t="shared" si="48"/>
        <v>24965930.969999999</v>
      </c>
      <c r="T42" s="68"/>
      <c r="U42" s="54">
        <f t="shared" si="48"/>
        <v>26978185</v>
      </c>
      <c r="V42" s="54"/>
    </row>
    <row r="43" spans="1:22" x14ac:dyDescent="0.25">
      <c r="A43" s="179" t="s">
        <v>131</v>
      </c>
      <c r="B43" s="185" t="s">
        <v>285</v>
      </c>
      <c r="C43" s="186" t="s">
        <v>252</v>
      </c>
      <c r="D43" s="11" t="s">
        <v>23</v>
      </c>
      <c r="E43" s="12">
        <v>1</v>
      </c>
      <c r="F43" s="175">
        <v>21056738.449999999</v>
      </c>
      <c r="G43" s="175"/>
      <c r="H43" s="175"/>
      <c r="I43" s="176"/>
      <c r="J43" s="14">
        <f t="shared" si="3"/>
        <v>21056738.449999999</v>
      </c>
      <c r="K43" s="177">
        <v>21056.74</v>
      </c>
      <c r="L43" s="223">
        <v>3.1E-2</v>
      </c>
      <c r="M43" s="175">
        <f>(F43+G43)*L43</f>
        <v>652758.89</v>
      </c>
      <c r="N43" s="223">
        <v>5.0000000000000001E-3</v>
      </c>
      <c r="O43" s="175">
        <f>(F43+G43+M43)*N43</f>
        <v>108547.49</v>
      </c>
      <c r="P43" s="175">
        <f>-M43*15%</f>
        <v>-97913.83</v>
      </c>
      <c r="Q43" s="175">
        <f>J43+M43+O43+P43</f>
        <v>21720131</v>
      </c>
      <c r="R43" s="69">
        <f>'Фактический индекс'!$H$19</f>
        <v>1.06</v>
      </c>
      <c r="S43" s="175">
        <f>Q43*R43</f>
        <v>23023338.859999999</v>
      </c>
      <c r="T43" s="178">
        <f>'Прогнозный индекс'!$F$45</f>
        <v>1.0806</v>
      </c>
      <c r="U43" s="175">
        <f>S43*T43</f>
        <v>24879019.969999999</v>
      </c>
      <c r="V43" s="175"/>
    </row>
    <row r="44" spans="1:22" outlineLevel="1" x14ac:dyDescent="0.25">
      <c r="A44" s="198"/>
      <c r="B44" s="183" t="s">
        <v>286</v>
      </c>
      <c r="C44" s="184" t="s">
        <v>254</v>
      </c>
      <c r="D44" s="193" t="s">
        <v>23</v>
      </c>
      <c r="E44" s="194">
        <v>1</v>
      </c>
      <c r="F44" s="189"/>
      <c r="G44" s="189"/>
      <c r="H44" s="189"/>
      <c r="I44" s="192"/>
      <c r="J44" s="195">
        <f t="shared" si="3"/>
        <v>0</v>
      </c>
      <c r="K44" s="197">
        <v>0</v>
      </c>
      <c r="L44" s="191"/>
      <c r="M44" s="192"/>
      <c r="N44" s="191"/>
      <c r="O44" s="192"/>
      <c r="P44" s="192"/>
      <c r="Q44" s="192"/>
      <c r="R44" s="69"/>
      <c r="S44" s="192"/>
      <c r="T44" s="180"/>
      <c r="U44" s="192"/>
      <c r="V44" s="189"/>
    </row>
    <row r="45" spans="1:22" x14ac:dyDescent="0.25">
      <c r="A45" s="179" t="s">
        <v>132</v>
      </c>
      <c r="B45" s="185" t="s">
        <v>287</v>
      </c>
      <c r="C45" s="186" t="s">
        <v>256</v>
      </c>
      <c r="D45" s="11" t="s">
        <v>23</v>
      </c>
      <c r="E45" s="12">
        <v>1</v>
      </c>
      <c r="F45" s="175">
        <v>1038951.01</v>
      </c>
      <c r="G45" s="175"/>
      <c r="H45" s="175"/>
      <c r="I45" s="176"/>
      <c r="J45" s="14">
        <f t="shared" si="3"/>
        <v>1038951.01</v>
      </c>
      <c r="K45" s="177">
        <v>1038.95</v>
      </c>
      <c r="L45" s="223">
        <v>3.1E-2</v>
      </c>
      <c r="M45" s="175">
        <f t="shared" ref="M45:M46" si="49">(F45+G45)*L45</f>
        <v>32207.48</v>
      </c>
      <c r="N45" s="223">
        <v>5.0000000000000001E-3</v>
      </c>
      <c r="O45" s="175">
        <f t="shared" ref="O45:O46" si="50">(F45+G45+M45)*N45</f>
        <v>5355.79</v>
      </c>
      <c r="P45" s="175">
        <f t="shared" ref="P45:P46" si="51">-M45*15%</f>
        <v>-4831.12</v>
      </c>
      <c r="Q45" s="175">
        <f t="shared" ref="Q45:Q46" si="52">J45+M45+O45+P45</f>
        <v>1071683.1599999999</v>
      </c>
      <c r="R45" s="69">
        <f>'Фактический индекс'!$H$19</f>
        <v>1.06</v>
      </c>
      <c r="S45" s="175">
        <f t="shared" ref="S45:S46" si="53">Q45*R45</f>
        <v>1135984.1499999999</v>
      </c>
      <c r="T45" s="178">
        <f>'Прогнозный индекс'!$F$45</f>
        <v>1.0806</v>
      </c>
      <c r="U45" s="175">
        <f t="shared" ref="U45:U46" si="54">S45*T45</f>
        <v>1227544.47</v>
      </c>
      <c r="V45" s="175"/>
    </row>
    <row r="46" spans="1:22" ht="31.5" x14ac:dyDescent="0.25">
      <c r="A46" s="179" t="s">
        <v>133</v>
      </c>
      <c r="B46" s="185" t="s">
        <v>288</v>
      </c>
      <c r="C46" s="186" t="s">
        <v>258</v>
      </c>
      <c r="D46" s="11" t="s">
        <v>23</v>
      </c>
      <c r="E46" s="12">
        <v>1</v>
      </c>
      <c r="F46" s="175">
        <v>737709.38</v>
      </c>
      <c r="G46" s="175"/>
      <c r="H46" s="175"/>
      <c r="I46" s="176"/>
      <c r="J46" s="14">
        <f t="shared" si="3"/>
        <v>737709.38</v>
      </c>
      <c r="K46" s="177">
        <v>737.71</v>
      </c>
      <c r="L46" s="223">
        <v>3.1E-2</v>
      </c>
      <c r="M46" s="175">
        <f t="shared" si="49"/>
        <v>22868.99</v>
      </c>
      <c r="N46" s="223">
        <v>5.0000000000000001E-3</v>
      </c>
      <c r="O46" s="175">
        <f t="shared" si="50"/>
        <v>3802.89</v>
      </c>
      <c r="P46" s="175">
        <f t="shared" si="51"/>
        <v>-3430.35</v>
      </c>
      <c r="Q46" s="175">
        <f t="shared" si="52"/>
        <v>760950.91</v>
      </c>
      <c r="R46" s="69">
        <f>'Фактический индекс'!$H$19</f>
        <v>1.06</v>
      </c>
      <c r="S46" s="175">
        <f t="shared" si="53"/>
        <v>806607.96</v>
      </c>
      <c r="T46" s="178">
        <f>'Прогнозный индекс'!$F$45</f>
        <v>1.0806</v>
      </c>
      <c r="U46" s="175">
        <f t="shared" si="54"/>
        <v>871620.56</v>
      </c>
      <c r="V46" s="175"/>
    </row>
    <row r="47" spans="1:22" x14ac:dyDescent="0.25">
      <c r="A47" s="61" t="s">
        <v>36</v>
      </c>
      <c r="B47" s="181" t="s">
        <v>247</v>
      </c>
      <c r="C47" s="182" t="s">
        <v>248</v>
      </c>
      <c r="D47" s="50" t="s">
        <v>23</v>
      </c>
      <c r="E47" s="51">
        <v>1</v>
      </c>
      <c r="F47" s="54">
        <f>F48+F49+F50+F51</f>
        <v>21987851.379999999</v>
      </c>
      <c r="G47" s="54">
        <f t="shared" ref="G47:J47" si="55">G48+G49+G50+G51</f>
        <v>0</v>
      </c>
      <c r="H47" s="54">
        <f t="shared" si="55"/>
        <v>0</v>
      </c>
      <c r="I47" s="54">
        <f t="shared" si="55"/>
        <v>0</v>
      </c>
      <c r="J47" s="54">
        <f t="shared" si="55"/>
        <v>21987851.379999999</v>
      </c>
      <c r="K47" s="52">
        <f>K48+K49+K50+K51</f>
        <v>21987.85</v>
      </c>
      <c r="L47" s="53"/>
      <c r="M47" s="54">
        <f t="shared" ref="M47" si="56">M48+M49+M50+M51</f>
        <v>681623.39</v>
      </c>
      <c r="N47" s="53"/>
      <c r="O47" s="54">
        <f t="shared" ref="O47" si="57">O48+O49+O50+O51</f>
        <v>113347.38</v>
      </c>
      <c r="P47" s="54">
        <f t="shared" ref="P47" si="58">P48+P49+P50+P51</f>
        <v>-102243.51</v>
      </c>
      <c r="Q47" s="54">
        <f t="shared" ref="Q47:U47" si="59">Q48+Q49+Q50+Q51</f>
        <v>22680578.640000001</v>
      </c>
      <c r="R47" s="68"/>
      <c r="S47" s="54">
        <f t="shared" si="59"/>
        <v>24041413.359999999</v>
      </c>
      <c r="T47" s="68"/>
      <c r="U47" s="54">
        <f t="shared" si="59"/>
        <v>25979151.27</v>
      </c>
      <c r="V47" s="54"/>
    </row>
    <row r="48" spans="1:22" x14ac:dyDescent="0.25">
      <c r="A48" s="179" t="s">
        <v>134</v>
      </c>
      <c r="B48" s="185" t="s">
        <v>289</v>
      </c>
      <c r="C48" s="186" t="s">
        <v>252</v>
      </c>
      <c r="D48" s="11" t="s">
        <v>23</v>
      </c>
      <c r="E48" s="12">
        <v>1</v>
      </c>
      <c r="F48" s="175">
        <v>13640341.26</v>
      </c>
      <c r="G48" s="175"/>
      <c r="H48" s="175"/>
      <c r="I48" s="176"/>
      <c r="J48" s="14">
        <f t="shared" si="3"/>
        <v>13640341.26</v>
      </c>
      <c r="K48" s="177">
        <v>13640.34</v>
      </c>
      <c r="L48" s="223">
        <v>3.1E-2</v>
      </c>
      <c r="M48" s="175">
        <f>(F48+G48)*L48</f>
        <v>422850.58</v>
      </c>
      <c r="N48" s="223">
        <v>5.0000000000000001E-3</v>
      </c>
      <c r="O48" s="175">
        <f>(F48+G48+M48)*N48</f>
        <v>70315.960000000006</v>
      </c>
      <c r="P48" s="175">
        <f>-M48*15%</f>
        <v>-63427.59</v>
      </c>
      <c r="Q48" s="175">
        <f>J48+M48+O48+P48</f>
        <v>14070080.210000001</v>
      </c>
      <c r="R48" s="69">
        <f>'Фактический индекс'!$H$19</f>
        <v>1.06</v>
      </c>
      <c r="S48" s="175">
        <f>Q48*R48</f>
        <v>14914285.02</v>
      </c>
      <c r="T48" s="178">
        <f>'Прогнозный индекс'!$F$45</f>
        <v>1.0806</v>
      </c>
      <c r="U48" s="175">
        <f>S48*T48</f>
        <v>16116376.390000001</v>
      </c>
      <c r="V48" s="175"/>
    </row>
    <row r="49" spans="1:22" outlineLevel="1" x14ac:dyDescent="0.25">
      <c r="A49" s="198"/>
      <c r="B49" s="183" t="s">
        <v>290</v>
      </c>
      <c r="C49" s="184" t="s">
        <v>254</v>
      </c>
      <c r="D49" s="193" t="s">
        <v>23</v>
      </c>
      <c r="E49" s="194">
        <v>1</v>
      </c>
      <c r="F49" s="189"/>
      <c r="G49" s="189"/>
      <c r="H49" s="189"/>
      <c r="I49" s="192"/>
      <c r="J49" s="195">
        <f t="shared" si="3"/>
        <v>0</v>
      </c>
      <c r="K49" s="197">
        <v>0</v>
      </c>
      <c r="L49" s="191"/>
      <c r="M49" s="192"/>
      <c r="N49" s="191"/>
      <c r="O49" s="192"/>
      <c r="P49" s="192"/>
      <c r="Q49" s="192"/>
      <c r="R49" s="69"/>
      <c r="S49" s="192"/>
      <c r="T49" s="180"/>
      <c r="U49" s="192"/>
      <c r="V49" s="189"/>
    </row>
    <row r="50" spans="1:22" x14ac:dyDescent="0.25">
      <c r="A50" s="179" t="s">
        <v>135</v>
      </c>
      <c r="B50" s="185" t="s">
        <v>291</v>
      </c>
      <c r="C50" s="186" t="s">
        <v>256</v>
      </c>
      <c r="D50" s="11" t="s">
        <v>23</v>
      </c>
      <c r="E50" s="12">
        <v>1</v>
      </c>
      <c r="F50" s="175">
        <v>2531727.85</v>
      </c>
      <c r="G50" s="175"/>
      <c r="H50" s="175"/>
      <c r="I50" s="176"/>
      <c r="J50" s="14">
        <f t="shared" si="3"/>
        <v>2531727.85</v>
      </c>
      <c r="K50" s="177">
        <v>2531.73</v>
      </c>
      <c r="L50" s="223">
        <v>3.1E-2</v>
      </c>
      <c r="M50" s="175">
        <f t="shared" ref="M50:M51" si="60">(F50+G50)*L50</f>
        <v>78483.56</v>
      </c>
      <c r="N50" s="223">
        <v>5.0000000000000001E-3</v>
      </c>
      <c r="O50" s="175">
        <f t="shared" ref="O50:O51" si="61">(F50+G50+M50)*N50</f>
        <v>13051.06</v>
      </c>
      <c r="P50" s="175">
        <f t="shared" ref="P50:P51" si="62">-M50*15%</f>
        <v>-11772.53</v>
      </c>
      <c r="Q50" s="175">
        <f t="shared" ref="Q50:Q51" si="63">J50+M50+O50+P50</f>
        <v>2611489.94</v>
      </c>
      <c r="R50" s="69">
        <f>'Фактический индекс'!$H$19</f>
        <v>1.06</v>
      </c>
      <c r="S50" s="175">
        <f t="shared" ref="S50:S51" si="64">Q50*R50</f>
        <v>2768179.34</v>
      </c>
      <c r="T50" s="178">
        <f>'Прогнозный индекс'!$F$45</f>
        <v>1.0806</v>
      </c>
      <c r="U50" s="175">
        <f t="shared" ref="U50:U51" si="65">S50*T50</f>
        <v>2991294.59</v>
      </c>
      <c r="V50" s="175"/>
    </row>
    <row r="51" spans="1:22" ht="31.5" x14ac:dyDescent="0.25">
      <c r="A51" s="179" t="s">
        <v>293</v>
      </c>
      <c r="B51" s="185" t="s">
        <v>292</v>
      </c>
      <c r="C51" s="186" t="s">
        <v>258</v>
      </c>
      <c r="D51" s="11" t="s">
        <v>23</v>
      </c>
      <c r="E51" s="12">
        <v>1</v>
      </c>
      <c r="F51" s="175">
        <v>5815782.2699999996</v>
      </c>
      <c r="G51" s="175"/>
      <c r="H51" s="175"/>
      <c r="I51" s="176"/>
      <c r="J51" s="14">
        <f t="shared" si="3"/>
        <v>5815782.2699999996</v>
      </c>
      <c r="K51" s="177">
        <v>5815.78</v>
      </c>
      <c r="L51" s="223">
        <v>3.1E-2</v>
      </c>
      <c r="M51" s="175">
        <f t="shared" si="60"/>
        <v>180289.25</v>
      </c>
      <c r="N51" s="223">
        <v>5.0000000000000001E-3</v>
      </c>
      <c r="O51" s="175">
        <f t="shared" si="61"/>
        <v>29980.36</v>
      </c>
      <c r="P51" s="175">
        <f t="shared" si="62"/>
        <v>-27043.39</v>
      </c>
      <c r="Q51" s="175">
        <f t="shared" si="63"/>
        <v>5999008.4900000002</v>
      </c>
      <c r="R51" s="69">
        <f>'Фактический индекс'!$H$19</f>
        <v>1.06</v>
      </c>
      <c r="S51" s="175">
        <f t="shared" si="64"/>
        <v>6358949</v>
      </c>
      <c r="T51" s="178">
        <f>'Прогнозный индекс'!$F$45</f>
        <v>1.0806</v>
      </c>
      <c r="U51" s="175">
        <f t="shared" si="65"/>
        <v>6871480.29</v>
      </c>
      <c r="V51" s="175"/>
    </row>
    <row r="52" spans="1:22" x14ac:dyDescent="0.25">
      <c r="A52" s="61" t="s">
        <v>37</v>
      </c>
      <c r="B52" s="181" t="s">
        <v>249</v>
      </c>
      <c r="C52" s="182" t="s">
        <v>250</v>
      </c>
      <c r="D52" s="50" t="s">
        <v>23</v>
      </c>
      <c r="E52" s="51">
        <v>1</v>
      </c>
      <c r="F52" s="54">
        <f>F53+F54+F55+F56</f>
        <v>16283555.4</v>
      </c>
      <c r="G52" s="54">
        <f t="shared" ref="G52:J52" si="66">G53+G54+G55+G56</f>
        <v>0</v>
      </c>
      <c r="H52" s="54">
        <f t="shared" si="66"/>
        <v>0</v>
      </c>
      <c r="I52" s="54">
        <f t="shared" si="66"/>
        <v>0</v>
      </c>
      <c r="J52" s="54">
        <f t="shared" si="66"/>
        <v>16283555.4</v>
      </c>
      <c r="K52" s="52">
        <f>K53+K54+K55+K56</f>
        <v>16283.55</v>
      </c>
      <c r="L52" s="53"/>
      <c r="M52" s="54">
        <f t="shared" ref="M52" si="67">M53+M54+M55+M56</f>
        <v>504790.22</v>
      </c>
      <c r="N52" s="53"/>
      <c r="O52" s="54">
        <f t="shared" ref="O52" si="68">O53+O54+O55+O56</f>
        <v>83941.73</v>
      </c>
      <c r="P52" s="54">
        <f t="shared" ref="P52" si="69">P53+P54+P55+P56</f>
        <v>-75718.539999999994</v>
      </c>
      <c r="Q52" s="54">
        <f t="shared" ref="Q52:U52" si="70">Q53+Q54+Q55+Q56</f>
        <v>16796568.809999999</v>
      </c>
      <c r="R52" s="68"/>
      <c r="S52" s="54">
        <f t="shared" si="70"/>
        <v>17804362.940000001</v>
      </c>
      <c r="T52" s="68"/>
      <c r="U52" s="54">
        <f t="shared" si="70"/>
        <v>19239394.600000001</v>
      </c>
      <c r="V52" s="54"/>
    </row>
    <row r="53" spans="1:22" x14ac:dyDescent="0.25">
      <c r="A53" s="65" t="s">
        <v>298</v>
      </c>
      <c r="B53" s="204" t="s">
        <v>294</v>
      </c>
      <c r="C53" s="64" t="s">
        <v>252</v>
      </c>
      <c r="D53" s="11" t="s">
        <v>23</v>
      </c>
      <c r="E53" s="12">
        <v>1</v>
      </c>
      <c r="F53" s="13">
        <v>10337588.27</v>
      </c>
      <c r="G53" s="13"/>
      <c r="H53" s="13"/>
      <c r="I53" s="14"/>
      <c r="J53" s="14">
        <f t="shared" si="3"/>
        <v>10337588.27</v>
      </c>
      <c r="K53" s="15">
        <v>10337.59</v>
      </c>
      <c r="L53" s="223">
        <v>3.1E-2</v>
      </c>
      <c r="M53" s="175">
        <f>(F53+G53)*L53</f>
        <v>320465.24</v>
      </c>
      <c r="N53" s="223">
        <v>5.0000000000000001E-3</v>
      </c>
      <c r="O53" s="175">
        <f>(F53+G53+M53)*N53</f>
        <v>53290.27</v>
      </c>
      <c r="P53" s="175">
        <f>-M53*15%</f>
        <v>-48069.79</v>
      </c>
      <c r="Q53" s="175">
        <f>J53+M53+O53+P53</f>
        <v>10663273.99</v>
      </c>
      <c r="R53" s="69">
        <f>'Фактический индекс'!$H$19</f>
        <v>1.06</v>
      </c>
      <c r="S53" s="175">
        <f>Q53*R53</f>
        <v>11303070.43</v>
      </c>
      <c r="T53" s="178">
        <f>'Прогнозный индекс'!$F$45</f>
        <v>1.0806</v>
      </c>
      <c r="U53" s="175">
        <f>S53*T53</f>
        <v>12214097.91</v>
      </c>
      <c r="V53" s="13"/>
    </row>
    <row r="54" spans="1:22" outlineLevel="1" x14ac:dyDescent="0.25">
      <c r="A54" s="199"/>
      <c r="B54" s="205" t="s">
        <v>295</v>
      </c>
      <c r="C54" s="200" t="s">
        <v>254</v>
      </c>
      <c r="D54" s="193" t="s">
        <v>23</v>
      </c>
      <c r="E54" s="194">
        <v>1</v>
      </c>
      <c r="F54" s="201"/>
      <c r="G54" s="201"/>
      <c r="H54" s="201"/>
      <c r="I54" s="195"/>
      <c r="J54" s="195">
        <f t="shared" si="3"/>
        <v>0</v>
      </c>
      <c r="K54" s="202">
        <v>0</v>
      </c>
      <c r="L54" s="203"/>
      <c r="M54" s="195"/>
      <c r="N54" s="203"/>
      <c r="O54" s="195"/>
      <c r="P54" s="195"/>
      <c r="Q54" s="195"/>
      <c r="R54" s="69"/>
      <c r="S54" s="195"/>
      <c r="T54" s="70"/>
      <c r="U54" s="195"/>
      <c r="V54" s="201"/>
    </row>
    <row r="55" spans="1:22" x14ac:dyDescent="0.25">
      <c r="A55" s="65" t="s">
        <v>299</v>
      </c>
      <c r="B55" s="206" t="s">
        <v>296</v>
      </c>
      <c r="C55" s="64" t="s">
        <v>256</v>
      </c>
      <c r="D55" s="11" t="s">
        <v>23</v>
      </c>
      <c r="E55" s="12">
        <v>1</v>
      </c>
      <c r="F55" s="13">
        <v>1699383.92</v>
      </c>
      <c r="G55" s="13"/>
      <c r="H55" s="13"/>
      <c r="I55" s="14"/>
      <c r="J55" s="14">
        <f t="shared" si="3"/>
        <v>1699383.92</v>
      </c>
      <c r="K55" s="15">
        <v>1699.38</v>
      </c>
      <c r="L55" s="223">
        <v>3.1E-2</v>
      </c>
      <c r="M55" s="175">
        <f t="shared" ref="M55:M56" si="71">(F55+G55)*L55</f>
        <v>52680.9</v>
      </c>
      <c r="N55" s="223">
        <v>5.0000000000000001E-3</v>
      </c>
      <c r="O55" s="175">
        <f t="shared" ref="O55:O56" si="72">(F55+G55+M55)*N55</f>
        <v>8760.32</v>
      </c>
      <c r="P55" s="175">
        <f t="shared" ref="P55:P56" si="73">-M55*15%</f>
        <v>-7902.14</v>
      </c>
      <c r="Q55" s="175">
        <f t="shared" ref="Q55:Q56" si="74">J55+M55+O55+P55</f>
        <v>1752923</v>
      </c>
      <c r="R55" s="69">
        <f>'Фактический индекс'!$H$19</f>
        <v>1.06</v>
      </c>
      <c r="S55" s="175">
        <f t="shared" ref="S55:S56" si="75">Q55*R55</f>
        <v>1858098.38</v>
      </c>
      <c r="T55" s="178">
        <f>'Прогнозный индекс'!$F$45</f>
        <v>1.0806</v>
      </c>
      <c r="U55" s="175">
        <f t="shared" ref="U55:U64" si="76">S55*T55</f>
        <v>2007861.11</v>
      </c>
      <c r="V55" s="13"/>
    </row>
    <row r="56" spans="1:22" ht="31.5" x14ac:dyDescent="0.25">
      <c r="A56" s="65" t="s">
        <v>300</v>
      </c>
      <c r="B56" s="204" t="s">
        <v>297</v>
      </c>
      <c r="C56" s="64" t="s">
        <v>258</v>
      </c>
      <c r="D56" s="11" t="s">
        <v>23</v>
      </c>
      <c r="E56" s="12">
        <v>1</v>
      </c>
      <c r="F56" s="13">
        <v>4246583.21</v>
      </c>
      <c r="G56" s="13"/>
      <c r="H56" s="13"/>
      <c r="I56" s="14"/>
      <c r="J56" s="14">
        <f t="shared" si="3"/>
        <v>4246583.21</v>
      </c>
      <c r="K56" s="15">
        <v>4246.58</v>
      </c>
      <c r="L56" s="223">
        <v>3.1E-2</v>
      </c>
      <c r="M56" s="175">
        <f t="shared" si="71"/>
        <v>131644.07999999999</v>
      </c>
      <c r="N56" s="223">
        <v>5.0000000000000001E-3</v>
      </c>
      <c r="O56" s="175">
        <f t="shared" si="72"/>
        <v>21891.14</v>
      </c>
      <c r="P56" s="175">
        <f t="shared" si="73"/>
        <v>-19746.61</v>
      </c>
      <c r="Q56" s="175">
        <f t="shared" si="74"/>
        <v>4380371.82</v>
      </c>
      <c r="R56" s="69">
        <f>'Фактический индекс'!$H$19</f>
        <v>1.06</v>
      </c>
      <c r="S56" s="175">
        <f t="shared" si="75"/>
        <v>4643194.13</v>
      </c>
      <c r="T56" s="178">
        <f>'Прогнозный индекс'!$F$45</f>
        <v>1.0806</v>
      </c>
      <c r="U56" s="175">
        <f t="shared" si="76"/>
        <v>5017435.58</v>
      </c>
      <c r="V56" s="13"/>
    </row>
    <row r="57" spans="1:22" x14ac:dyDescent="0.25">
      <c r="A57" s="61" t="s">
        <v>38</v>
      </c>
      <c r="B57" s="59" t="s">
        <v>83</v>
      </c>
      <c r="C57" s="60" t="s">
        <v>301</v>
      </c>
      <c r="D57" s="50" t="s">
        <v>23</v>
      </c>
      <c r="E57" s="51">
        <v>1</v>
      </c>
      <c r="F57" s="54">
        <v>0</v>
      </c>
      <c r="G57" s="54">
        <v>0</v>
      </c>
      <c r="H57" s="54">
        <v>0</v>
      </c>
      <c r="I57" s="10">
        <v>318386.95</v>
      </c>
      <c r="J57" s="10">
        <f t="shared" si="3"/>
        <v>318386.95</v>
      </c>
      <c r="K57" s="52">
        <v>318.39</v>
      </c>
      <c r="L57" s="53"/>
      <c r="M57" s="10"/>
      <c r="N57" s="53"/>
      <c r="O57" s="10"/>
      <c r="P57" s="10"/>
      <c r="Q57" s="10">
        <f>J57</f>
        <v>318386.95</v>
      </c>
      <c r="R57" s="68">
        <f>'Фактический индекс'!$H$19</f>
        <v>1.06</v>
      </c>
      <c r="S57" s="224">
        <f>Q57*R57</f>
        <v>337490.17</v>
      </c>
      <c r="T57" s="237">
        <f>'Прогнозный индекс'!$F$45</f>
        <v>1.0806</v>
      </c>
      <c r="U57" s="224">
        <f t="shared" si="76"/>
        <v>364691.88</v>
      </c>
      <c r="V57" s="54"/>
    </row>
    <row r="58" spans="1:22" x14ac:dyDescent="0.25">
      <c r="A58" s="61" t="s">
        <v>39</v>
      </c>
      <c r="B58" s="59" t="s">
        <v>85</v>
      </c>
      <c r="C58" s="60" t="s">
        <v>81</v>
      </c>
      <c r="D58" s="50" t="s">
        <v>23</v>
      </c>
      <c r="E58" s="51">
        <v>1</v>
      </c>
      <c r="F58" s="54">
        <v>0</v>
      </c>
      <c r="G58" s="54">
        <v>0</v>
      </c>
      <c r="H58" s="54">
        <v>0</v>
      </c>
      <c r="I58" s="10">
        <v>506.98</v>
      </c>
      <c r="J58" s="10">
        <f t="shared" si="3"/>
        <v>506.98</v>
      </c>
      <c r="K58" s="52">
        <v>0.51</v>
      </c>
      <c r="L58" s="53"/>
      <c r="M58" s="10"/>
      <c r="N58" s="53"/>
      <c r="O58" s="10"/>
      <c r="P58" s="10"/>
      <c r="Q58" s="10">
        <f t="shared" ref="Q58:Q63" si="77">J58</f>
        <v>506.98</v>
      </c>
      <c r="R58" s="68">
        <f>'Фактический индекс'!$H$19</f>
        <v>1.06</v>
      </c>
      <c r="S58" s="224">
        <f t="shared" ref="S58:S59" si="78">Q58*R58</f>
        <v>537.4</v>
      </c>
      <c r="T58" s="237">
        <f>'Прогнозный индекс'!$F$45</f>
        <v>1.0806</v>
      </c>
      <c r="U58" s="224">
        <f t="shared" si="76"/>
        <v>580.71</v>
      </c>
      <c r="V58" s="54"/>
    </row>
    <row r="59" spans="1:22" ht="31.5" x14ac:dyDescent="0.25">
      <c r="A59" s="61" t="s">
        <v>136</v>
      </c>
      <c r="B59" s="59" t="s">
        <v>87</v>
      </c>
      <c r="C59" s="60" t="s">
        <v>302</v>
      </c>
      <c r="D59" s="50" t="s">
        <v>23</v>
      </c>
      <c r="E59" s="51">
        <v>1</v>
      </c>
      <c r="F59" s="54">
        <v>0</v>
      </c>
      <c r="G59" s="54">
        <v>0</v>
      </c>
      <c r="H59" s="54">
        <v>0</v>
      </c>
      <c r="I59" s="10">
        <v>116108.7</v>
      </c>
      <c r="J59" s="10">
        <f t="shared" si="3"/>
        <v>116108.7</v>
      </c>
      <c r="K59" s="52">
        <v>116.11</v>
      </c>
      <c r="L59" s="53"/>
      <c r="M59" s="10"/>
      <c r="N59" s="53"/>
      <c r="O59" s="10"/>
      <c r="P59" s="10"/>
      <c r="Q59" s="10">
        <f t="shared" si="77"/>
        <v>116108.7</v>
      </c>
      <c r="R59" s="68">
        <f>'Фактический индекс'!$H$19</f>
        <v>1.06</v>
      </c>
      <c r="S59" s="224">
        <f t="shared" si="78"/>
        <v>123075.22</v>
      </c>
      <c r="T59" s="237">
        <f>'Прогнозный индекс'!$F$45</f>
        <v>1.0806</v>
      </c>
      <c r="U59" s="224">
        <f t="shared" si="76"/>
        <v>132995.07999999999</v>
      </c>
      <c r="V59" s="54"/>
    </row>
    <row r="60" spans="1:22" ht="31.5" x14ac:dyDescent="0.25">
      <c r="A60" s="61" t="s">
        <v>40</v>
      </c>
      <c r="B60" s="59" t="s">
        <v>303</v>
      </c>
      <c r="C60" s="60" t="s">
        <v>381</v>
      </c>
      <c r="D60" s="50" t="s">
        <v>23</v>
      </c>
      <c r="E60" s="51">
        <v>1</v>
      </c>
      <c r="F60" s="10">
        <f>F61+F62+F63+F64</f>
        <v>0</v>
      </c>
      <c r="G60" s="10">
        <f t="shared" ref="G60:J60" si="79">G61+G62+G63+G64</f>
        <v>0</v>
      </c>
      <c r="H60" s="10">
        <f t="shared" si="79"/>
        <v>0</v>
      </c>
      <c r="I60" s="10">
        <f t="shared" si="79"/>
        <v>64139344.359999999</v>
      </c>
      <c r="J60" s="10">
        <f t="shared" si="79"/>
        <v>64139344.359999999</v>
      </c>
      <c r="K60" s="52">
        <v>64139.34</v>
      </c>
      <c r="L60" s="53"/>
      <c r="M60" s="54"/>
      <c r="N60" s="53"/>
      <c r="O60" s="54"/>
      <c r="P60" s="54"/>
      <c r="Q60" s="10">
        <f>Q61+Q62+Q63+Q64</f>
        <v>64139344.359999999</v>
      </c>
      <c r="R60" s="69"/>
      <c r="S60" s="10">
        <f>S61+S62+S63+S64</f>
        <v>67437337.019999996</v>
      </c>
      <c r="T60" s="10"/>
      <c r="U60" s="10">
        <f>U61+U62+U63+U64</f>
        <v>72133458.700000003</v>
      </c>
      <c r="V60" s="54"/>
    </row>
    <row r="61" spans="1:22" ht="47.25" x14ac:dyDescent="0.25">
      <c r="A61" s="65" t="s">
        <v>137</v>
      </c>
      <c r="B61" s="63"/>
      <c r="C61" s="64" t="s">
        <v>337</v>
      </c>
      <c r="D61" s="11" t="s">
        <v>23</v>
      </c>
      <c r="E61" s="12">
        <v>1</v>
      </c>
      <c r="F61" s="13">
        <v>0</v>
      </c>
      <c r="G61" s="13">
        <v>0</v>
      </c>
      <c r="H61" s="13">
        <v>0</v>
      </c>
      <c r="I61" s="14">
        <v>900495.96</v>
      </c>
      <c r="J61" s="14">
        <f t="shared" si="3"/>
        <v>900495.96</v>
      </c>
      <c r="K61" s="15"/>
      <c r="L61" s="16"/>
      <c r="M61" s="13"/>
      <c r="N61" s="16"/>
      <c r="O61" s="13"/>
      <c r="P61" s="13"/>
      <c r="Q61" s="14">
        <f t="shared" si="77"/>
        <v>900495.96</v>
      </c>
      <c r="R61" s="69">
        <f>'Фактический индекс'!$H$19</f>
        <v>1.06</v>
      </c>
      <c r="S61" s="175">
        <f t="shared" ref="S61:S63" si="80">Q61*R61</f>
        <v>954525.72</v>
      </c>
      <c r="T61" s="178">
        <f>'Прогнозный индекс'!$F$45</f>
        <v>1.0806</v>
      </c>
      <c r="U61" s="175">
        <f t="shared" si="76"/>
        <v>1031460.49</v>
      </c>
      <c r="V61" s="13"/>
    </row>
    <row r="62" spans="1:22" ht="47.25" x14ac:dyDescent="0.25">
      <c r="A62" s="65" t="s">
        <v>138</v>
      </c>
      <c r="B62" s="63"/>
      <c r="C62" s="64" t="s">
        <v>338</v>
      </c>
      <c r="D62" s="11" t="s">
        <v>23</v>
      </c>
      <c r="E62" s="12">
        <v>1</v>
      </c>
      <c r="F62" s="13">
        <v>0</v>
      </c>
      <c r="G62" s="13">
        <v>0</v>
      </c>
      <c r="H62" s="13">
        <v>0</v>
      </c>
      <c r="I62" s="14">
        <v>8901933.0399999991</v>
      </c>
      <c r="J62" s="14">
        <f t="shared" si="3"/>
        <v>8901933.0399999991</v>
      </c>
      <c r="K62" s="15"/>
      <c r="L62" s="16"/>
      <c r="M62" s="13"/>
      <c r="N62" s="16"/>
      <c r="O62" s="13"/>
      <c r="P62" s="13"/>
      <c r="Q62" s="14">
        <f t="shared" si="77"/>
        <v>8901933.0399999991</v>
      </c>
      <c r="R62" s="69">
        <f>'Фактический индекс'!$H$19</f>
        <v>1.06</v>
      </c>
      <c r="S62" s="175">
        <f t="shared" si="80"/>
        <v>9436049.0199999996</v>
      </c>
      <c r="T62" s="178">
        <f>'Прогнозный индекс'!$F$45</f>
        <v>1.0806</v>
      </c>
      <c r="U62" s="175">
        <f t="shared" si="76"/>
        <v>10196594.57</v>
      </c>
      <c r="V62" s="13"/>
    </row>
    <row r="63" spans="1:22" ht="57.75" customHeight="1" x14ac:dyDescent="0.25">
      <c r="A63" s="65" t="s">
        <v>336</v>
      </c>
      <c r="B63" s="63"/>
      <c r="C63" s="64" t="s">
        <v>366</v>
      </c>
      <c r="D63" s="11" t="s">
        <v>23</v>
      </c>
      <c r="E63" s="12">
        <v>1</v>
      </c>
      <c r="F63" s="13">
        <v>0</v>
      </c>
      <c r="G63" s="13">
        <v>0</v>
      </c>
      <c r="H63" s="13">
        <v>0</v>
      </c>
      <c r="I63" s="14">
        <v>45164115.359999999</v>
      </c>
      <c r="J63" s="14">
        <f t="shared" si="3"/>
        <v>45164115.359999999</v>
      </c>
      <c r="K63" s="15"/>
      <c r="L63" s="16"/>
      <c r="M63" s="13"/>
      <c r="N63" s="16"/>
      <c r="O63" s="13"/>
      <c r="P63" s="13"/>
      <c r="Q63" s="14">
        <f t="shared" si="77"/>
        <v>45164115.359999999</v>
      </c>
      <c r="R63" s="69">
        <f>'Фактический индекс'!$H$19</f>
        <v>1.06</v>
      </c>
      <c r="S63" s="175">
        <f t="shared" si="80"/>
        <v>47873962.280000001</v>
      </c>
      <c r="T63" s="178">
        <f>'Прогнозный индекс'!$F$45</f>
        <v>1.0806</v>
      </c>
      <c r="U63" s="175">
        <f t="shared" si="76"/>
        <v>51732603.640000001</v>
      </c>
      <c r="V63" s="13"/>
    </row>
    <row r="64" spans="1:22" ht="55.5" customHeight="1" x14ac:dyDescent="0.25">
      <c r="A64" s="230" t="s">
        <v>365</v>
      </c>
      <c r="B64" s="231"/>
      <c r="C64" s="64" t="s">
        <v>367</v>
      </c>
      <c r="D64" s="11" t="s">
        <v>23</v>
      </c>
      <c r="E64" s="12">
        <v>1</v>
      </c>
      <c r="F64" s="13">
        <v>0</v>
      </c>
      <c r="G64" s="13">
        <v>0</v>
      </c>
      <c r="H64" s="13">
        <v>0</v>
      </c>
      <c r="I64" s="14">
        <v>9172800</v>
      </c>
      <c r="J64" s="14">
        <f t="shared" ref="J64" si="81">I64+H64+G64+F64</f>
        <v>9172800</v>
      </c>
      <c r="K64" s="15"/>
      <c r="L64" s="16"/>
      <c r="M64" s="13"/>
      <c r="N64" s="16"/>
      <c r="O64" s="13"/>
      <c r="P64" s="13"/>
      <c r="Q64" s="14">
        <f t="shared" ref="Q64" si="82">J64</f>
        <v>9172800</v>
      </c>
      <c r="R64" s="70">
        <v>1</v>
      </c>
      <c r="S64" s="175">
        <f t="shared" ref="S64" si="83">Q64*R64</f>
        <v>9172800</v>
      </c>
      <c r="T64" s="70">
        <v>1</v>
      </c>
      <c r="U64" s="175">
        <f t="shared" si="76"/>
        <v>9172800</v>
      </c>
      <c r="V64" s="13"/>
    </row>
    <row r="65" spans="1:23" ht="47.25" x14ac:dyDescent="0.25">
      <c r="A65" s="61" t="s">
        <v>139</v>
      </c>
      <c r="B65" s="172" t="s">
        <v>231</v>
      </c>
      <c r="C65" s="172" t="s">
        <v>305</v>
      </c>
      <c r="D65" s="50" t="s">
        <v>23</v>
      </c>
      <c r="E65" s="51">
        <v>1</v>
      </c>
      <c r="F65" s="54">
        <f t="shared" ref="F65:K65" si="84">(F16+F17+F22+F26+F32+F37+F42+F47+F52+F57+F58+F59+F60)*3%</f>
        <v>36874858.520000003</v>
      </c>
      <c r="G65" s="54">
        <f t="shared" si="84"/>
        <v>0</v>
      </c>
      <c r="H65" s="54">
        <f t="shared" si="84"/>
        <v>0</v>
      </c>
      <c r="I65" s="54">
        <f t="shared" si="84"/>
        <v>1955037.78</v>
      </c>
      <c r="J65" s="54">
        <f t="shared" si="84"/>
        <v>38829896.299999997</v>
      </c>
      <c r="K65" s="55">
        <f t="shared" si="84"/>
        <v>38829.9</v>
      </c>
      <c r="L65" s="53"/>
      <c r="M65" s="54">
        <f>(M16+M17+M22+M26+M32+M37+M42+M47+M52+M57+M58+M59+M60)*3%</f>
        <v>1143120.6100000001</v>
      </c>
      <c r="N65" s="53"/>
      <c r="O65" s="54">
        <f>(O16+O17+O22+O26+O32+O37+O42+O47+O52+O57+O58+O59+O60)*3%</f>
        <v>190089.9</v>
      </c>
      <c r="P65" s="54">
        <f>(P16+P17+P22+P26+P32+P37+P42+P47+P52+P57+P58+P59+P60)*3%</f>
        <v>-171468.09</v>
      </c>
      <c r="Q65" s="54">
        <f>(Q16+Q17+Q22+Q26+Q32+Q37+Q42+Q47+Q52+Q57+Q58+Q59+Q60)*3%</f>
        <v>39991638.719999999</v>
      </c>
      <c r="R65" s="68"/>
      <c r="S65" s="54">
        <f>(S16+S17+S22+S26+S32+S37+S42+S47+S52+S57+S58+S59+S60)*3%</f>
        <v>42374626</v>
      </c>
      <c r="T65" s="68"/>
      <c r="U65" s="420">
        <f>(U16+U17+U22+U26+U32+U37+U42+U47+U52+U57+U58+U59+U60)*3%-0.01</f>
        <v>45766491.399999999</v>
      </c>
      <c r="V65" s="54"/>
      <c r="W65" s="4" t="s">
        <v>480</v>
      </c>
    </row>
    <row r="66" spans="1:23" x14ac:dyDescent="0.25">
      <c r="A66" s="66"/>
      <c r="B66" s="56"/>
      <c r="C66" s="56" t="s">
        <v>41</v>
      </c>
      <c r="D66" s="56"/>
      <c r="E66" s="56"/>
      <c r="F66" s="67"/>
      <c r="G66" s="67"/>
      <c r="H66" s="67"/>
      <c r="I66" s="67"/>
      <c r="J66" s="67"/>
      <c r="K66" s="67"/>
      <c r="L66" s="62"/>
      <c r="M66" s="67"/>
      <c r="N66" s="62"/>
      <c r="O66" s="67"/>
      <c r="P66" s="67"/>
      <c r="Q66" s="67">
        <f>Q12+Q15</f>
        <v>1435766837.51</v>
      </c>
      <c r="R66" s="62"/>
      <c r="S66" s="67">
        <f>S12+S15</f>
        <v>1521345968.72</v>
      </c>
      <c r="T66" s="62"/>
      <c r="U66" s="67">
        <f>U12+U15</f>
        <v>1639674857.6800001</v>
      </c>
      <c r="V66" s="67"/>
      <c r="W66" s="249"/>
    </row>
    <row r="67" spans="1:23" x14ac:dyDescent="0.25">
      <c r="A67" s="66"/>
      <c r="B67" s="56"/>
      <c r="C67" s="56" t="s">
        <v>335</v>
      </c>
      <c r="D67" s="56"/>
      <c r="E67" s="56"/>
      <c r="F67" s="67"/>
      <c r="G67" s="67"/>
      <c r="H67" s="67"/>
      <c r="I67" s="67"/>
      <c r="J67" s="67"/>
      <c r="K67" s="67"/>
      <c r="L67" s="62"/>
      <c r="M67" s="67"/>
      <c r="N67" s="62"/>
      <c r="O67" s="67"/>
      <c r="P67" s="67"/>
      <c r="Q67" s="67">
        <f>(Q66-Q57-Q58-Q59)*22%</f>
        <v>315773003.67000002</v>
      </c>
      <c r="R67" s="62"/>
      <c r="S67" s="67">
        <f>(S66-S57-S58-S59)*22%</f>
        <v>334594670.5</v>
      </c>
      <c r="T67" s="62"/>
      <c r="U67" s="67">
        <f>(U66-U57-U58-U59)*22%</f>
        <v>360618849.80000001</v>
      </c>
      <c r="V67" s="67"/>
    </row>
    <row r="68" spans="1:23" x14ac:dyDescent="0.25">
      <c r="A68" s="66"/>
      <c r="B68" s="56"/>
      <c r="C68" s="56" t="s">
        <v>42</v>
      </c>
      <c r="D68" s="56"/>
      <c r="E68" s="56"/>
      <c r="F68" s="67"/>
      <c r="G68" s="67"/>
      <c r="H68" s="67"/>
      <c r="I68" s="67"/>
      <c r="J68" s="67"/>
      <c r="K68" s="67"/>
      <c r="L68" s="62"/>
      <c r="M68" s="67"/>
      <c r="N68" s="62"/>
      <c r="O68" s="67"/>
      <c r="P68" s="67"/>
      <c r="Q68" s="67">
        <f>Q66+Q67</f>
        <v>1751539841.1800001</v>
      </c>
      <c r="R68" s="62"/>
      <c r="S68" s="67">
        <f>S66+S67</f>
        <v>1855940639.22</v>
      </c>
      <c r="T68" s="62"/>
      <c r="U68" s="67">
        <f>U66+U67</f>
        <v>2000293707.48</v>
      </c>
      <c r="V68" s="67"/>
    </row>
    <row r="70" spans="1:23" x14ac:dyDescent="0.25">
      <c r="K70" s="88"/>
      <c r="P70" s="88"/>
      <c r="Q70" s="88"/>
    </row>
    <row r="71" spans="1:23" ht="46.5" customHeight="1" x14ac:dyDescent="0.25">
      <c r="A71" s="462" t="str">
        <f>ПЗ!A19</f>
        <v>Начальник отдела ценообразования Управления проектов Департамента развития инфраструктуры</v>
      </c>
      <c r="B71" s="462"/>
      <c r="C71" s="462"/>
      <c r="D71" s="462"/>
      <c r="E71" s="462"/>
      <c r="K71" s="88"/>
      <c r="Q71" s="88"/>
      <c r="R71" s="164" t="str">
        <f>ПЗ!C19</f>
        <v>А.Ю. Татаринов</v>
      </c>
      <c r="U71" s="1"/>
    </row>
    <row r="72" spans="1:23" x14ac:dyDescent="0.25">
      <c r="K72" s="88"/>
    </row>
    <row r="74" spans="1:23" x14ac:dyDescent="0.25">
      <c r="K74" s="88"/>
    </row>
  </sheetData>
  <mergeCells count="22">
    <mergeCell ref="T9:T10"/>
    <mergeCell ref="A1:T1"/>
    <mergeCell ref="A2:T2"/>
    <mergeCell ref="A3:T3"/>
    <mergeCell ref="A6:T6"/>
    <mergeCell ref="A7:T7"/>
    <mergeCell ref="A71:E71"/>
    <mergeCell ref="U9:U10"/>
    <mergeCell ref="V9:V10"/>
    <mergeCell ref="K9:K10"/>
    <mergeCell ref="L9:M9"/>
    <mergeCell ref="N9:O9"/>
    <mergeCell ref="P9:P10"/>
    <mergeCell ref="Q9:Q10"/>
    <mergeCell ref="R9:R10"/>
    <mergeCell ref="F9:J9"/>
    <mergeCell ref="A9:A10"/>
    <mergeCell ref="B9:B10"/>
    <mergeCell ref="C9:C10"/>
    <mergeCell ref="D9:D10"/>
    <mergeCell ref="E9:E10"/>
    <mergeCell ref="S9:S10"/>
  </mergeCells>
  <pageMargins left="0.7" right="0.7" top="0.75" bottom="0.75" header="0.3" footer="0.3"/>
  <pageSetup paperSize="9" scale="32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8"/>
  <sheetViews>
    <sheetView topLeftCell="A44" workbookViewId="0">
      <selection activeCell="J9" sqref="J9"/>
    </sheetView>
  </sheetViews>
  <sheetFormatPr defaultColWidth="9.140625" defaultRowHeight="15.75" x14ac:dyDescent="0.25"/>
  <cols>
    <col min="1" max="1" width="9.28515625" style="4" customWidth="1"/>
    <col min="2" max="2" width="26.140625" style="4" customWidth="1"/>
    <col min="3" max="3" width="43.85546875" style="4" customWidth="1"/>
    <col min="4" max="4" width="14.42578125" style="1" customWidth="1"/>
    <col min="5" max="5" width="15" style="1" customWidth="1"/>
    <col min="6" max="16384" width="9.140625" style="4"/>
  </cols>
  <sheetData>
    <row r="1" spans="1:5" s="1" customFormat="1" x14ac:dyDescent="0.25">
      <c r="A1" s="485" t="s">
        <v>144</v>
      </c>
      <c r="B1" s="485"/>
      <c r="C1" s="485"/>
      <c r="D1" s="485"/>
      <c r="E1" s="485"/>
    </row>
    <row r="2" spans="1:5" s="1" customFormat="1" ht="47.25" customHeight="1" x14ac:dyDescent="0.25">
      <c r="A2" s="489" t="str">
        <f>НМЦК!A2</f>
        <v>«Всесезонный туристско-рекреационный комплекс «Эльбрус», Кабардино-Балкарская Республика. Горнолыжные трассы EP16, EP18, EP19, EP20, EP21, EP22, EP24, EP25»</v>
      </c>
      <c r="B2" s="489"/>
      <c r="C2" s="489"/>
      <c r="D2" s="489"/>
      <c r="E2" s="489"/>
    </row>
    <row r="3" spans="1:5" x14ac:dyDescent="0.25">
      <c r="A3" s="490" t="s">
        <v>145</v>
      </c>
      <c r="B3" s="490"/>
      <c r="C3" s="490"/>
      <c r="D3" s="490"/>
      <c r="E3" s="490"/>
    </row>
    <row r="4" spans="1:5" x14ac:dyDescent="0.25">
      <c r="A4" s="472" t="s">
        <v>2</v>
      </c>
      <c r="B4" s="472" t="s">
        <v>146</v>
      </c>
      <c r="C4" s="472" t="s">
        <v>4</v>
      </c>
      <c r="D4" s="491" t="s">
        <v>5</v>
      </c>
      <c r="E4" s="491" t="s">
        <v>6</v>
      </c>
    </row>
    <row r="5" spans="1:5" ht="125.25" customHeight="1" x14ac:dyDescent="0.25">
      <c r="A5" s="481"/>
      <c r="B5" s="481"/>
      <c r="C5" s="481"/>
      <c r="D5" s="491"/>
      <c r="E5" s="491"/>
    </row>
    <row r="6" spans="1:5" x14ac:dyDescent="0.25">
      <c r="A6" s="90">
        <v>1</v>
      </c>
      <c r="B6" s="90">
        <v>2</v>
      </c>
      <c r="C6" s="90">
        <v>3</v>
      </c>
      <c r="D6" s="90">
        <v>4</v>
      </c>
      <c r="E6" s="90">
        <v>5</v>
      </c>
    </row>
    <row r="7" spans="1:5" x14ac:dyDescent="0.25">
      <c r="A7" s="57">
        <v>1</v>
      </c>
      <c r="B7" s="57"/>
      <c r="C7" s="58" t="s">
        <v>22</v>
      </c>
      <c r="D7" s="47" t="s">
        <v>23</v>
      </c>
      <c r="E7" s="48">
        <v>1</v>
      </c>
    </row>
    <row r="8" spans="1:5" x14ac:dyDescent="0.25">
      <c r="A8" s="59" t="s">
        <v>24</v>
      </c>
      <c r="B8" s="173" t="s">
        <v>98</v>
      </c>
      <c r="C8" s="172" t="s">
        <v>230</v>
      </c>
      <c r="D8" s="50" t="s">
        <v>23</v>
      </c>
      <c r="E8" s="51">
        <v>1</v>
      </c>
    </row>
    <row r="9" spans="1:5" ht="31.5" x14ac:dyDescent="0.25">
      <c r="A9" s="59" t="s">
        <v>25</v>
      </c>
      <c r="B9" s="172" t="s">
        <v>231</v>
      </c>
      <c r="C9" s="172" t="s">
        <v>233</v>
      </c>
      <c r="D9" s="50" t="s">
        <v>23</v>
      </c>
      <c r="E9" s="51">
        <v>1</v>
      </c>
    </row>
    <row r="10" spans="1:5" ht="31.5" x14ac:dyDescent="0.25">
      <c r="A10" s="57">
        <v>2</v>
      </c>
      <c r="B10" s="57"/>
      <c r="C10" s="58" t="s">
        <v>339</v>
      </c>
      <c r="D10" s="47" t="s">
        <v>23</v>
      </c>
      <c r="E10" s="48">
        <v>1</v>
      </c>
    </row>
    <row r="11" spans="1:5" ht="31.5" x14ac:dyDescent="0.25">
      <c r="A11" s="59" t="s">
        <v>26</v>
      </c>
      <c r="B11" s="181" t="s">
        <v>55</v>
      </c>
      <c r="C11" s="182" t="s">
        <v>234</v>
      </c>
      <c r="D11" s="50" t="s">
        <v>23</v>
      </c>
      <c r="E11" s="51">
        <v>1</v>
      </c>
    </row>
    <row r="12" spans="1:5" x14ac:dyDescent="0.25">
      <c r="A12" s="59" t="s">
        <v>27</v>
      </c>
      <c r="B12" s="181" t="s">
        <v>235</v>
      </c>
      <c r="C12" s="182" t="s">
        <v>236</v>
      </c>
      <c r="D12" s="50" t="s">
        <v>23</v>
      </c>
      <c r="E12" s="51">
        <v>1</v>
      </c>
    </row>
    <row r="13" spans="1:5" x14ac:dyDescent="0.25">
      <c r="A13" s="174" t="s">
        <v>28</v>
      </c>
      <c r="B13" s="185" t="s">
        <v>251</v>
      </c>
      <c r="C13" s="186" t="s">
        <v>252</v>
      </c>
      <c r="D13" s="11" t="s">
        <v>23</v>
      </c>
      <c r="E13" s="12">
        <v>1</v>
      </c>
    </row>
    <row r="14" spans="1:5" x14ac:dyDescent="0.25">
      <c r="A14" s="174" t="s">
        <v>29</v>
      </c>
      <c r="B14" s="187" t="s">
        <v>255</v>
      </c>
      <c r="C14" s="186" t="s">
        <v>256</v>
      </c>
      <c r="D14" s="11" t="s">
        <v>23</v>
      </c>
      <c r="E14" s="12">
        <v>1</v>
      </c>
    </row>
    <row r="15" spans="1:5" ht="31.5" x14ac:dyDescent="0.25">
      <c r="A15" s="174" t="s">
        <v>30</v>
      </c>
      <c r="B15" s="187" t="s">
        <v>257</v>
      </c>
      <c r="C15" s="186" t="s">
        <v>258</v>
      </c>
      <c r="D15" s="11" t="s">
        <v>23</v>
      </c>
      <c r="E15" s="12">
        <v>1</v>
      </c>
    </row>
    <row r="16" spans="1:5" x14ac:dyDescent="0.25">
      <c r="A16" s="59" t="s">
        <v>31</v>
      </c>
      <c r="B16" s="181" t="s">
        <v>237</v>
      </c>
      <c r="C16" s="182" t="s">
        <v>238</v>
      </c>
      <c r="D16" s="50" t="s">
        <v>23</v>
      </c>
      <c r="E16" s="51">
        <v>1</v>
      </c>
    </row>
    <row r="17" spans="1:5" x14ac:dyDescent="0.25">
      <c r="A17" s="174" t="s">
        <v>262</v>
      </c>
      <c r="B17" s="185" t="s">
        <v>259</v>
      </c>
      <c r="C17" s="186" t="s">
        <v>252</v>
      </c>
      <c r="D17" s="11" t="s">
        <v>23</v>
      </c>
      <c r="E17" s="12">
        <v>1</v>
      </c>
    </row>
    <row r="18" spans="1:5" x14ac:dyDescent="0.25">
      <c r="A18" s="174" t="s">
        <v>263</v>
      </c>
      <c r="B18" s="185" t="s">
        <v>261</v>
      </c>
      <c r="C18" s="186" t="s">
        <v>256</v>
      </c>
      <c r="D18" s="11" t="s">
        <v>23</v>
      </c>
      <c r="E18" s="12">
        <v>1</v>
      </c>
    </row>
    <row r="19" spans="1:5" x14ac:dyDescent="0.25">
      <c r="A19" s="59" t="s">
        <v>32</v>
      </c>
      <c r="B19" s="181" t="s">
        <v>239</v>
      </c>
      <c r="C19" s="182" t="s">
        <v>240</v>
      </c>
      <c r="D19" s="50" t="s">
        <v>23</v>
      </c>
      <c r="E19" s="51">
        <v>1</v>
      </c>
    </row>
    <row r="20" spans="1:5" x14ac:dyDescent="0.25">
      <c r="A20" s="174" t="s">
        <v>270</v>
      </c>
      <c r="B20" s="185" t="s">
        <v>264</v>
      </c>
      <c r="C20" s="186" t="s">
        <v>252</v>
      </c>
      <c r="D20" s="11" t="s">
        <v>23</v>
      </c>
      <c r="E20" s="12">
        <v>1</v>
      </c>
    </row>
    <row r="21" spans="1:5" x14ac:dyDescent="0.25">
      <c r="A21" s="174" t="s">
        <v>272</v>
      </c>
      <c r="B21" s="185" t="s">
        <v>266</v>
      </c>
      <c r="C21" s="186" t="s">
        <v>256</v>
      </c>
      <c r="D21" s="11" t="s">
        <v>23</v>
      </c>
      <c r="E21" s="12">
        <v>1</v>
      </c>
    </row>
    <row r="22" spans="1:5" ht="31.5" x14ac:dyDescent="0.25">
      <c r="A22" s="174" t="s">
        <v>273</v>
      </c>
      <c r="B22" s="185" t="s">
        <v>267</v>
      </c>
      <c r="C22" s="186" t="s">
        <v>258</v>
      </c>
      <c r="D22" s="11" t="s">
        <v>23</v>
      </c>
      <c r="E22" s="12">
        <v>1</v>
      </c>
    </row>
    <row r="23" spans="1:5" x14ac:dyDescent="0.25">
      <c r="A23" s="174" t="s">
        <v>271</v>
      </c>
      <c r="B23" s="185" t="s">
        <v>268</v>
      </c>
      <c r="C23" s="186" t="s">
        <v>269</v>
      </c>
      <c r="D23" s="11" t="s">
        <v>23</v>
      </c>
      <c r="E23" s="12">
        <v>1</v>
      </c>
    </row>
    <row r="24" spans="1:5" x14ac:dyDescent="0.25">
      <c r="A24" s="59" t="s">
        <v>33</v>
      </c>
      <c r="B24" s="181" t="s">
        <v>241</v>
      </c>
      <c r="C24" s="182" t="s">
        <v>242</v>
      </c>
      <c r="D24" s="50" t="s">
        <v>23</v>
      </c>
      <c r="E24" s="51">
        <v>1</v>
      </c>
    </row>
    <row r="25" spans="1:5" x14ac:dyDescent="0.25">
      <c r="A25" s="174" t="s">
        <v>278</v>
      </c>
      <c r="B25" s="185" t="s">
        <v>274</v>
      </c>
      <c r="C25" s="186" t="s">
        <v>252</v>
      </c>
      <c r="D25" s="11" t="s">
        <v>23</v>
      </c>
      <c r="E25" s="12">
        <v>1</v>
      </c>
    </row>
    <row r="26" spans="1:5" x14ac:dyDescent="0.25">
      <c r="A26" s="174" t="s">
        <v>279</v>
      </c>
      <c r="B26" s="185" t="s">
        <v>276</v>
      </c>
      <c r="C26" s="186" t="s">
        <v>256</v>
      </c>
      <c r="D26" s="11" t="s">
        <v>23</v>
      </c>
      <c r="E26" s="12">
        <v>1</v>
      </c>
    </row>
    <row r="27" spans="1:5" ht="31.5" x14ac:dyDescent="0.25">
      <c r="A27" s="174" t="s">
        <v>280</v>
      </c>
      <c r="B27" s="187" t="s">
        <v>277</v>
      </c>
      <c r="C27" s="186" t="s">
        <v>258</v>
      </c>
      <c r="D27" s="11" t="s">
        <v>23</v>
      </c>
      <c r="E27" s="12">
        <v>1</v>
      </c>
    </row>
    <row r="28" spans="1:5" x14ac:dyDescent="0.25">
      <c r="A28" s="59" t="s">
        <v>34</v>
      </c>
      <c r="B28" s="181" t="s">
        <v>243</v>
      </c>
      <c r="C28" s="182" t="s">
        <v>244</v>
      </c>
      <c r="D28" s="50" t="s">
        <v>23</v>
      </c>
      <c r="E28" s="51">
        <v>1</v>
      </c>
    </row>
    <row r="29" spans="1:5" x14ac:dyDescent="0.25">
      <c r="A29" s="174" t="s">
        <v>128</v>
      </c>
      <c r="B29" s="185" t="s">
        <v>281</v>
      </c>
      <c r="C29" s="186" t="s">
        <v>252</v>
      </c>
      <c r="D29" s="11" t="s">
        <v>23</v>
      </c>
      <c r="E29" s="12">
        <v>1</v>
      </c>
    </row>
    <row r="30" spans="1:5" x14ac:dyDescent="0.25">
      <c r="A30" s="174" t="s">
        <v>129</v>
      </c>
      <c r="B30" s="185" t="s">
        <v>283</v>
      </c>
      <c r="C30" s="186" t="s">
        <v>256</v>
      </c>
      <c r="D30" s="11" t="s">
        <v>23</v>
      </c>
      <c r="E30" s="12">
        <v>1</v>
      </c>
    </row>
    <row r="31" spans="1:5" ht="31.5" x14ac:dyDescent="0.25">
      <c r="A31" s="174" t="s">
        <v>130</v>
      </c>
      <c r="B31" s="187" t="s">
        <v>284</v>
      </c>
      <c r="C31" s="186" t="s">
        <v>258</v>
      </c>
      <c r="D31" s="11" t="s">
        <v>23</v>
      </c>
      <c r="E31" s="12">
        <v>1</v>
      </c>
    </row>
    <row r="32" spans="1:5" x14ac:dyDescent="0.25">
      <c r="A32" s="61" t="s">
        <v>35</v>
      </c>
      <c r="B32" s="181" t="s">
        <v>245</v>
      </c>
      <c r="C32" s="182" t="s">
        <v>246</v>
      </c>
      <c r="D32" s="50" t="s">
        <v>23</v>
      </c>
      <c r="E32" s="51">
        <v>1</v>
      </c>
    </row>
    <row r="33" spans="1:5" x14ac:dyDescent="0.25">
      <c r="A33" s="179" t="s">
        <v>131</v>
      </c>
      <c r="B33" s="185" t="s">
        <v>285</v>
      </c>
      <c r="C33" s="186" t="s">
        <v>252</v>
      </c>
      <c r="D33" s="11" t="s">
        <v>23</v>
      </c>
      <c r="E33" s="12">
        <v>1</v>
      </c>
    </row>
    <row r="34" spans="1:5" x14ac:dyDescent="0.25">
      <c r="A34" s="179" t="s">
        <v>132</v>
      </c>
      <c r="B34" s="185" t="s">
        <v>287</v>
      </c>
      <c r="C34" s="186" t="s">
        <v>256</v>
      </c>
      <c r="D34" s="11" t="s">
        <v>23</v>
      </c>
      <c r="E34" s="12">
        <v>1</v>
      </c>
    </row>
    <row r="35" spans="1:5" ht="31.5" x14ac:dyDescent="0.25">
      <c r="A35" s="179" t="s">
        <v>133</v>
      </c>
      <c r="B35" s="185" t="s">
        <v>288</v>
      </c>
      <c r="C35" s="186" t="s">
        <v>258</v>
      </c>
      <c r="D35" s="11" t="s">
        <v>23</v>
      </c>
      <c r="E35" s="12">
        <v>1</v>
      </c>
    </row>
    <row r="36" spans="1:5" x14ac:dyDescent="0.25">
      <c r="A36" s="61" t="s">
        <v>36</v>
      </c>
      <c r="B36" s="181" t="s">
        <v>247</v>
      </c>
      <c r="C36" s="182" t="s">
        <v>248</v>
      </c>
      <c r="D36" s="50" t="s">
        <v>23</v>
      </c>
      <c r="E36" s="51">
        <v>1</v>
      </c>
    </row>
    <row r="37" spans="1:5" x14ac:dyDescent="0.25">
      <c r="A37" s="179" t="s">
        <v>134</v>
      </c>
      <c r="B37" s="185" t="s">
        <v>289</v>
      </c>
      <c r="C37" s="186" t="s">
        <v>252</v>
      </c>
      <c r="D37" s="11" t="s">
        <v>23</v>
      </c>
      <c r="E37" s="12">
        <v>1</v>
      </c>
    </row>
    <row r="38" spans="1:5" x14ac:dyDescent="0.25">
      <c r="A38" s="179" t="s">
        <v>135</v>
      </c>
      <c r="B38" s="185" t="s">
        <v>291</v>
      </c>
      <c r="C38" s="186" t="s">
        <v>256</v>
      </c>
      <c r="D38" s="11" t="s">
        <v>23</v>
      </c>
      <c r="E38" s="12">
        <v>1</v>
      </c>
    </row>
    <row r="39" spans="1:5" ht="31.5" x14ac:dyDescent="0.25">
      <c r="A39" s="179" t="s">
        <v>293</v>
      </c>
      <c r="B39" s="185" t="s">
        <v>292</v>
      </c>
      <c r="C39" s="186" t="s">
        <v>258</v>
      </c>
      <c r="D39" s="11" t="s">
        <v>23</v>
      </c>
      <c r="E39" s="12">
        <v>1</v>
      </c>
    </row>
    <row r="40" spans="1:5" x14ac:dyDescent="0.25">
      <c r="A40" s="61" t="s">
        <v>37</v>
      </c>
      <c r="B40" s="181" t="s">
        <v>249</v>
      </c>
      <c r="C40" s="182" t="s">
        <v>250</v>
      </c>
      <c r="D40" s="50" t="s">
        <v>23</v>
      </c>
      <c r="E40" s="51">
        <v>1</v>
      </c>
    </row>
    <row r="41" spans="1:5" x14ac:dyDescent="0.25">
      <c r="A41" s="65" t="s">
        <v>298</v>
      </c>
      <c r="B41" s="204" t="s">
        <v>294</v>
      </c>
      <c r="C41" s="64" t="s">
        <v>252</v>
      </c>
      <c r="D41" s="11" t="s">
        <v>23</v>
      </c>
      <c r="E41" s="12">
        <v>1</v>
      </c>
    </row>
    <row r="42" spans="1:5" x14ac:dyDescent="0.25">
      <c r="A42" s="65" t="s">
        <v>299</v>
      </c>
      <c r="B42" s="206" t="s">
        <v>296</v>
      </c>
      <c r="C42" s="64" t="s">
        <v>256</v>
      </c>
      <c r="D42" s="11" t="s">
        <v>23</v>
      </c>
      <c r="E42" s="12">
        <v>1</v>
      </c>
    </row>
    <row r="43" spans="1:5" ht="31.5" x14ac:dyDescent="0.25">
      <c r="A43" s="65" t="s">
        <v>300</v>
      </c>
      <c r="B43" s="204" t="s">
        <v>297</v>
      </c>
      <c r="C43" s="64" t="s">
        <v>258</v>
      </c>
      <c r="D43" s="11" t="s">
        <v>23</v>
      </c>
      <c r="E43" s="12">
        <v>1</v>
      </c>
    </row>
    <row r="44" spans="1:5" x14ac:dyDescent="0.25">
      <c r="A44" s="61" t="s">
        <v>38</v>
      </c>
      <c r="B44" s="59" t="s">
        <v>83</v>
      </c>
      <c r="C44" s="60" t="s">
        <v>301</v>
      </c>
      <c r="D44" s="50" t="s">
        <v>23</v>
      </c>
      <c r="E44" s="51">
        <v>1</v>
      </c>
    </row>
    <row r="45" spans="1:5" x14ac:dyDescent="0.25">
      <c r="A45" s="61" t="s">
        <v>39</v>
      </c>
      <c r="B45" s="59" t="s">
        <v>85</v>
      </c>
      <c r="C45" s="60" t="s">
        <v>81</v>
      </c>
      <c r="D45" s="50" t="s">
        <v>23</v>
      </c>
      <c r="E45" s="51">
        <v>1</v>
      </c>
    </row>
    <row r="46" spans="1:5" ht="31.5" x14ac:dyDescent="0.25">
      <c r="A46" s="61" t="s">
        <v>136</v>
      </c>
      <c r="B46" s="59" t="s">
        <v>87</v>
      </c>
      <c r="C46" s="60" t="s">
        <v>302</v>
      </c>
      <c r="D46" s="50" t="s">
        <v>23</v>
      </c>
      <c r="E46" s="51">
        <v>1</v>
      </c>
    </row>
    <row r="47" spans="1:5" ht="31.5" x14ac:dyDescent="0.25">
      <c r="A47" s="61" t="s">
        <v>40</v>
      </c>
      <c r="B47" s="59" t="s">
        <v>303</v>
      </c>
      <c r="C47" s="60" t="s">
        <v>304</v>
      </c>
      <c r="D47" s="50" t="s">
        <v>23</v>
      </c>
      <c r="E47" s="51">
        <v>1</v>
      </c>
    </row>
    <row r="48" spans="1:5" ht="31.5" x14ac:dyDescent="0.25">
      <c r="A48" s="61" t="s">
        <v>139</v>
      </c>
      <c r="B48" s="172" t="s">
        <v>231</v>
      </c>
      <c r="C48" s="172" t="s">
        <v>305</v>
      </c>
      <c r="D48" s="50" t="s">
        <v>23</v>
      </c>
      <c r="E48" s="51">
        <v>1</v>
      </c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9"/>
  <sheetViews>
    <sheetView topLeftCell="A2" workbookViewId="0">
      <selection activeCell="H19" sqref="H19"/>
    </sheetView>
  </sheetViews>
  <sheetFormatPr defaultRowHeight="15" x14ac:dyDescent="0.25"/>
  <cols>
    <col min="1" max="1" width="61.85546875" style="167" customWidth="1"/>
    <col min="2" max="2" width="18.7109375" style="167" customWidth="1"/>
    <col min="3" max="3" width="9.42578125" style="167" customWidth="1"/>
    <col min="4" max="7" width="8" style="167" customWidth="1"/>
    <col min="8" max="8" width="14.7109375" style="167" customWidth="1"/>
    <col min="9" max="256" width="9.140625" style="167"/>
    <col min="257" max="257" width="61.85546875" style="167" customWidth="1"/>
    <col min="258" max="258" width="18.7109375" style="167" customWidth="1"/>
    <col min="259" max="259" width="9.42578125" style="167" customWidth="1"/>
    <col min="260" max="263" width="8" style="167" customWidth="1"/>
    <col min="264" max="512" width="9.140625" style="167"/>
    <col min="513" max="513" width="61.85546875" style="167" customWidth="1"/>
    <col min="514" max="514" width="18.7109375" style="167" customWidth="1"/>
    <col min="515" max="515" width="9.42578125" style="167" customWidth="1"/>
    <col min="516" max="519" width="8" style="167" customWidth="1"/>
    <col min="520" max="768" width="9.140625" style="167"/>
    <col min="769" max="769" width="61.85546875" style="167" customWidth="1"/>
    <col min="770" max="770" width="18.7109375" style="167" customWidth="1"/>
    <col min="771" max="771" width="9.42578125" style="167" customWidth="1"/>
    <col min="772" max="775" width="8" style="167" customWidth="1"/>
    <col min="776" max="1024" width="9.140625" style="167"/>
    <col min="1025" max="1025" width="61.85546875" style="167" customWidth="1"/>
    <col min="1026" max="1026" width="18.7109375" style="167" customWidth="1"/>
    <col min="1027" max="1027" width="9.42578125" style="167" customWidth="1"/>
    <col min="1028" max="1031" width="8" style="167" customWidth="1"/>
    <col min="1032" max="1280" width="9.140625" style="167"/>
    <col min="1281" max="1281" width="61.85546875" style="167" customWidth="1"/>
    <col min="1282" max="1282" width="18.7109375" style="167" customWidth="1"/>
    <col min="1283" max="1283" width="9.42578125" style="167" customWidth="1"/>
    <col min="1284" max="1287" width="8" style="167" customWidth="1"/>
    <col min="1288" max="1536" width="9.140625" style="167"/>
    <col min="1537" max="1537" width="61.85546875" style="167" customWidth="1"/>
    <col min="1538" max="1538" width="18.7109375" style="167" customWidth="1"/>
    <col min="1539" max="1539" width="9.42578125" style="167" customWidth="1"/>
    <col min="1540" max="1543" width="8" style="167" customWidth="1"/>
    <col min="1544" max="1792" width="9.140625" style="167"/>
    <col min="1793" max="1793" width="61.85546875" style="167" customWidth="1"/>
    <col min="1794" max="1794" width="18.7109375" style="167" customWidth="1"/>
    <col min="1795" max="1795" width="9.42578125" style="167" customWidth="1"/>
    <col min="1796" max="1799" width="8" style="167" customWidth="1"/>
    <col min="1800" max="2048" width="9.140625" style="167"/>
    <col min="2049" max="2049" width="61.85546875" style="167" customWidth="1"/>
    <col min="2050" max="2050" width="18.7109375" style="167" customWidth="1"/>
    <col min="2051" max="2051" width="9.42578125" style="167" customWidth="1"/>
    <col min="2052" max="2055" width="8" style="167" customWidth="1"/>
    <col min="2056" max="2304" width="9.140625" style="167"/>
    <col min="2305" max="2305" width="61.85546875" style="167" customWidth="1"/>
    <col min="2306" max="2306" width="18.7109375" style="167" customWidth="1"/>
    <col min="2307" max="2307" width="9.42578125" style="167" customWidth="1"/>
    <col min="2308" max="2311" width="8" style="167" customWidth="1"/>
    <col min="2312" max="2560" width="9.140625" style="167"/>
    <col min="2561" max="2561" width="61.85546875" style="167" customWidth="1"/>
    <col min="2562" max="2562" width="18.7109375" style="167" customWidth="1"/>
    <col min="2563" max="2563" width="9.42578125" style="167" customWidth="1"/>
    <col min="2564" max="2567" width="8" style="167" customWidth="1"/>
    <col min="2568" max="2816" width="9.140625" style="167"/>
    <col min="2817" max="2817" width="61.85546875" style="167" customWidth="1"/>
    <col min="2818" max="2818" width="18.7109375" style="167" customWidth="1"/>
    <col min="2819" max="2819" width="9.42578125" style="167" customWidth="1"/>
    <col min="2820" max="2823" width="8" style="167" customWidth="1"/>
    <col min="2824" max="3072" width="9.140625" style="167"/>
    <col min="3073" max="3073" width="61.85546875" style="167" customWidth="1"/>
    <col min="3074" max="3074" width="18.7109375" style="167" customWidth="1"/>
    <col min="3075" max="3075" width="9.42578125" style="167" customWidth="1"/>
    <col min="3076" max="3079" width="8" style="167" customWidth="1"/>
    <col min="3080" max="3328" width="9.140625" style="167"/>
    <col min="3329" max="3329" width="61.85546875" style="167" customWidth="1"/>
    <col min="3330" max="3330" width="18.7109375" style="167" customWidth="1"/>
    <col min="3331" max="3331" width="9.42578125" style="167" customWidth="1"/>
    <col min="3332" max="3335" width="8" style="167" customWidth="1"/>
    <col min="3336" max="3584" width="9.140625" style="167"/>
    <col min="3585" max="3585" width="61.85546875" style="167" customWidth="1"/>
    <col min="3586" max="3586" width="18.7109375" style="167" customWidth="1"/>
    <col min="3587" max="3587" width="9.42578125" style="167" customWidth="1"/>
    <col min="3588" max="3591" width="8" style="167" customWidth="1"/>
    <col min="3592" max="3840" width="9.140625" style="167"/>
    <col min="3841" max="3841" width="61.85546875" style="167" customWidth="1"/>
    <col min="3842" max="3842" width="18.7109375" style="167" customWidth="1"/>
    <col min="3843" max="3843" width="9.42578125" style="167" customWidth="1"/>
    <col min="3844" max="3847" width="8" style="167" customWidth="1"/>
    <col min="3848" max="4096" width="9.140625" style="167"/>
    <col min="4097" max="4097" width="61.85546875" style="167" customWidth="1"/>
    <col min="4098" max="4098" width="18.7109375" style="167" customWidth="1"/>
    <col min="4099" max="4099" width="9.42578125" style="167" customWidth="1"/>
    <col min="4100" max="4103" width="8" style="167" customWidth="1"/>
    <col min="4104" max="4352" width="9.140625" style="167"/>
    <col min="4353" max="4353" width="61.85546875" style="167" customWidth="1"/>
    <col min="4354" max="4354" width="18.7109375" style="167" customWidth="1"/>
    <col min="4355" max="4355" width="9.42578125" style="167" customWidth="1"/>
    <col min="4356" max="4359" width="8" style="167" customWidth="1"/>
    <col min="4360" max="4608" width="9.140625" style="167"/>
    <col min="4609" max="4609" width="61.85546875" style="167" customWidth="1"/>
    <col min="4610" max="4610" width="18.7109375" style="167" customWidth="1"/>
    <col min="4611" max="4611" width="9.42578125" style="167" customWidth="1"/>
    <col min="4612" max="4615" width="8" style="167" customWidth="1"/>
    <col min="4616" max="4864" width="9.140625" style="167"/>
    <col min="4865" max="4865" width="61.85546875" style="167" customWidth="1"/>
    <col min="4866" max="4866" width="18.7109375" style="167" customWidth="1"/>
    <col min="4867" max="4867" width="9.42578125" style="167" customWidth="1"/>
    <col min="4868" max="4871" width="8" style="167" customWidth="1"/>
    <col min="4872" max="5120" width="9.140625" style="167"/>
    <col min="5121" max="5121" width="61.85546875" style="167" customWidth="1"/>
    <col min="5122" max="5122" width="18.7109375" style="167" customWidth="1"/>
    <col min="5123" max="5123" width="9.42578125" style="167" customWidth="1"/>
    <col min="5124" max="5127" width="8" style="167" customWidth="1"/>
    <col min="5128" max="5376" width="9.140625" style="167"/>
    <col min="5377" max="5377" width="61.85546875" style="167" customWidth="1"/>
    <col min="5378" max="5378" width="18.7109375" style="167" customWidth="1"/>
    <col min="5379" max="5379" width="9.42578125" style="167" customWidth="1"/>
    <col min="5380" max="5383" width="8" style="167" customWidth="1"/>
    <col min="5384" max="5632" width="9.140625" style="167"/>
    <col min="5633" max="5633" width="61.85546875" style="167" customWidth="1"/>
    <col min="5634" max="5634" width="18.7109375" style="167" customWidth="1"/>
    <col min="5635" max="5635" width="9.42578125" style="167" customWidth="1"/>
    <col min="5636" max="5639" width="8" style="167" customWidth="1"/>
    <col min="5640" max="5888" width="9.140625" style="167"/>
    <col min="5889" max="5889" width="61.85546875" style="167" customWidth="1"/>
    <col min="5890" max="5890" width="18.7109375" style="167" customWidth="1"/>
    <col min="5891" max="5891" width="9.42578125" style="167" customWidth="1"/>
    <col min="5892" max="5895" width="8" style="167" customWidth="1"/>
    <col min="5896" max="6144" width="9.140625" style="167"/>
    <col min="6145" max="6145" width="61.85546875" style="167" customWidth="1"/>
    <col min="6146" max="6146" width="18.7109375" style="167" customWidth="1"/>
    <col min="6147" max="6147" width="9.42578125" style="167" customWidth="1"/>
    <col min="6148" max="6151" width="8" style="167" customWidth="1"/>
    <col min="6152" max="6400" width="9.140625" style="167"/>
    <col min="6401" max="6401" width="61.85546875" style="167" customWidth="1"/>
    <col min="6402" max="6402" width="18.7109375" style="167" customWidth="1"/>
    <col min="6403" max="6403" width="9.42578125" style="167" customWidth="1"/>
    <col min="6404" max="6407" width="8" style="167" customWidth="1"/>
    <col min="6408" max="6656" width="9.140625" style="167"/>
    <col min="6657" max="6657" width="61.85546875" style="167" customWidth="1"/>
    <col min="6658" max="6658" width="18.7109375" style="167" customWidth="1"/>
    <col min="6659" max="6659" width="9.42578125" style="167" customWidth="1"/>
    <col min="6660" max="6663" width="8" style="167" customWidth="1"/>
    <col min="6664" max="6912" width="9.140625" style="167"/>
    <col min="6913" max="6913" width="61.85546875" style="167" customWidth="1"/>
    <col min="6914" max="6914" width="18.7109375" style="167" customWidth="1"/>
    <col min="6915" max="6915" width="9.42578125" style="167" customWidth="1"/>
    <col min="6916" max="6919" width="8" style="167" customWidth="1"/>
    <col min="6920" max="7168" width="9.140625" style="167"/>
    <col min="7169" max="7169" width="61.85546875" style="167" customWidth="1"/>
    <col min="7170" max="7170" width="18.7109375" style="167" customWidth="1"/>
    <col min="7171" max="7171" width="9.42578125" style="167" customWidth="1"/>
    <col min="7172" max="7175" width="8" style="167" customWidth="1"/>
    <col min="7176" max="7424" width="9.140625" style="167"/>
    <col min="7425" max="7425" width="61.85546875" style="167" customWidth="1"/>
    <col min="7426" max="7426" width="18.7109375" style="167" customWidth="1"/>
    <col min="7427" max="7427" width="9.42578125" style="167" customWidth="1"/>
    <col min="7428" max="7431" width="8" style="167" customWidth="1"/>
    <col min="7432" max="7680" width="9.140625" style="167"/>
    <col min="7681" max="7681" width="61.85546875" style="167" customWidth="1"/>
    <col min="7682" max="7682" width="18.7109375" style="167" customWidth="1"/>
    <col min="7683" max="7683" width="9.42578125" style="167" customWidth="1"/>
    <col min="7684" max="7687" width="8" style="167" customWidth="1"/>
    <col min="7688" max="7936" width="9.140625" style="167"/>
    <col min="7937" max="7937" width="61.85546875" style="167" customWidth="1"/>
    <col min="7938" max="7938" width="18.7109375" style="167" customWidth="1"/>
    <col min="7939" max="7939" width="9.42578125" style="167" customWidth="1"/>
    <col min="7940" max="7943" width="8" style="167" customWidth="1"/>
    <col min="7944" max="8192" width="9.140625" style="167"/>
    <col min="8193" max="8193" width="61.85546875" style="167" customWidth="1"/>
    <col min="8194" max="8194" width="18.7109375" style="167" customWidth="1"/>
    <col min="8195" max="8195" width="9.42578125" style="167" customWidth="1"/>
    <col min="8196" max="8199" width="8" style="167" customWidth="1"/>
    <col min="8200" max="8448" width="9.140625" style="167"/>
    <col min="8449" max="8449" width="61.85546875" style="167" customWidth="1"/>
    <col min="8450" max="8450" width="18.7109375" style="167" customWidth="1"/>
    <col min="8451" max="8451" width="9.42578125" style="167" customWidth="1"/>
    <col min="8452" max="8455" width="8" style="167" customWidth="1"/>
    <col min="8456" max="8704" width="9.140625" style="167"/>
    <col min="8705" max="8705" width="61.85546875" style="167" customWidth="1"/>
    <col min="8706" max="8706" width="18.7109375" style="167" customWidth="1"/>
    <col min="8707" max="8707" width="9.42578125" style="167" customWidth="1"/>
    <col min="8708" max="8711" width="8" style="167" customWidth="1"/>
    <col min="8712" max="8960" width="9.140625" style="167"/>
    <col min="8961" max="8961" width="61.85546875" style="167" customWidth="1"/>
    <col min="8962" max="8962" width="18.7109375" style="167" customWidth="1"/>
    <col min="8963" max="8963" width="9.42578125" style="167" customWidth="1"/>
    <col min="8964" max="8967" width="8" style="167" customWidth="1"/>
    <col min="8968" max="9216" width="9.140625" style="167"/>
    <col min="9217" max="9217" width="61.85546875" style="167" customWidth="1"/>
    <col min="9218" max="9218" width="18.7109375" style="167" customWidth="1"/>
    <col min="9219" max="9219" width="9.42578125" style="167" customWidth="1"/>
    <col min="9220" max="9223" width="8" style="167" customWidth="1"/>
    <col min="9224" max="9472" width="9.140625" style="167"/>
    <col min="9473" max="9473" width="61.85546875" style="167" customWidth="1"/>
    <col min="9474" max="9474" width="18.7109375" style="167" customWidth="1"/>
    <col min="9475" max="9475" width="9.42578125" style="167" customWidth="1"/>
    <col min="9476" max="9479" width="8" style="167" customWidth="1"/>
    <col min="9480" max="9728" width="9.140625" style="167"/>
    <col min="9729" max="9729" width="61.85546875" style="167" customWidth="1"/>
    <col min="9730" max="9730" width="18.7109375" style="167" customWidth="1"/>
    <col min="9731" max="9731" width="9.42578125" style="167" customWidth="1"/>
    <col min="9732" max="9735" width="8" style="167" customWidth="1"/>
    <col min="9736" max="9984" width="9.140625" style="167"/>
    <col min="9985" max="9985" width="61.85546875" style="167" customWidth="1"/>
    <col min="9986" max="9986" width="18.7109375" style="167" customWidth="1"/>
    <col min="9987" max="9987" width="9.42578125" style="167" customWidth="1"/>
    <col min="9988" max="9991" width="8" style="167" customWidth="1"/>
    <col min="9992" max="10240" width="9.140625" style="167"/>
    <col min="10241" max="10241" width="61.85546875" style="167" customWidth="1"/>
    <col min="10242" max="10242" width="18.7109375" style="167" customWidth="1"/>
    <col min="10243" max="10243" width="9.42578125" style="167" customWidth="1"/>
    <col min="10244" max="10247" width="8" style="167" customWidth="1"/>
    <col min="10248" max="10496" width="9.140625" style="167"/>
    <col min="10497" max="10497" width="61.85546875" style="167" customWidth="1"/>
    <col min="10498" max="10498" width="18.7109375" style="167" customWidth="1"/>
    <col min="10499" max="10499" width="9.42578125" style="167" customWidth="1"/>
    <col min="10500" max="10503" width="8" style="167" customWidth="1"/>
    <col min="10504" max="10752" width="9.140625" style="167"/>
    <col min="10753" max="10753" width="61.85546875" style="167" customWidth="1"/>
    <col min="10754" max="10754" width="18.7109375" style="167" customWidth="1"/>
    <col min="10755" max="10755" width="9.42578125" style="167" customWidth="1"/>
    <col min="10756" max="10759" width="8" style="167" customWidth="1"/>
    <col min="10760" max="11008" width="9.140625" style="167"/>
    <col min="11009" max="11009" width="61.85546875" style="167" customWidth="1"/>
    <col min="11010" max="11010" width="18.7109375" style="167" customWidth="1"/>
    <col min="11011" max="11011" width="9.42578125" style="167" customWidth="1"/>
    <col min="11012" max="11015" width="8" style="167" customWidth="1"/>
    <col min="11016" max="11264" width="9.140625" style="167"/>
    <col min="11265" max="11265" width="61.85546875" style="167" customWidth="1"/>
    <col min="11266" max="11266" width="18.7109375" style="167" customWidth="1"/>
    <col min="11267" max="11267" width="9.42578125" style="167" customWidth="1"/>
    <col min="11268" max="11271" width="8" style="167" customWidth="1"/>
    <col min="11272" max="11520" width="9.140625" style="167"/>
    <col min="11521" max="11521" width="61.85546875" style="167" customWidth="1"/>
    <col min="11522" max="11522" width="18.7109375" style="167" customWidth="1"/>
    <col min="11523" max="11523" width="9.42578125" style="167" customWidth="1"/>
    <col min="11524" max="11527" width="8" style="167" customWidth="1"/>
    <col min="11528" max="11776" width="9.140625" style="167"/>
    <col min="11777" max="11777" width="61.85546875" style="167" customWidth="1"/>
    <col min="11778" max="11778" width="18.7109375" style="167" customWidth="1"/>
    <col min="11779" max="11779" width="9.42578125" style="167" customWidth="1"/>
    <col min="11780" max="11783" width="8" style="167" customWidth="1"/>
    <col min="11784" max="12032" width="9.140625" style="167"/>
    <col min="12033" max="12033" width="61.85546875" style="167" customWidth="1"/>
    <col min="12034" max="12034" width="18.7109375" style="167" customWidth="1"/>
    <col min="12035" max="12035" width="9.42578125" style="167" customWidth="1"/>
    <col min="12036" max="12039" width="8" style="167" customWidth="1"/>
    <col min="12040" max="12288" width="9.140625" style="167"/>
    <col min="12289" max="12289" width="61.85546875" style="167" customWidth="1"/>
    <col min="12290" max="12290" width="18.7109375" style="167" customWidth="1"/>
    <col min="12291" max="12291" width="9.42578125" style="167" customWidth="1"/>
    <col min="12292" max="12295" width="8" style="167" customWidth="1"/>
    <col min="12296" max="12544" width="9.140625" style="167"/>
    <col min="12545" max="12545" width="61.85546875" style="167" customWidth="1"/>
    <col min="12546" max="12546" width="18.7109375" style="167" customWidth="1"/>
    <col min="12547" max="12547" width="9.42578125" style="167" customWidth="1"/>
    <col min="12548" max="12551" width="8" style="167" customWidth="1"/>
    <col min="12552" max="12800" width="9.140625" style="167"/>
    <col min="12801" max="12801" width="61.85546875" style="167" customWidth="1"/>
    <col min="12802" max="12802" width="18.7109375" style="167" customWidth="1"/>
    <col min="12803" max="12803" width="9.42578125" style="167" customWidth="1"/>
    <col min="12804" max="12807" width="8" style="167" customWidth="1"/>
    <col min="12808" max="13056" width="9.140625" style="167"/>
    <col min="13057" max="13057" width="61.85546875" style="167" customWidth="1"/>
    <col min="13058" max="13058" width="18.7109375" style="167" customWidth="1"/>
    <col min="13059" max="13059" width="9.42578125" style="167" customWidth="1"/>
    <col min="13060" max="13063" width="8" style="167" customWidth="1"/>
    <col min="13064" max="13312" width="9.140625" style="167"/>
    <col min="13313" max="13313" width="61.85546875" style="167" customWidth="1"/>
    <col min="13314" max="13314" width="18.7109375" style="167" customWidth="1"/>
    <col min="13315" max="13315" width="9.42578125" style="167" customWidth="1"/>
    <col min="13316" max="13319" width="8" style="167" customWidth="1"/>
    <col min="13320" max="13568" width="9.140625" style="167"/>
    <col min="13569" max="13569" width="61.85546875" style="167" customWidth="1"/>
    <col min="13570" max="13570" width="18.7109375" style="167" customWidth="1"/>
    <col min="13571" max="13571" width="9.42578125" style="167" customWidth="1"/>
    <col min="13572" max="13575" width="8" style="167" customWidth="1"/>
    <col min="13576" max="13824" width="9.140625" style="167"/>
    <col min="13825" max="13825" width="61.85546875" style="167" customWidth="1"/>
    <col min="13826" max="13826" width="18.7109375" style="167" customWidth="1"/>
    <col min="13827" max="13827" width="9.42578125" style="167" customWidth="1"/>
    <col min="13828" max="13831" width="8" style="167" customWidth="1"/>
    <col min="13832" max="14080" width="9.140625" style="167"/>
    <col min="14081" max="14081" width="61.85546875" style="167" customWidth="1"/>
    <col min="14082" max="14082" width="18.7109375" style="167" customWidth="1"/>
    <col min="14083" max="14083" width="9.42578125" style="167" customWidth="1"/>
    <col min="14084" max="14087" width="8" style="167" customWidth="1"/>
    <col min="14088" max="14336" width="9.140625" style="167"/>
    <col min="14337" max="14337" width="61.85546875" style="167" customWidth="1"/>
    <col min="14338" max="14338" width="18.7109375" style="167" customWidth="1"/>
    <col min="14339" max="14339" width="9.42578125" style="167" customWidth="1"/>
    <col min="14340" max="14343" width="8" style="167" customWidth="1"/>
    <col min="14344" max="14592" width="9.140625" style="167"/>
    <col min="14593" max="14593" width="61.85546875" style="167" customWidth="1"/>
    <col min="14594" max="14594" width="18.7109375" style="167" customWidth="1"/>
    <col min="14595" max="14595" width="9.42578125" style="167" customWidth="1"/>
    <col min="14596" max="14599" width="8" style="167" customWidth="1"/>
    <col min="14600" max="14848" width="9.140625" style="167"/>
    <col min="14849" max="14849" width="61.85546875" style="167" customWidth="1"/>
    <col min="14850" max="14850" width="18.7109375" style="167" customWidth="1"/>
    <col min="14851" max="14851" width="9.42578125" style="167" customWidth="1"/>
    <col min="14852" max="14855" width="8" style="167" customWidth="1"/>
    <col min="14856" max="15104" width="9.140625" style="167"/>
    <col min="15105" max="15105" width="61.85546875" style="167" customWidth="1"/>
    <col min="15106" max="15106" width="18.7109375" style="167" customWidth="1"/>
    <col min="15107" max="15107" width="9.42578125" style="167" customWidth="1"/>
    <col min="15108" max="15111" width="8" style="167" customWidth="1"/>
    <col min="15112" max="15360" width="9.140625" style="167"/>
    <col min="15361" max="15361" width="61.85546875" style="167" customWidth="1"/>
    <col min="15362" max="15362" width="18.7109375" style="167" customWidth="1"/>
    <col min="15363" max="15363" width="9.42578125" style="167" customWidth="1"/>
    <col min="15364" max="15367" width="8" style="167" customWidth="1"/>
    <col min="15368" max="15616" width="9.140625" style="167"/>
    <col min="15617" max="15617" width="61.85546875" style="167" customWidth="1"/>
    <col min="15618" max="15618" width="18.7109375" style="167" customWidth="1"/>
    <col min="15619" max="15619" width="9.42578125" style="167" customWidth="1"/>
    <col min="15620" max="15623" width="8" style="167" customWidth="1"/>
    <col min="15624" max="15872" width="9.140625" style="167"/>
    <col min="15873" max="15873" width="61.85546875" style="167" customWidth="1"/>
    <col min="15874" max="15874" width="18.7109375" style="167" customWidth="1"/>
    <col min="15875" max="15875" width="9.42578125" style="167" customWidth="1"/>
    <col min="15876" max="15879" width="8" style="167" customWidth="1"/>
    <col min="15880" max="16128" width="9.140625" style="167"/>
    <col min="16129" max="16129" width="61.85546875" style="167" customWidth="1"/>
    <col min="16130" max="16130" width="18.7109375" style="167" customWidth="1"/>
    <col min="16131" max="16131" width="9.42578125" style="167" customWidth="1"/>
    <col min="16132" max="16135" width="8" style="167" customWidth="1"/>
    <col min="16136" max="16384" width="9.140625" style="167"/>
  </cols>
  <sheetData>
    <row r="1" spans="1:26" x14ac:dyDescent="0.25">
      <c r="A1" s="493" t="s">
        <v>340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</row>
    <row r="2" spans="1:26" x14ac:dyDescent="0.25">
      <c r="A2" s="167" t="s">
        <v>47</v>
      </c>
    </row>
    <row r="3" spans="1:26" x14ac:dyDescent="0.25">
      <c r="A3" s="495" t="s">
        <v>47</v>
      </c>
      <c r="B3" s="495" t="s">
        <v>47</v>
      </c>
      <c r="C3" s="495" t="s">
        <v>47</v>
      </c>
      <c r="D3" s="495" t="s">
        <v>341</v>
      </c>
      <c r="E3" s="495" t="s">
        <v>47</v>
      </c>
      <c r="F3" s="495" t="s">
        <v>47</v>
      </c>
      <c r="G3" s="495" t="s">
        <v>47</v>
      </c>
      <c r="H3" s="496" t="s">
        <v>361</v>
      </c>
    </row>
    <row r="4" spans="1:26" x14ac:dyDescent="0.25">
      <c r="A4" s="495" t="s">
        <v>47</v>
      </c>
      <c r="B4" s="495" t="s">
        <v>47</v>
      </c>
      <c r="C4" s="495" t="s">
        <v>47</v>
      </c>
      <c r="D4" s="225" t="s">
        <v>342</v>
      </c>
      <c r="E4" s="225" t="s">
        <v>343</v>
      </c>
      <c r="F4" s="225" t="s">
        <v>344</v>
      </c>
      <c r="G4" s="225" t="s">
        <v>345</v>
      </c>
      <c r="H4" s="496"/>
    </row>
    <row r="5" spans="1:26" x14ac:dyDescent="0.25">
      <c r="A5" s="495" t="s">
        <v>346</v>
      </c>
      <c r="B5" s="495" t="s">
        <v>347</v>
      </c>
      <c r="C5" s="225" t="s">
        <v>348</v>
      </c>
      <c r="D5" s="226">
        <v>100.31</v>
      </c>
      <c r="E5" s="226">
        <v>100.16</v>
      </c>
      <c r="F5" s="226">
        <v>100.36</v>
      </c>
      <c r="G5" s="226">
        <v>100.72</v>
      </c>
      <c r="H5" s="227">
        <f>G5/100</f>
        <v>1.0072000000000001</v>
      </c>
    </row>
    <row r="6" spans="1:26" x14ac:dyDescent="0.25">
      <c r="A6" s="495" t="s">
        <v>346</v>
      </c>
      <c r="B6" s="495" t="s">
        <v>347</v>
      </c>
      <c r="C6" s="225" t="s">
        <v>349</v>
      </c>
      <c r="D6" s="226">
        <v>100.9</v>
      </c>
      <c r="E6" s="226">
        <v>100.59</v>
      </c>
      <c r="F6" s="226">
        <v>99.08</v>
      </c>
      <c r="G6" s="226">
        <v>100.08</v>
      </c>
      <c r="H6" s="227">
        <f>G6/100</f>
        <v>1.0007999999999999</v>
      </c>
    </row>
    <row r="7" spans="1:26" x14ac:dyDescent="0.25">
      <c r="A7" s="495" t="s">
        <v>346</v>
      </c>
      <c r="B7" s="495" t="s">
        <v>347</v>
      </c>
      <c r="C7" s="225" t="s">
        <v>350</v>
      </c>
      <c r="D7" s="226">
        <v>99.77</v>
      </c>
      <c r="E7" s="226">
        <v>100.14</v>
      </c>
      <c r="F7" s="226">
        <v>99.87</v>
      </c>
      <c r="G7" s="226">
        <v>101.69</v>
      </c>
      <c r="H7" s="227">
        <f>G7/100</f>
        <v>1.0168999999999999</v>
      </c>
    </row>
    <row r="8" spans="1:26" x14ac:dyDescent="0.25">
      <c r="A8" s="495" t="s">
        <v>346</v>
      </c>
      <c r="B8" s="495" t="s">
        <v>347</v>
      </c>
      <c r="C8" s="225" t="s">
        <v>351</v>
      </c>
      <c r="D8" s="226">
        <v>100.8</v>
      </c>
      <c r="E8" s="226">
        <v>100.42</v>
      </c>
      <c r="F8" s="226">
        <v>98.37</v>
      </c>
      <c r="G8" s="228">
        <v>101.69</v>
      </c>
      <c r="H8" s="227">
        <f>G8/100</f>
        <v>1.0168999999999999</v>
      </c>
    </row>
    <row r="9" spans="1:26" x14ac:dyDescent="0.25">
      <c r="A9" s="495" t="s">
        <v>346</v>
      </c>
      <c r="B9" s="495" t="s">
        <v>347</v>
      </c>
      <c r="C9" s="225" t="s">
        <v>352</v>
      </c>
      <c r="D9" s="226">
        <v>100.13</v>
      </c>
      <c r="E9" s="226">
        <v>100.47</v>
      </c>
      <c r="F9" s="226">
        <v>101.01</v>
      </c>
      <c r="G9" s="228">
        <v>101.69</v>
      </c>
      <c r="H9" s="227">
        <f>G9/100</f>
        <v>1.0168999999999999</v>
      </c>
    </row>
    <row r="10" spans="1:26" x14ac:dyDescent="0.25">
      <c r="A10" s="495" t="s">
        <v>346</v>
      </c>
      <c r="B10" s="495" t="s">
        <v>347</v>
      </c>
      <c r="C10" s="225" t="s">
        <v>353</v>
      </c>
      <c r="D10" s="226">
        <v>101.12</v>
      </c>
      <c r="E10" s="226">
        <v>100.21</v>
      </c>
      <c r="F10" s="226">
        <v>102.25</v>
      </c>
      <c r="G10" s="167" t="s">
        <v>47</v>
      </c>
    </row>
    <row r="11" spans="1:26" x14ac:dyDescent="0.25">
      <c r="A11" s="495" t="s">
        <v>346</v>
      </c>
      <c r="B11" s="495" t="s">
        <v>347</v>
      </c>
      <c r="C11" s="225" t="s">
        <v>354</v>
      </c>
      <c r="D11" s="226">
        <v>101.03</v>
      </c>
      <c r="E11" s="226">
        <v>100.45</v>
      </c>
      <c r="F11" s="226">
        <v>100.18</v>
      </c>
      <c r="G11" s="167" t="s">
        <v>47</v>
      </c>
    </row>
    <row r="12" spans="1:26" x14ac:dyDescent="0.25">
      <c r="A12" s="495" t="s">
        <v>346</v>
      </c>
      <c r="B12" s="495" t="s">
        <v>347</v>
      </c>
      <c r="C12" s="225" t="s">
        <v>355</v>
      </c>
      <c r="D12" s="226">
        <v>100.73</v>
      </c>
      <c r="E12" s="226">
        <v>100.32</v>
      </c>
      <c r="F12" s="226">
        <v>99.81</v>
      </c>
      <c r="G12" s="167" t="s">
        <v>47</v>
      </c>
    </row>
    <row r="13" spans="1:26" x14ac:dyDescent="0.25">
      <c r="A13" s="495" t="s">
        <v>346</v>
      </c>
      <c r="B13" s="495" t="s">
        <v>347</v>
      </c>
      <c r="C13" s="225" t="s">
        <v>356</v>
      </c>
      <c r="D13" s="226">
        <v>100.48</v>
      </c>
      <c r="E13" s="226">
        <v>100.49</v>
      </c>
      <c r="F13" s="226">
        <v>101.28</v>
      </c>
      <c r="G13" s="167" t="s">
        <v>47</v>
      </c>
    </row>
    <row r="14" spans="1:26" x14ac:dyDescent="0.25">
      <c r="A14" s="495" t="s">
        <v>346</v>
      </c>
      <c r="B14" s="495" t="s">
        <v>347</v>
      </c>
      <c r="C14" s="225" t="s">
        <v>357</v>
      </c>
      <c r="D14" s="226">
        <v>100.57</v>
      </c>
      <c r="E14" s="226">
        <v>100.64</v>
      </c>
      <c r="F14" s="226">
        <v>100.18</v>
      </c>
      <c r="G14" s="167" t="s">
        <v>47</v>
      </c>
    </row>
    <row r="15" spans="1:26" x14ac:dyDescent="0.25">
      <c r="A15" s="495" t="s">
        <v>346</v>
      </c>
      <c r="B15" s="495" t="s">
        <v>347</v>
      </c>
      <c r="C15" s="225" t="s">
        <v>358</v>
      </c>
      <c r="D15" s="226">
        <v>99.97</v>
      </c>
      <c r="E15" s="226">
        <v>100.62</v>
      </c>
      <c r="F15" s="226">
        <v>100.67</v>
      </c>
      <c r="G15" s="167" t="s">
        <v>47</v>
      </c>
    </row>
    <row r="16" spans="1:26" x14ac:dyDescent="0.25">
      <c r="A16" s="495" t="s">
        <v>346</v>
      </c>
      <c r="B16" s="495" t="s">
        <v>347</v>
      </c>
      <c r="C16" s="225" t="s">
        <v>359</v>
      </c>
      <c r="D16" s="226">
        <v>100.61</v>
      </c>
      <c r="E16" s="226">
        <v>100.48</v>
      </c>
      <c r="F16" s="226">
        <v>100.1</v>
      </c>
      <c r="G16" s="167" t="s">
        <v>47</v>
      </c>
    </row>
    <row r="17" spans="1:8" x14ac:dyDescent="0.25">
      <c r="A17" s="167" t="s">
        <v>363</v>
      </c>
    </row>
    <row r="18" spans="1:8" ht="43.5" customHeight="1" x14ac:dyDescent="0.25">
      <c r="A18" s="492" t="s">
        <v>362</v>
      </c>
      <c r="B18" s="492"/>
      <c r="C18" s="492"/>
      <c r="D18" s="492"/>
      <c r="E18" s="492"/>
      <c r="F18" s="492"/>
      <c r="G18" s="492"/>
      <c r="H18" s="492"/>
    </row>
    <row r="19" spans="1:8" x14ac:dyDescent="0.25">
      <c r="A19" s="167" t="s">
        <v>364</v>
      </c>
      <c r="H19" s="229">
        <f>H5*H6*H7*H8*H9</f>
        <v>1.06</v>
      </c>
    </row>
  </sheetData>
  <mergeCells count="7">
    <mergeCell ref="A18:H18"/>
    <mergeCell ref="A1:Z1"/>
    <mergeCell ref="A3:C4"/>
    <mergeCell ref="D3:G3"/>
    <mergeCell ref="A5:A16"/>
    <mergeCell ref="B5:B16"/>
    <mergeCell ref="H3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50"/>
  <sheetViews>
    <sheetView view="pageBreakPreview" topLeftCell="A26" zoomScaleNormal="100" zoomScaleSheetLayoutView="100" workbookViewId="0">
      <selection activeCell="E28" sqref="E28"/>
    </sheetView>
  </sheetViews>
  <sheetFormatPr defaultColWidth="9.140625" defaultRowHeight="28.5" customHeight="1" outlineLevelRow="1" x14ac:dyDescent="0.2"/>
  <cols>
    <col min="1" max="1" width="25.7109375" style="76" customWidth="1"/>
    <col min="2" max="2" width="9.140625" style="76"/>
    <col min="3" max="3" width="14.140625" style="76" customWidth="1"/>
    <col min="4" max="4" width="13" style="76" customWidth="1"/>
    <col min="5" max="5" width="21" style="76" customWidth="1"/>
    <col min="6" max="7" width="13.42578125" style="76" customWidth="1"/>
    <col min="8" max="8" width="14" style="76" customWidth="1"/>
    <col min="9" max="9" width="10.140625" style="76" bestFit="1" customWidth="1"/>
    <col min="10" max="10" width="9.140625" style="76"/>
    <col min="11" max="11" width="10.140625" style="76" bestFit="1" customWidth="1"/>
    <col min="12" max="24" width="9.140625" style="76"/>
    <col min="25" max="25" width="12.42578125" style="76" customWidth="1"/>
    <col min="26" max="16384" width="9.140625" style="76"/>
  </cols>
  <sheetData>
    <row r="1" spans="1:8" ht="12.75" x14ac:dyDescent="0.2">
      <c r="A1" s="515" t="s">
        <v>140</v>
      </c>
      <c r="B1" s="515"/>
      <c r="C1" s="515"/>
      <c r="D1" s="515"/>
      <c r="E1" s="515"/>
      <c r="F1" s="515"/>
    </row>
    <row r="3" spans="1:8" ht="12.75" x14ac:dyDescent="0.2">
      <c r="A3" s="77" t="s">
        <v>141</v>
      </c>
    </row>
    <row r="5" spans="1:8" s="145" customFormat="1" ht="15.75" outlineLevel="1" x14ac:dyDescent="0.25">
      <c r="A5" s="516" t="s">
        <v>210</v>
      </c>
      <c r="B5" s="516"/>
      <c r="C5" s="516"/>
      <c r="D5" s="516"/>
      <c r="E5" s="516"/>
      <c r="F5" s="408">
        <v>46204</v>
      </c>
    </row>
    <row r="6" spans="1:8" s="145" customFormat="1" ht="15.75" outlineLevel="1" x14ac:dyDescent="0.25">
      <c r="A6" s="517" t="s">
        <v>212</v>
      </c>
      <c r="B6" s="518"/>
      <c r="C6" s="518"/>
      <c r="D6" s="518"/>
      <c r="E6" s="519"/>
      <c r="F6" s="143">
        <f>ГПР!$E$13</f>
        <v>46266</v>
      </c>
      <c r="G6" s="408">
        <v>46387</v>
      </c>
      <c r="H6" s="145" t="s">
        <v>218</v>
      </c>
    </row>
    <row r="7" spans="1:8" s="145" customFormat="1" ht="15.75" outlineLevel="1" x14ac:dyDescent="0.25">
      <c r="A7" s="517" t="s">
        <v>213</v>
      </c>
      <c r="B7" s="518"/>
      <c r="C7" s="518"/>
      <c r="D7" s="518"/>
      <c r="E7" s="519"/>
      <c r="F7" s="143">
        <f>ГПР!$F$13</f>
        <v>46537</v>
      </c>
      <c r="G7" s="408">
        <v>46388</v>
      </c>
      <c r="H7" s="145" t="s">
        <v>471</v>
      </c>
    </row>
    <row r="8" spans="1:8" s="145" customFormat="1" ht="15.75" outlineLevel="1" x14ac:dyDescent="0.25">
      <c r="A8" s="517" t="s">
        <v>211</v>
      </c>
      <c r="B8" s="518"/>
      <c r="C8" s="518"/>
      <c r="D8" s="518"/>
      <c r="E8" s="519"/>
      <c r="F8" s="409">
        <f>ROUNDUP((F7-F6+1)/30.5,1)</f>
        <v>9</v>
      </c>
    </row>
    <row r="9" spans="1:8" s="145" customFormat="1" ht="36.75" customHeight="1" outlineLevel="1" x14ac:dyDescent="0.25">
      <c r="A9" s="520" t="s">
        <v>472</v>
      </c>
      <c r="B9" s="520"/>
      <c r="C9" s="520"/>
      <c r="D9" s="520"/>
      <c r="E9" s="520"/>
      <c r="F9" s="410">
        <f>(G6-F6)/30.5/F8</f>
        <v>0.44</v>
      </c>
    </row>
    <row r="10" spans="1:8" s="145" customFormat="1" ht="36.75" customHeight="1" outlineLevel="1" x14ac:dyDescent="0.25">
      <c r="A10" s="520" t="s">
        <v>473</v>
      </c>
      <c r="B10" s="520"/>
      <c r="C10" s="520"/>
      <c r="D10" s="520"/>
      <c r="E10" s="520"/>
      <c r="F10" s="410">
        <f>1-F9</f>
        <v>0.56000000000000005</v>
      </c>
    </row>
    <row r="11" spans="1:8" s="145" customFormat="1" ht="35.25" customHeight="1" outlineLevel="1" x14ac:dyDescent="0.25">
      <c r="A11" s="521" t="s">
        <v>215</v>
      </c>
      <c r="B11" s="521"/>
      <c r="C11" s="521"/>
      <c r="D11" s="521"/>
      <c r="E11" s="521"/>
      <c r="F11" s="411">
        <v>1.0549999999999999</v>
      </c>
    </row>
    <row r="12" spans="1:8" s="145" customFormat="1" ht="15.75" outlineLevel="1" x14ac:dyDescent="0.25">
      <c r="A12" s="522" t="s">
        <v>216</v>
      </c>
      <c r="B12" s="522"/>
      <c r="C12" s="522"/>
      <c r="D12" s="412">
        <f>F11</f>
        <v>1.0549999999999999</v>
      </c>
      <c r="E12" s="413" t="s">
        <v>214</v>
      </c>
      <c r="F12" s="414">
        <f>F11^(1/12)</f>
        <v>1.0044999999999999</v>
      </c>
    </row>
    <row r="13" spans="1:8" s="145" customFormat="1" ht="33" customHeight="1" outlineLevel="1" x14ac:dyDescent="0.25">
      <c r="A13" s="521" t="s">
        <v>222</v>
      </c>
      <c r="B13" s="521"/>
      <c r="C13" s="521"/>
      <c r="D13" s="521"/>
      <c r="E13" s="521"/>
      <c r="F13" s="411">
        <v>1.0409999999999999</v>
      </c>
    </row>
    <row r="14" spans="1:8" s="145" customFormat="1" ht="15.75" outlineLevel="1" x14ac:dyDescent="0.25">
      <c r="A14" s="522" t="s">
        <v>223</v>
      </c>
      <c r="B14" s="522"/>
      <c r="C14" s="522"/>
      <c r="D14" s="412">
        <f>F13</f>
        <v>1.0409999999999999</v>
      </c>
      <c r="E14" s="413" t="s">
        <v>214</v>
      </c>
      <c r="F14" s="414">
        <f>F13^(1/12)</f>
        <v>1.0034000000000001</v>
      </c>
    </row>
    <row r="15" spans="1:8" s="145" customFormat="1" ht="15.75" customHeight="1" outlineLevel="1" x14ac:dyDescent="0.25">
      <c r="A15" s="415" t="s">
        <v>474</v>
      </c>
      <c r="B15" s="415"/>
      <c r="C15" s="510" t="str">
        <f>CONCATENATE("(",F12,"^",ROUND((F6-F5)/30.5,1),"+",F12,"^",ROUNDUP((G6-F5)/30.5,1),")/2")</f>
        <v>(1,0045^2+1,0045^6)/2</v>
      </c>
      <c r="D15" s="511"/>
      <c r="E15" s="512"/>
      <c r="F15" s="416">
        <f>(F12^ROUND((F6-F5)/30.5,1)+F12^ROUNDUP((G6-F5)/30.5,1))/2</f>
        <v>1.0182</v>
      </c>
      <c r="H15" s="417"/>
    </row>
    <row r="16" spans="1:8" s="145" customFormat="1" ht="40.5" customHeight="1" outlineLevel="1" x14ac:dyDescent="0.25">
      <c r="A16" s="415" t="s">
        <v>475</v>
      </c>
      <c r="B16" s="415"/>
      <c r="C16" s="510" t="str">
        <f>CONCATENATE(F12,"^",ROUNDUP((G6-F5)/30.5,1),"*","(1+",F14,"^",ROUNDUP((F7-G7+1)/30.5,1),")/2")</f>
        <v>1,0045^6*(1+1,0034^5)/2</v>
      </c>
      <c r="D16" s="511"/>
      <c r="E16" s="512"/>
      <c r="F16" s="416">
        <f>F12^ROUNDUP((G6-F5)/30.5,1)*(1+F14^ROUNDUP((F7-G7+1)/30.5,1))/2</f>
        <v>1.0361</v>
      </c>
      <c r="H16" s="417"/>
    </row>
    <row r="17" spans="1:25" s="145" customFormat="1" ht="34.5" customHeight="1" outlineLevel="1" x14ac:dyDescent="0.25">
      <c r="A17" s="513" t="s">
        <v>217</v>
      </c>
      <c r="B17" s="514"/>
      <c r="C17" s="510" t="str">
        <f>CONCATENATE(F9,"*",F15,"+",F10,"*",F16)</f>
        <v>0,44*1,0182+0,56*1,0361</v>
      </c>
      <c r="D17" s="511"/>
      <c r="E17" s="512"/>
      <c r="F17" s="150">
        <f>F9*F15+F10*F16</f>
        <v>1.0282</v>
      </c>
      <c r="H17" s="151"/>
    </row>
    <row r="18" spans="1:25" s="81" customFormat="1" ht="15.75" outlineLevel="1" x14ac:dyDescent="0.25">
      <c r="A18" s="78"/>
      <c r="B18" s="78"/>
      <c r="C18" s="79"/>
      <c r="D18" s="79"/>
      <c r="E18" s="79"/>
      <c r="F18" s="80"/>
      <c r="H18" s="82"/>
    </row>
    <row r="19" spans="1:25" ht="12.75" x14ac:dyDescent="0.2">
      <c r="A19" s="77" t="s">
        <v>142</v>
      </c>
    </row>
    <row r="21" spans="1:25" s="145" customFormat="1" ht="15.75" outlineLevel="1" x14ac:dyDescent="0.25">
      <c r="A21" s="516" t="s">
        <v>210</v>
      </c>
      <c r="B21" s="516"/>
      <c r="C21" s="516"/>
      <c r="D21" s="516"/>
      <c r="E21" s="516"/>
      <c r="F21" s="408">
        <v>46174</v>
      </c>
    </row>
    <row r="22" spans="1:25" s="145" customFormat="1" ht="15.75" outlineLevel="1" x14ac:dyDescent="0.25">
      <c r="A22" s="517" t="s">
        <v>212</v>
      </c>
      <c r="B22" s="518"/>
      <c r="C22" s="518"/>
      <c r="D22" s="518"/>
      <c r="E22" s="519"/>
      <c r="F22" s="143">
        <f>ГПР!$E$14</f>
        <v>46235</v>
      </c>
      <c r="G22" s="418"/>
    </row>
    <row r="23" spans="1:25" s="145" customFormat="1" ht="15.75" outlineLevel="1" x14ac:dyDescent="0.25">
      <c r="A23" s="517" t="s">
        <v>213</v>
      </c>
      <c r="B23" s="518"/>
      <c r="C23" s="518"/>
      <c r="D23" s="518"/>
      <c r="E23" s="519"/>
      <c r="F23" s="143">
        <f>ГПР!$F$14</f>
        <v>46295</v>
      </c>
      <c r="G23" s="144"/>
    </row>
    <row r="24" spans="1:25" s="145" customFormat="1" ht="19.5" customHeight="1" outlineLevel="1" x14ac:dyDescent="0.25">
      <c r="A24" s="517" t="s">
        <v>476</v>
      </c>
      <c r="B24" s="518"/>
      <c r="C24" s="518"/>
      <c r="D24" s="518"/>
      <c r="E24" s="519"/>
      <c r="F24" s="409">
        <f>ROUNDUP((F23-F21)/30.5,1)</f>
        <v>4</v>
      </c>
    </row>
    <row r="25" spans="1:25" s="145" customFormat="1" ht="35.25" customHeight="1" outlineLevel="1" x14ac:dyDescent="0.25">
      <c r="A25" s="521" t="s">
        <v>215</v>
      </c>
      <c r="B25" s="521"/>
      <c r="C25" s="521"/>
      <c r="D25" s="521"/>
      <c r="E25" s="521"/>
      <c r="F25" s="411">
        <v>1.0549999999999999</v>
      </c>
      <c r="I25" s="144"/>
    </row>
    <row r="26" spans="1:25" s="145" customFormat="1" ht="15.75" outlineLevel="1" x14ac:dyDescent="0.25">
      <c r="A26" s="522" t="s">
        <v>216</v>
      </c>
      <c r="B26" s="522"/>
      <c r="C26" s="522"/>
      <c r="D26" s="412">
        <f>F25</f>
        <v>1.0549999999999999</v>
      </c>
      <c r="E26" s="413" t="s">
        <v>214</v>
      </c>
      <c r="F26" s="414">
        <f>F25^(1/12)</f>
        <v>1.0044999999999999</v>
      </c>
    </row>
    <row r="27" spans="1:25" s="145" customFormat="1" ht="34.5" customHeight="1" outlineLevel="1" x14ac:dyDescent="0.25">
      <c r="A27" s="513" t="s">
        <v>217</v>
      </c>
      <c r="B27" s="514"/>
      <c r="C27" s="523" t="str">
        <f>CONCATENATE("(",F26,"^",ROUNDUP((F23-F21)/30.5,1),"-1)/2+1")</f>
        <v>(1,0045^4-1)/2+1</v>
      </c>
      <c r="D27" s="524"/>
      <c r="E27" s="525"/>
      <c r="F27" s="150">
        <f>(ROUND(((F26^ROUNDUP((F23-F21)/30.5,1)-1)/2)+1,4))</f>
        <v>1.0091000000000001</v>
      </c>
      <c r="H27" s="526"/>
      <c r="I27" s="526"/>
      <c r="J27" s="526"/>
    </row>
    <row r="29" spans="1:25" ht="15.75" x14ac:dyDescent="0.2">
      <c r="A29" s="83" t="s">
        <v>143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</row>
    <row r="30" spans="1:25" ht="15.75" x14ac:dyDescent="0.25"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</row>
    <row r="31" spans="1:25" s="154" customFormat="1" ht="15.75" outlineLevel="1" x14ac:dyDescent="0.25">
      <c r="A31" s="505" t="s">
        <v>210</v>
      </c>
      <c r="B31" s="505"/>
      <c r="C31" s="505"/>
      <c r="D31" s="505"/>
      <c r="E31" s="505"/>
      <c r="F31" s="143">
        <v>46174</v>
      </c>
      <c r="G31" s="153">
        <v>46387</v>
      </c>
      <c r="H31" s="154" t="s">
        <v>218</v>
      </c>
    </row>
    <row r="32" spans="1:25" s="154" customFormat="1" ht="15.75" outlineLevel="1" x14ac:dyDescent="0.25">
      <c r="A32" s="506" t="s">
        <v>212</v>
      </c>
      <c r="B32" s="507"/>
      <c r="C32" s="507"/>
      <c r="D32" s="507"/>
      <c r="E32" s="508"/>
      <c r="F32" s="143">
        <f>ГПР!$E$15</f>
        <v>46539</v>
      </c>
      <c r="G32" s="152">
        <v>46752</v>
      </c>
      <c r="H32" s="154" t="s">
        <v>219</v>
      </c>
    </row>
    <row r="33" spans="1:10" s="154" customFormat="1" ht="15.75" outlineLevel="1" x14ac:dyDescent="0.25">
      <c r="A33" s="506" t="s">
        <v>213</v>
      </c>
      <c r="B33" s="507"/>
      <c r="C33" s="507"/>
      <c r="D33" s="507"/>
      <c r="E33" s="508"/>
      <c r="F33" s="143">
        <f>ГПР!$F$15</f>
        <v>47056</v>
      </c>
      <c r="G33" s="152">
        <v>46753</v>
      </c>
      <c r="H33" s="154" t="s">
        <v>220</v>
      </c>
      <c r="J33" s="163"/>
    </row>
    <row r="34" spans="1:10" s="154" customFormat="1" ht="15.75" outlineLevel="1" x14ac:dyDescent="0.25">
      <c r="A34" s="506" t="s">
        <v>211</v>
      </c>
      <c r="B34" s="507"/>
      <c r="C34" s="507"/>
      <c r="D34" s="507"/>
      <c r="E34" s="508"/>
      <c r="F34" s="155">
        <f>ROUNDUP((F33-F32)/30.5,1)</f>
        <v>17</v>
      </c>
    </row>
    <row r="35" spans="1:10" s="154" customFormat="1" ht="15.75" outlineLevel="1" x14ac:dyDescent="0.25">
      <c r="A35" s="509" t="s">
        <v>221</v>
      </c>
      <c r="B35" s="509"/>
      <c r="C35" s="509"/>
      <c r="D35" s="509"/>
      <c r="E35" s="509"/>
      <c r="F35" s="156">
        <f>(G32-F32)/30.5/F34</f>
        <v>0.41</v>
      </c>
    </row>
    <row r="36" spans="1:10" s="154" customFormat="1" ht="15.75" outlineLevel="1" x14ac:dyDescent="0.25">
      <c r="A36" s="497" t="s">
        <v>368</v>
      </c>
      <c r="B36" s="497"/>
      <c r="C36" s="497"/>
      <c r="D36" s="497"/>
      <c r="E36" s="497"/>
      <c r="F36" s="156">
        <f>1-F35</f>
        <v>0.59</v>
      </c>
    </row>
    <row r="37" spans="1:10" s="154" customFormat="1" ht="35.25" customHeight="1" outlineLevel="1" x14ac:dyDescent="0.25">
      <c r="A37" s="498" t="s">
        <v>215</v>
      </c>
      <c r="B37" s="498"/>
      <c r="C37" s="498"/>
      <c r="D37" s="498"/>
      <c r="E37" s="498"/>
      <c r="F37" s="146">
        <v>1.0549999999999999</v>
      </c>
    </row>
    <row r="38" spans="1:10" s="154" customFormat="1" ht="15.75" outlineLevel="1" x14ac:dyDescent="0.25">
      <c r="A38" s="499" t="s">
        <v>216</v>
      </c>
      <c r="B38" s="499"/>
      <c r="C38" s="499"/>
      <c r="D38" s="147">
        <f>F37</f>
        <v>1.0549999999999999</v>
      </c>
      <c r="E38" s="148" t="s">
        <v>214</v>
      </c>
      <c r="F38" s="149">
        <f>F37^(1/12)</f>
        <v>1.0044999999999999</v>
      </c>
    </row>
    <row r="39" spans="1:10" s="154" customFormat="1" ht="35.25" customHeight="1" outlineLevel="1" x14ac:dyDescent="0.25">
      <c r="A39" s="498" t="s">
        <v>222</v>
      </c>
      <c r="B39" s="498"/>
      <c r="C39" s="498"/>
      <c r="D39" s="498"/>
      <c r="E39" s="498"/>
      <c r="F39" s="146">
        <v>1.0409999999999999</v>
      </c>
    </row>
    <row r="40" spans="1:10" s="154" customFormat="1" ht="15.75" outlineLevel="1" x14ac:dyDescent="0.25">
      <c r="A40" s="499" t="s">
        <v>223</v>
      </c>
      <c r="B40" s="499"/>
      <c r="C40" s="499"/>
      <c r="D40" s="147">
        <f>F39</f>
        <v>1.0409999999999999</v>
      </c>
      <c r="E40" s="148" t="s">
        <v>214</v>
      </c>
      <c r="F40" s="149">
        <f>F39^(1/12)</f>
        <v>1.0034000000000001</v>
      </c>
    </row>
    <row r="41" spans="1:10" s="154" customFormat="1" ht="33" customHeight="1" outlineLevel="1" x14ac:dyDescent="0.25">
      <c r="A41" s="498" t="s">
        <v>369</v>
      </c>
      <c r="B41" s="498"/>
      <c r="C41" s="498"/>
      <c r="D41" s="498"/>
      <c r="E41" s="498"/>
      <c r="F41" s="157">
        <v>1.0409999999999999</v>
      </c>
    </row>
    <row r="42" spans="1:10" s="154" customFormat="1" ht="15.75" outlineLevel="1" x14ac:dyDescent="0.25">
      <c r="A42" s="499" t="s">
        <v>370</v>
      </c>
      <c r="B42" s="499"/>
      <c r="C42" s="499"/>
      <c r="D42" s="147">
        <f>F41</f>
        <v>1.0409999999999999</v>
      </c>
      <c r="E42" s="148" t="s">
        <v>214</v>
      </c>
      <c r="F42" s="158">
        <f>F41^(1/12)</f>
        <v>1.0034000000000001</v>
      </c>
    </row>
    <row r="43" spans="1:10" s="154" customFormat="1" ht="38.25" customHeight="1" outlineLevel="1" x14ac:dyDescent="0.25">
      <c r="A43" s="159" t="s">
        <v>224</v>
      </c>
      <c r="B43" s="502" t="str">
        <f>CONCATENATE(F38,"^",ROUND((G31-F31)/30.5,1),"*",F40,"^",ROUND((F32-G31)/30.5,1),"*(1+",F40,"^",ROUNDUP((G32-F32)/30.5,1),")/2")</f>
        <v>1,0045^7*1,0034^5*(1+1,0034^7)/2</v>
      </c>
      <c r="C43" s="503"/>
      <c r="D43" s="503"/>
      <c r="E43" s="504"/>
      <c r="F43" s="162">
        <f>F38^ROUND((G31-F31)/30.5,1)*F40^ROUND((F32-G31)/30.5,1)*(1+F40^ROUNDUP((G32-F32)/30.5,1))/2</f>
        <v>1.0622</v>
      </c>
      <c r="H43" s="161"/>
    </row>
    <row r="44" spans="1:10" s="154" customFormat="1" ht="40.5" customHeight="1" outlineLevel="1" x14ac:dyDescent="0.25">
      <c r="A44" s="159" t="s">
        <v>371</v>
      </c>
      <c r="B44" s="502" t="str">
        <f>CONCATENATE(F38,"^",ROUND((G31-F31)/30.5,1),"*",F40,"^12*(1+",F42,"^",ROUNDUP((F33-G33+1)/30.5,1),")/2")</f>
        <v>1,0045^7*1,0034^12*(1+1,0034^10)/2</v>
      </c>
      <c r="C44" s="503"/>
      <c r="D44" s="503"/>
      <c r="E44" s="504"/>
      <c r="F44" s="162">
        <f>F38^ROUND((G31-F31)/30.5,1)*F40^12*(1+F42^ROUNDUP((F33-G33+1)/30.5,1))/2</f>
        <v>1.0933999999999999</v>
      </c>
      <c r="H44" s="161"/>
    </row>
    <row r="45" spans="1:10" s="154" customFormat="1" ht="34.5" customHeight="1" outlineLevel="1" x14ac:dyDescent="0.25">
      <c r="A45" s="500" t="s">
        <v>217</v>
      </c>
      <c r="B45" s="501"/>
      <c r="C45" s="502" t="str">
        <f>CONCATENATE(F35,"*",F43,"+",F36,"*",F44)</f>
        <v>0,41*1,0622+0,59*1,0934</v>
      </c>
      <c r="D45" s="503"/>
      <c r="E45" s="504"/>
      <c r="F45" s="160">
        <f>F35*F43+F36*F44</f>
        <v>1.0806</v>
      </c>
      <c r="H45" s="161"/>
    </row>
    <row r="48" spans="1:10" ht="12.75" x14ac:dyDescent="0.2">
      <c r="A48" s="86"/>
    </row>
    <row r="50" spans="6:6" ht="12.75" x14ac:dyDescent="0.2">
      <c r="F50" s="87"/>
    </row>
  </sheetData>
  <mergeCells count="40">
    <mergeCell ref="A26:C26"/>
    <mergeCell ref="A27:B27"/>
    <mergeCell ref="C27:E27"/>
    <mergeCell ref="H27:J27"/>
    <mergeCell ref="A21:E21"/>
    <mergeCell ref="A22:E22"/>
    <mergeCell ref="A23:E23"/>
    <mergeCell ref="A24:E24"/>
    <mergeCell ref="A25:E25"/>
    <mergeCell ref="C16:E16"/>
    <mergeCell ref="A17:B17"/>
    <mergeCell ref="C17:E17"/>
    <mergeCell ref="A1:F1"/>
    <mergeCell ref="A5:E5"/>
    <mergeCell ref="A6:E6"/>
    <mergeCell ref="A7:E7"/>
    <mergeCell ref="A8:E8"/>
    <mergeCell ref="A9:E9"/>
    <mergeCell ref="A10:E10"/>
    <mergeCell ref="A11:E11"/>
    <mergeCell ref="A12:C12"/>
    <mergeCell ref="A13:E13"/>
    <mergeCell ref="A14:C14"/>
    <mergeCell ref="C15:E15"/>
    <mergeCell ref="A31:E31"/>
    <mergeCell ref="A32:E32"/>
    <mergeCell ref="A33:E33"/>
    <mergeCell ref="A34:E34"/>
    <mergeCell ref="A35:E35"/>
    <mergeCell ref="A36:E36"/>
    <mergeCell ref="A37:E37"/>
    <mergeCell ref="A38:C38"/>
    <mergeCell ref="A39:E39"/>
    <mergeCell ref="A45:B45"/>
    <mergeCell ref="C45:E45"/>
    <mergeCell ref="A40:C40"/>
    <mergeCell ref="A41:E41"/>
    <mergeCell ref="A42:C42"/>
    <mergeCell ref="B43:E43"/>
    <mergeCell ref="B44:E4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ГПР</vt:lpstr>
      <vt:lpstr>ПЗ</vt:lpstr>
      <vt:lpstr>Протокол</vt:lpstr>
      <vt:lpstr>НМЦ</vt:lpstr>
      <vt:lpstr>Смета договора</vt:lpstr>
      <vt:lpstr>НМЦК</vt:lpstr>
      <vt:lpstr>ВОР</vt:lpstr>
      <vt:lpstr>Фактический индекс</vt:lpstr>
      <vt:lpstr>Прогнозный индекс</vt:lpstr>
      <vt:lpstr>ССРСС</vt:lpstr>
      <vt:lpstr>ГПР!Область_печати</vt:lpstr>
      <vt:lpstr>НМЦК!Область_печати</vt:lpstr>
      <vt:lpstr>'Прогнозный индекс'!Область_печати</vt:lpstr>
      <vt:lpstr>'Смета договора'!Область_печати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2026-06-25T10:26:46Z</dcterms:modified>
</cp:coreProperties>
</file>